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12"/>
  <workbookPr codeName="ThisWorkbook"/>
  <mc:AlternateContent xmlns:mc="http://schemas.openxmlformats.org/markup-compatibility/2006">
    <mc:Choice Requires="x15">
      <x15ac:absPath xmlns:x15ac="http://schemas.microsoft.com/office/spreadsheetml/2010/11/ac" url="https://ofwat.sharepoint.com/sites/rms/Performance and Outcomes/Company performance monitoring  engagement/PR19RCV/PR19RCV_2022Update/"/>
    </mc:Choice>
  </mc:AlternateContent>
  <xr:revisionPtr revIDLastSave="0" documentId="8_{27BE5EED-E106-426D-AB48-889752044754}" xr6:coauthVersionLast="47" xr6:coauthVersionMax="47" xr10:uidLastSave="{00000000-0000-0000-0000-000000000000}"/>
  <bookViews>
    <workbookView xWindow="-120" yWindow="-120" windowWidth="29040" windowHeight="15840" tabRatio="852" firstSheet="13" activeTab="13" xr2:uid="{00000000-000D-0000-FFFF-FFFF00000000}"/>
  </bookViews>
  <sheets>
    <sheet name="v03 &gt;&gt;&gt;&gt;&gt;" sheetId="246" r:id="rId1"/>
    <sheet name="Cover" sheetId="225" r:id="rId2"/>
    <sheet name="Style guide" sheetId="236" r:id="rId3"/>
    <sheet name="ToC" sheetId="226" r:id="rId4"/>
    <sheet name="F_Inputs" sheetId="210" r:id="rId5"/>
    <sheet name="CLEAR_SHEET" sheetId="252" state="hidden" r:id="rId6"/>
    <sheet name="Inp" sheetId="213" r:id="rId7"/>
    <sheet name="Time" sheetId="216" r:id="rId8"/>
    <sheet name="Index" sheetId="217" r:id="rId9"/>
    <sheet name="PR19FDPublishedTables" sheetId="222" r:id="rId10"/>
    <sheet name="Update" sheetId="232" r:id="rId11"/>
    <sheet name="SummaryOutput" sheetId="223" r:id="rId12"/>
    <sheet name="SummaryTables" sheetId="245" r:id="rId13"/>
    <sheet name="SummaryDashboard" sheetId="250" r:id="rId14"/>
    <sheet name="Validation" sheetId="214" r:id="rId15"/>
    <sheet name="{Update-UsingOnlyCPIH}" sheetId="233" r:id="rId16"/>
  </sheets>
  <externalReferences>
    <externalReference r:id="rId17"/>
    <externalReference r:id="rId18"/>
    <externalReference r:id="rId19"/>
    <externalReference r:id="rId20"/>
    <externalReference r:id="rId21"/>
    <externalReference r:id="rId22"/>
  </externalReferences>
  <definedNames>
    <definedName name="____net1" localSheetId="0" hidden="1">{"NET",#N/A,FALSE,"401C11"}</definedName>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localSheetId="0" hidden="1">{"NET",#N/A,FALSE,"401C11"}</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localSheetId="0" hidden="1">{"NET",#N/A,FALSE,"401C11"}</definedName>
    <definedName name="_net1" hidden="1">{"NET",#N/A,FALSE,"401C11"}</definedName>
    <definedName name="_Order1" hidden="1">255</definedName>
    <definedName name="_Order2" hidden="1">255</definedName>
    <definedName name="_Sort" hidden="1">#REF!</definedName>
    <definedName name="a" localSheetId="0" hidden="1">{"CHARGE",#N/A,FALSE,"401C11"}</definedName>
    <definedName name="a" hidden="1">{"CHARGE",#N/A,FALSE,"401C11"}</definedName>
    <definedName name="aa" localSheetId="0" hidden="1">{"CHARGE",#N/A,FALSE,"401C11"}</definedName>
    <definedName name="aa" hidden="1">{"CHARGE",#N/A,FALSE,"401C11"}</definedName>
    <definedName name="aaa" localSheetId="0" hidden="1">{"CHARGE",#N/A,FALSE,"401C11"}</definedName>
    <definedName name="aaa" hidden="1">{"CHARGE",#N/A,FALSE,"401C11"}</definedName>
    <definedName name="aaaa" localSheetId="0" hidden="1">{"CHARGE",#N/A,FALSE,"401C11"}</definedName>
    <definedName name="aaaa" hidden="1">{"CHARGE",#N/A,FALSE,"401C11"}</definedName>
    <definedName name="abc" localSheetId="0" hidden="1">{"NET",#N/A,FALSE,"401C11"}</definedName>
    <definedName name="abc" hidden="1">{"NET",#N/A,FALSE,"401C11"}</definedName>
    <definedName name="adbr" localSheetId="0" hidden="1">{"CHARGE",#N/A,FALSE,"401C11"}</definedName>
    <definedName name="adbr" hidden="1">{"CHARGE",#N/A,FALSE,"401C11"}</definedName>
    <definedName name="b" localSheetId="0" hidden="1">{"CHARGE",#N/A,FALSE,"401C11"}</definedName>
    <definedName name="b" hidden="1">{"CHARGE",#N/A,FALSE,"401C11"}</definedName>
    <definedName name="BMGHIndex" hidden="1">"O"</definedName>
    <definedName name="change1" localSheetId="0" hidden="1">{"CHARGE",#N/A,FALSE,"401C11"}</definedName>
    <definedName name="change1" hidden="1">{"CHARGE",#N/A,FALSE,"401C11"}</definedName>
    <definedName name="charge" localSheetId="0" hidden="1">{"CHARGE",#N/A,FALSE,"401C11"}</definedName>
    <definedName name="charge" hidden="1">{"CHARGE",#N/A,FALSE,"401C11"}</definedName>
    <definedName name="da" hidden="1">#REF!</definedName>
    <definedName name="dog" localSheetId="0" hidden="1">{"NET",#N/A,FALSE,"401C11"}</definedName>
    <definedName name="dog" hidden="1">{"NET",#N/A,FALSE,"401C11"}</definedName>
    <definedName name="EV__LASTREFTIME__" hidden="1">40339.4799074074</definedName>
    <definedName name="Expired" hidden="1">FALSE</definedName>
    <definedName name="F" localSheetId="0" hidden="1">{"bal",#N/A,FALSE,"working papers";"income",#N/A,FALSE,"working papers"}</definedName>
    <definedName name="F" hidden="1">{"bal",#N/A,FALSE,"working papers";"income",#N/A,FALSE,"working papers"}</definedName>
    <definedName name="fdraf" localSheetId="0" hidden="1">{"bal",#N/A,FALSE,"working papers";"income",#N/A,FALSE,"working papers"}</definedName>
    <definedName name="fdraf"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localSheetId="0" hidden="1">{"CHARGE",#N/A,FALSE,"401C11"}</definedName>
    <definedName name="gfff" hidden="1">{"CHARGE",#N/A,FALSE,"401C11"}</definedName>
    <definedName name="gross" localSheetId="0" hidden="1">{"GROSS",#N/A,FALSE,"401C11"}</definedName>
    <definedName name="gross" hidden="1">{"GROSS",#N/A,FALSE,"401C11"}</definedName>
    <definedName name="gross1" localSheetId="0" hidden="1">{"GROSS",#N/A,FALSE,"401C11"}</definedName>
    <definedName name="gross1" hidden="1">{"GROSS",#N/A,FALSE,"401C11"}</definedName>
    <definedName name="hasdfjklhklj" localSheetId="0" hidden="1">{"NET",#N/A,FALSE,"401C11"}</definedName>
    <definedName name="hasdfjklhklj" hidden="1">{"NET",#N/A,FALSE,"401C11"}</definedName>
    <definedName name="help" localSheetId="0" hidden="1">{"CHARGE",#N/A,FALSE,"401C11"}</definedName>
    <definedName name="help" hidden="1">{"CHARGE",#N/A,FALSE,"401C11"}</definedName>
    <definedName name="hghghhj" localSheetId="0" hidden="1">{"CHARGE",#N/A,FALSE,"401C11"}</definedName>
    <definedName name="hghghhj" hidden="1">{"CHARGE",#N/A,FALSE,"401C11"}</definedName>
    <definedName name="HTML_CodePage" hidden="1">1252</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Area" localSheetId="13">SummaryDashboard!$A$1:$R$88</definedName>
    <definedName name="_xlnm.Print_Area" localSheetId="11">SummaryOutput!$A$1:$Q$349</definedName>
    <definedName name="_xlnm.Print_Area" localSheetId="12">SummaryTables!$A$1:$R$349</definedName>
    <definedName name="_xlnm.Print_Area" localSheetId="10">Update!$1:$1036</definedName>
    <definedName name="_xlnm.Print_Titles" localSheetId="8">Index!$1:$6</definedName>
    <definedName name="_xlnm.Print_Titles" localSheetId="6">Inp!$1:$6</definedName>
    <definedName name="_xlnm.Print_Titles" localSheetId="9">PR19FDPublishedTables!$1:$6</definedName>
    <definedName name="_xlnm.Print_Titles" localSheetId="13">SummaryDashboard!$1:$6</definedName>
    <definedName name="_xlnm.Print_Titles" localSheetId="11">SummaryOutput!$1:$6</definedName>
    <definedName name="_xlnm.Print_Titles" localSheetId="12">SummaryTables!$1:$6</definedName>
    <definedName name="_xlnm.Print_Titles" localSheetId="7">Time!$1:$6</definedName>
    <definedName name="_xlnm.Print_Titles" localSheetId="10">Update!$1:$6</definedName>
    <definedName name="qfx" localSheetId="0" hidden="1">{"NET",#N/A,FALSE,"401C11"}</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localSheetId="0" hidden="1">{"NET",#N/A,FALSE,"401C11"}</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localSheetId="0" hidden="1">{"CHARGE",#N/A,FALSE,"401C11"}</definedName>
    <definedName name="Table3.4" hidden="1">{"CHARGE",#N/A,FALSE,"401C11"}</definedName>
    <definedName name="Test23" localSheetId="0" hidden="1">{"NET",#N/A,FALSE,"401C11"}</definedName>
    <definedName name="Test23" hidden="1">{"NET",#N/A,FALSE,"401C11"}</definedName>
    <definedName name="wert" localSheetId="0" hidden="1">{"GROSS",#N/A,FALSE,"401C11"}</definedName>
    <definedName name="wert" hidden="1">{"GROSS",#N/A,FALSE,"401C11"}</definedName>
    <definedName name="wombat" hidden="1">#REF!</definedName>
    <definedName name="wotsthis" localSheetId="0"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0" hidden="1">{"CHARGE",#N/A,FALSE,"401C11"}</definedName>
    <definedName name="wrn.CHARGE." hidden="1">{"CHARGE",#N/A,FALSE,"401C11"}</definedName>
    <definedName name="wrn.GROSS." localSheetId="0" hidden="1">{"GROSS",#N/A,FALSE,"401C11"}</definedName>
    <definedName name="wrn.GROSS." hidden="1">{"GROSS",#N/A,FALSE,"401C11"}</definedName>
    <definedName name="wrn.NET." localSheetId="0" hidden="1">{"NET",#N/A,FALSE,"401C11"}</definedName>
    <definedName name="wrn.NET." hidden="1">{"NET",#N/A,FALSE,"401C11"}</definedName>
    <definedName name="wrn.papersdraft" localSheetId="0" hidden="1">{"bal",#N/A,FALSE,"working papers";"income",#N/A,FALSE,"working papers"}</definedName>
    <definedName name="wrn.papersdraft" hidden="1">{"bal",#N/A,FALSE,"working papers";"income",#N/A,FALSE,"working papers"}</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0"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0" hidden="1">{"bal",#N/A,FALSE,"working papers";"income",#N/A,FALSE,"working papers"}</definedName>
    <definedName name="wrn.wpapers." hidden="1">{"bal",#N/A,FALSE,"working papers";"income",#N/A,FALSE,"working papers"}</definedName>
    <definedName name="xxx" localSheetId="0" hidden="1">{"CHARGE",#N/A,FALSE,"401C11"}</definedName>
    <definedName name="xxx" hidden="1">{"CHARGE",#N/A,FALSE,"401C11"}</definedName>
    <definedName name="yyy" localSheetId="0" hidden="1">{"GROSS",#N/A,FALSE,"401C11"}</definedName>
    <definedName name="yyy" hidden="1">{"GROSS",#N/A,FALSE,"401C11"}</definedName>
    <definedName name="zzz" localSheetId="0"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354" i="232" l="1"/>
  <c r="M352" i="232"/>
  <c r="M351" i="232"/>
  <c r="M355" i="232" s="1"/>
  <c r="A1" i="213"/>
  <c r="F12" i="213"/>
  <c r="M353" i="232" l="1"/>
  <c r="J113" i="213"/>
  <c r="K113" i="213"/>
  <c r="L113" i="213"/>
  <c r="M113" i="213"/>
  <c r="N113" i="213"/>
  <c r="O113" i="213"/>
  <c r="P113" i="213"/>
  <c r="Q113" i="213"/>
  <c r="J114" i="213"/>
  <c r="K114" i="213"/>
  <c r="L114" i="213"/>
  <c r="M114" i="213"/>
  <c r="N114" i="213"/>
  <c r="O114" i="213"/>
  <c r="P114" i="213"/>
  <c r="Q114" i="213"/>
  <c r="J115" i="213"/>
  <c r="K115" i="213"/>
  <c r="L115" i="213"/>
  <c r="M115" i="213"/>
  <c r="N115" i="213"/>
  <c r="O115" i="213"/>
  <c r="P115" i="213"/>
  <c r="Q115" i="213"/>
  <c r="J116" i="213"/>
  <c r="K116" i="213"/>
  <c r="L116" i="213"/>
  <c r="M116" i="213"/>
  <c r="N116" i="213"/>
  <c r="O116" i="213"/>
  <c r="P116" i="213"/>
  <c r="Q116" i="213"/>
  <c r="J117" i="213"/>
  <c r="K117" i="213"/>
  <c r="L117" i="213"/>
  <c r="M117" i="213"/>
  <c r="N117" i="213"/>
  <c r="O117" i="213"/>
  <c r="P117" i="213"/>
  <c r="Q117" i="213"/>
  <c r="J118" i="213"/>
  <c r="K118" i="213"/>
  <c r="L118" i="213"/>
  <c r="M118" i="213"/>
  <c r="N118" i="213"/>
  <c r="O118" i="213"/>
  <c r="P118" i="213"/>
  <c r="Q118" i="213"/>
  <c r="J119" i="213"/>
  <c r="K119" i="213"/>
  <c r="L119" i="213"/>
  <c r="M119" i="213"/>
  <c r="N119" i="213"/>
  <c r="O119" i="213"/>
  <c r="P119" i="213"/>
  <c r="Q119" i="213"/>
  <c r="J120" i="213"/>
  <c r="K120" i="213"/>
  <c r="L120" i="213"/>
  <c r="M120" i="213"/>
  <c r="N120" i="213"/>
  <c r="O120" i="213"/>
  <c r="P120" i="213"/>
  <c r="Q120" i="213"/>
  <c r="J121" i="213"/>
  <c r="K121" i="213"/>
  <c r="L121" i="213"/>
  <c r="M121" i="213"/>
  <c r="N121" i="213"/>
  <c r="O121" i="213"/>
  <c r="P121" i="213"/>
  <c r="Q121" i="213"/>
  <c r="J122" i="213"/>
  <c r="K122" i="213"/>
  <c r="L122" i="213"/>
  <c r="M122" i="213"/>
  <c r="N122" i="213"/>
  <c r="O122" i="213"/>
  <c r="P122" i="213"/>
  <c r="Q122" i="213"/>
  <c r="J123" i="213"/>
  <c r="K123" i="213"/>
  <c r="L123" i="213"/>
  <c r="M123" i="213"/>
  <c r="N123" i="213"/>
  <c r="O123" i="213"/>
  <c r="P123" i="213"/>
  <c r="Q123" i="213"/>
  <c r="J124" i="213"/>
  <c r="K124" i="213"/>
  <c r="L124" i="213"/>
  <c r="M124" i="213"/>
  <c r="N124" i="213"/>
  <c r="O124" i="213"/>
  <c r="P124" i="213"/>
  <c r="Q124" i="213"/>
  <c r="J125" i="213"/>
  <c r="K125" i="213"/>
  <c r="L125" i="213"/>
  <c r="M125" i="213"/>
  <c r="N125" i="213"/>
  <c r="O125" i="213"/>
  <c r="P125" i="213"/>
  <c r="Q125" i="213"/>
  <c r="J126" i="213"/>
  <c r="K126" i="213"/>
  <c r="L126" i="213"/>
  <c r="M126" i="213"/>
  <c r="N126" i="213"/>
  <c r="O126" i="213"/>
  <c r="P126" i="213"/>
  <c r="Q126" i="213"/>
  <c r="J127" i="213"/>
  <c r="K127" i="213"/>
  <c r="L127" i="213"/>
  <c r="M127" i="213"/>
  <c r="N127" i="213"/>
  <c r="O127" i="213"/>
  <c r="P127" i="213"/>
  <c r="Q127" i="213"/>
  <c r="J128" i="213"/>
  <c r="K128" i="213"/>
  <c r="L128" i="213"/>
  <c r="M128" i="213"/>
  <c r="N128" i="213"/>
  <c r="O128" i="213"/>
  <c r="P128" i="213"/>
  <c r="Q128" i="213"/>
  <c r="J129" i="213"/>
  <c r="K129" i="213"/>
  <c r="L129" i="213"/>
  <c r="M129" i="213"/>
  <c r="N129" i="213"/>
  <c r="O129" i="213"/>
  <c r="P129" i="213"/>
  <c r="Q129" i="213"/>
  <c r="J130" i="213"/>
  <c r="K130" i="213"/>
  <c r="L130" i="213"/>
  <c r="M130" i="213"/>
  <c r="N130" i="213"/>
  <c r="O130" i="213"/>
  <c r="P130" i="213"/>
  <c r="Q130" i="213"/>
  <c r="J131" i="213"/>
  <c r="K131" i="213"/>
  <c r="L131" i="213"/>
  <c r="M131" i="213"/>
  <c r="N131" i="213"/>
  <c r="O131" i="213"/>
  <c r="P131" i="213"/>
  <c r="Q131" i="213"/>
  <c r="J132" i="213"/>
  <c r="K132" i="213"/>
  <c r="L132" i="213"/>
  <c r="M132" i="213"/>
  <c r="N132" i="213"/>
  <c r="O132" i="213"/>
  <c r="P132" i="213"/>
  <c r="Q132" i="213"/>
  <c r="J133" i="213"/>
  <c r="K133" i="213"/>
  <c r="L133" i="213"/>
  <c r="M133" i="213"/>
  <c r="N133" i="213"/>
  <c r="O133" i="213"/>
  <c r="P133" i="213"/>
  <c r="Q133" i="213"/>
  <c r="M143" i="213" l="1"/>
  <c r="F11" i="226"/>
  <c r="I195" i="232" l="1"/>
  <c r="H195" i="232"/>
  <c r="G195" i="232"/>
  <c r="F195" i="232"/>
  <c r="E195" i="232"/>
  <c r="G1026" i="232"/>
  <c r="H1026" i="232"/>
  <c r="I1026" i="232"/>
  <c r="F1026" i="232"/>
  <c r="E1026" i="232"/>
  <c r="I915" i="232"/>
  <c r="H915" i="232"/>
  <c r="G915" i="232"/>
  <c r="F915" i="232"/>
  <c r="E915" i="232"/>
  <c r="I735" i="232"/>
  <c r="H735" i="232"/>
  <c r="G735" i="232"/>
  <c r="F735" i="232"/>
  <c r="E735" i="232"/>
  <c r="I555" i="232"/>
  <c r="H555" i="232"/>
  <c r="G555" i="232"/>
  <c r="F555" i="232"/>
  <c r="E555" i="232"/>
  <c r="E375" i="232"/>
  <c r="F375" i="232"/>
  <c r="G375" i="232"/>
  <c r="H375" i="232"/>
  <c r="I375" i="232"/>
  <c r="E322" i="223"/>
  <c r="F322" i="223"/>
  <c r="G322" i="223"/>
  <c r="H322" i="223"/>
  <c r="I322" i="223"/>
  <c r="E314" i="223"/>
  <c r="F314" i="223"/>
  <c r="G314" i="223"/>
  <c r="H314" i="223"/>
  <c r="I314" i="223"/>
  <c r="E265" i="223"/>
  <c r="F265" i="223"/>
  <c r="G265" i="223"/>
  <c r="H265" i="223"/>
  <c r="I265" i="223"/>
  <c r="E257" i="223"/>
  <c r="F257" i="223"/>
  <c r="G257" i="223"/>
  <c r="H257" i="223"/>
  <c r="I257" i="223"/>
  <c r="E208" i="223"/>
  <c r="F208" i="223"/>
  <c r="G208" i="223"/>
  <c r="H208" i="223"/>
  <c r="I208" i="223"/>
  <c r="E200" i="223"/>
  <c r="F200" i="223"/>
  <c r="G200" i="223"/>
  <c r="H200" i="223"/>
  <c r="I200" i="223"/>
  <c r="E151" i="223"/>
  <c r="F151" i="223"/>
  <c r="G151" i="223"/>
  <c r="H151" i="223"/>
  <c r="I151" i="223"/>
  <c r="E143" i="223"/>
  <c r="F143" i="223"/>
  <c r="G143" i="223"/>
  <c r="H143" i="223"/>
  <c r="I143" i="223"/>
  <c r="E94" i="223"/>
  <c r="F94" i="223"/>
  <c r="G94" i="223"/>
  <c r="H94" i="223"/>
  <c r="I94" i="223"/>
  <c r="E86" i="223"/>
  <c r="F86" i="223"/>
  <c r="G86" i="223"/>
  <c r="H86" i="223"/>
  <c r="I86" i="223"/>
  <c r="E37" i="223"/>
  <c r="F37" i="223"/>
  <c r="G37" i="223"/>
  <c r="H37" i="223"/>
  <c r="I37" i="223"/>
  <c r="E29" i="223"/>
  <c r="F29" i="223"/>
  <c r="G29" i="223"/>
  <c r="H29" i="223"/>
  <c r="I29" i="223"/>
  <c r="I823" i="232"/>
  <c r="H823" i="232"/>
  <c r="G823" i="232"/>
  <c r="F823" i="232"/>
  <c r="E823" i="232"/>
  <c r="I643" i="232"/>
  <c r="H643" i="232"/>
  <c r="G643" i="232"/>
  <c r="F643" i="232"/>
  <c r="E643" i="232"/>
  <c r="I463" i="232"/>
  <c r="H463" i="232"/>
  <c r="G463" i="232"/>
  <c r="F463" i="232"/>
  <c r="E463" i="232"/>
  <c r="I283" i="232"/>
  <c r="H283" i="232"/>
  <c r="G283" i="232"/>
  <c r="F283" i="232"/>
  <c r="E283" i="232"/>
  <c r="I103" i="232"/>
  <c r="H103" i="232"/>
  <c r="G103" i="232"/>
  <c r="F103" i="232"/>
  <c r="E103" i="232"/>
  <c r="I812" i="232"/>
  <c r="H812" i="232"/>
  <c r="G812" i="232"/>
  <c r="F812" i="232"/>
  <c r="E812" i="232"/>
  <c r="I632" i="232"/>
  <c r="H632" i="232"/>
  <c r="G632" i="232"/>
  <c r="F632" i="232"/>
  <c r="E632" i="232"/>
  <c r="I452" i="232"/>
  <c r="H452" i="232"/>
  <c r="G452" i="232"/>
  <c r="F452" i="232"/>
  <c r="E452" i="232"/>
  <c r="I272" i="232"/>
  <c r="H272" i="232"/>
  <c r="G272" i="232"/>
  <c r="F272" i="232"/>
  <c r="E272" i="232"/>
  <c r="G92" i="232"/>
  <c r="H92" i="232"/>
  <c r="I92" i="232"/>
  <c r="F92" i="232"/>
  <c r="E92" i="232"/>
  <c r="I17" i="232" l="1"/>
  <c r="H17" i="232"/>
  <c r="G17" i="232"/>
  <c r="F17" i="232"/>
  <c r="E17" i="232"/>
  <c r="E831" i="232" l="1"/>
  <c r="F831" i="232"/>
  <c r="G831" i="232"/>
  <c r="H831" i="232"/>
  <c r="I831" i="232"/>
  <c r="E651" i="232"/>
  <c r="F651" i="232"/>
  <c r="G651" i="232"/>
  <c r="H651" i="232"/>
  <c r="I651" i="232"/>
  <c r="E471" i="232"/>
  <c r="F471" i="232"/>
  <c r="G471" i="232"/>
  <c r="H471" i="232"/>
  <c r="I471" i="232"/>
  <c r="E291" i="232"/>
  <c r="F291" i="232"/>
  <c r="G291" i="232"/>
  <c r="H291" i="232"/>
  <c r="I291" i="232"/>
  <c r="E627" i="232"/>
  <c r="F627" i="232"/>
  <c r="G627" i="232"/>
  <c r="H627" i="232"/>
  <c r="I627" i="232"/>
  <c r="D633" i="232"/>
  <c r="D634" i="232"/>
  <c r="E635" i="232"/>
  <c r="F635" i="232"/>
  <c r="G635" i="232"/>
  <c r="H635" i="232"/>
  <c r="I635" i="232"/>
  <c r="E636" i="232"/>
  <c r="F636" i="232"/>
  <c r="G636" i="232"/>
  <c r="H636" i="232"/>
  <c r="I636" i="232"/>
  <c r="E638" i="232"/>
  <c r="F638" i="232"/>
  <c r="G638" i="232"/>
  <c r="H638" i="232"/>
  <c r="I638" i="232"/>
  <c r="D644" i="232"/>
  <c r="D645" i="232"/>
  <c r="E646" i="232"/>
  <c r="F646" i="232"/>
  <c r="G646" i="232"/>
  <c r="H646" i="232"/>
  <c r="I646" i="232"/>
  <c r="E647" i="232"/>
  <c r="F647" i="232"/>
  <c r="G647" i="232"/>
  <c r="H647" i="232"/>
  <c r="I647" i="232"/>
  <c r="E652" i="232"/>
  <c r="F652" i="232"/>
  <c r="G652" i="232"/>
  <c r="H652" i="232"/>
  <c r="I652" i="232"/>
  <c r="E653" i="232"/>
  <c r="F653" i="232"/>
  <c r="G653" i="232"/>
  <c r="H653" i="232"/>
  <c r="I653" i="232"/>
  <c r="E111" i="232"/>
  <c r="F111" i="232"/>
  <c r="G111" i="232"/>
  <c r="H111" i="232"/>
  <c r="I111" i="232"/>
  <c r="D801" i="232"/>
  <c r="D621" i="232"/>
  <c r="D441" i="232"/>
  <c r="D261" i="232"/>
  <c r="Q182" i="213" l="1"/>
  <c r="P182" i="213"/>
  <c r="O182" i="213"/>
  <c r="N182" i="213"/>
  <c r="M182" i="213"/>
  <c r="L182" i="213"/>
  <c r="K182" i="213"/>
  <c r="J182" i="213"/>
  <c r="G182" i="213"/>
  <c r="E182" i="213"/>
  <c r="Q159" i="213"/>
  <c r="Q579" i="232" s="1"/>
  <c r="P159" i="213"/>
  <c r="O159" i="213"/>
  <c r="N159" i="213"/>
  <c r="M159" i="213"/>
  <c r="L159" i="213"/>
  <c r="K159" i="213"/>
  <c r="J159" i="213"/>
  <c r="G159" i="213"/>
  <c r="E159" i="213"/>
  <c r="Q136" i="213"/>
  <c r="P136" i="213"/>
  <c r="O136" i="213"/>
  <c r="N136" i="213"/>
  <c r="M136" i="213"/>
  <c r="L136" i="213"/>
  <c r="K136" i="213"/>
  <c r="J136" i="213"/>
  <c r="G136" i="213"/>
  <c r="E136" i="213"/>
  <c r="G113" i="213"/>
  <c r="E113" i="213"/>
  <c r="I759" i="232"/>
  <c r="H759" i="232"/>
  <c r="F759" i="232"/>
  <c r="I579" i="232"/>
  <c r="H579" i="232"/>
  <c r="F579" i="232"/>
  <c r="I399" i="232"/>
  <c r="H399" i="232"/>
  <c r="F399" i="232"/>
  <c r="I219" i="232"/>
  <c r="H219" i="232"/>
  <c r="F219" i="232"/>
  <c r="I38" i="232"/>
  <c r="H38" i="232"/>
  <c r="F38" i="232"/>
  <c r="Q90" i="213"/>
  <c r="P90" i="213"/>
  <c r="O90" i="213"/>
  <c r="N90" i="213"/>
  <c r="M90" i="213"/>
  <c r="L90" i="213"/>
  <c r="K90" i="213"/>
  <c r="J90" i="213"/>
  <c r="G90" i="213"/>
  <c r="E90" i="213"/>
  <c r="E183" i="213"/>
  <c r="E219" i="232" l="1"/>
  <c r="J759" i="232"/>
  <c r="K38" i="232"/>
  <c r="G219" i="232"/>
  <c r="Q219" i="232"/>
  <c r="O399" i="232"/>
  <c r="M579" i="232"/>
  <c r="K759" i="232"/>
  <c r="P219" i="232"/>
  <c r="L38" i="232"/>
  <c r="J219" i="232"/>
  <c r="E399" i="232"/>
  <c r="P399" i="232"/>
  <c r="N579" i="232"/>
  <c r="L759" i="232"/>
  <c r="N399" i="232"/>
  <c r="M38" i="232"/>
  <c r="K219" i="232"/>
  <c r="G399" i="232"/>
  <c r="Q399" i="232"/>
  <c r="O579" i="232"/>
  <c r="M759" i="232"/>
  <c r="J38" i="232"/>
  <c r="L579" i="232"/>
  <c r="N38" i="232"/>
  <c r="L219" i="232"/>
  <c r="J399" i="232"/>
  <c r="E579" i="232"/>
  <c r="P579" i="232"/>
  <c r="N759" i="232"/>
  <c r="O38" i="232"/>
  <c r="M219" i="232"/>
  <c r="K399" i="232"/>
  <c r="G579" i="232"/>
  <c r="O759" i="232"/>
  <c r="E38" i="232"/>
  <c r="P38" i="232"/>
  <c r="N219" i="232"/>
  <c r="L399" i="232"/>
  <c r="J579" i="232"/>
  <c r="E759" i="232"/>
  <c r="P759" i="232"/>
  <c r="G38" i="232"/>
  <c r="Q38" i="232"/>
  <c r="O219" i="232"/>
  <c r="M399" i="232"/>
  <c r="K579" i="232"/>
  <c r="G759" i="232"/>
  <c r="Q759" i="232"/>
  <c r="I797" i="232"/>
  <c r="H797" i="232"/>
  <c r="G797" i="232"/>
  <c r="F797" i="232"/>
  <c r="E797" i="232"/>
  <c r="I617" i="232"/>
  <c r="H617" i="232"/>
  <c r="G617" i="232"/>
  <c r="F617" i="232"/>
  <c r="E617" i="232"/>
  <c r="I437" i="232"/>
  <c r="H437" i="232"/>
  <c r="G437" i="232"/>
  <c r="F437" i="232"/>
  <c r="E437" i="232"/>
  <c r="I257" i="232"/>
  <c r="H257" i="232"/>
  <c r="G257" i="232"/>
  <c r="F257" i="232"/>
  <c r="E257" i="232"/>
  <c r="E77" i="232"/>
  <c r="F77" i="232"/>
  <c r="G77" i="232"/>
  <c r="H77" i="232"/>
  <c r="I77" i="232"/>
  <c r="E53" i="232"/>
  <c r="F53" i="232"/>
  <c r="G53" i="232"/>
  <c r="I53" i="232"/>
  <c r="E29" i="232"/>
  <c r="F29" i="232"/>
  <c r="G29" i="232"/>
  <c r="H29" i="232"/>
  <c r="I29" i="232"/>
  <c r="J29" i="232"/>
  <c r="K29" i="232"/>
  <c r="L29" i="232"/>
  <c r="M29" i="232"/>
  <c r="N29" i="232"/>
  <c r="O29" i="232"/>
  <c r="P29" i="232"/>
  <c r="Q29" i="232"/>
  <c r="E210" i="232"/>
  <c r="F210" i="232"/>
  <c r="G210" i="232"/>
  <c r="H210" i="232"/>
  <c r="I210" i="232"/>
  <c r="J210" i="232"/>
  <c r="K210" i="232"/>
  <c r="L210" i="232"/>
  <c r="M210" i="232"/>
  <c r="N210" i="232"/>
  <c r="O210" i="232"/>
  <c r="P210" i="232"/>
  <c r="Q210" i="232"/>
  <c r="E390" i="232"/>
  <c r="F390" i="232"/>
  <c r="G390" i="232"/>
  <c r="H390" i="232"/>
  <c r="I390" i="232"/>
  <c r="J390" i="232"/>
  <c r="K390" i="232"/>
  <c r="L390" i="232"/>
  <c r="M390" i="232"/>
  <c r="N390" i="232"/>
  <c r="O390" i="232"/>
  <c r="P390" i="232"/>
  <c r="Q390" i="232"/>
  <c r="E570" i="232"/>
  <c r="F570" i="232"/>
  <c r="G570" i="232"/>
  <c r="H570" i="232"/>
  <c r="I570" i="232"/>
  <c r="J570" i="232"/>
  <c r="K570" i="232"/>
  <c r="L570" i="232"/>
  <c r="M570" i="232"/>
  <c r="N570" i="232"/>
  <c r="O570" i="232"/>
  <c r="P570" i="232"/>
  <c r="Q570" i="232"/>
  <c r="E750" i="232"/>
  <c r="F750" i="232"/>
  <c r="G750" i="232"/>
  <c r="H750" i="232"/>
  <c r="I750" i="232"/>
  <c r="J750" i="232"/>
  <c r="K750" i="232"/>
  <c r="L750" i="232"/>
  <c r="M750" i="232"/>
  <c r="N750" i="232"/>
  <c r="O750" i="232"/>
  <c r="P750" i="232"/>
  <c r="Q750" i="232"/>
  <c r="I754" i="232" l="1"/>
  <c r="H754" i="232"/>
  <c r="G754" i="232"/>
  <c r="F754" i="232"/>
  <c r="E754" i="232"/>
  <c r="I574" i="232"/>
  <c r="H574" i="232"/>
  <c r="G574" i="232"/>
  <c r="F574" i="232"/>
  <c r="E574" i="232"/>
  <c r="I394" i="232"/>
  <c r="H394" i="232"/>
  <c r="G394" i="232"/>
  <c r="F394" i="232"/>
  <c r="E394" i="232"/>
  <c r="I214" i="232"/>
  <c r="H214" i="232"/>
  <c r="G214" i="232"/>
  <c r="F214" i="232"/>
  <c r="E214" i="232"/>
  <c r="I33" i="232"/>
  <c r="H33" i="232"/>
  <c r="G33" i="232"/>
  <c r="F33" i="232"/>
  <c r="E33" i="232"/>
  <c r="I769" i="232"/>
  <c r="H769" i="232"/>
  <c r="G769" i="232"/>
  <c r="F769" i="232"/>
  <c r="E769" i="232"/>
  <c r="I768" i="232"/>
  <c r="H768" i="232"/>
  <c r="G768" i="232"/>
  <c r="F768" i="232"/>
  <c r="E768" i="232"/>
  <c r="I763" i="232"/>
  <c r="H763" i="232"/>
  <c r="G763" i="232"/>
  <c r="F763" i="232"/>
  <c r="E763" i="232"/>
  <c r="I762" i="232"/>
  <c r="H762" i="232"/>
  <c r="G762" i="232"/>
  <c r="F762" i="232"/>
  <c r="E762" i="232"/>
  <c r="I761" i="232"/>
  <c r="G761" i="232"/>
  <c r="F761" i="232"/>
  <c r="E761" i="232"/>
  <c r="I753" i="232"/>
  <c r="H753" i="232"/>
  <c r="G753" i="232"/>
  <c r="F753" i="232"/>
  <c r="E753" i="232"/>
  <c r="I752" i="232"/>
  <c r="G752" i="232"/>
  <c r="F752" i="232"/>
  <c r="E752" i="232"/>
  <c r="I589" i="232"/>
  <c r="H589" i="232"/>
  <c r="G589" i="232"/>
  <c r="F589" i="232"/>
  <c r="E589" i="232"/>
  <c r="I588" i="232"/>
  <c r="H588" i="232"/>
  <c r="G588" i="232"/>
  <c r="F588" i="232"/>
  <c r="E588" i="232"/>
  <c r="I583" i="232"/>
  <c r="H583" i="232"/>
  <c r="G583" i="232"/>
  <c r="F583" i="232"/>
  <c r="E583" i="232"/>
  <c r="I582" i="232"/>
  <c r="H582" i="232"/>
  <c r="G582" i="232"/>
  <c r="F582" i="232"/>
  <c r="E582" i="232"/>
  <c r="I581" i="232"/>
  <c r="G581" i="232"/>
  <c r="F581" i="232"/>
  <c r="E581" i="232"/>
  <c r="I573" i="232"/>
  <c r="H573" i="232"/>
  <c r="G573" i="232"/>
  <c r="F573" i="232"/>
  <c r="E573" i="232"/>
  <c r="I572" i="232"/>
  <c r="G572" i="232"/>
  <c r="F572" i="232"/>
  <c r="E572" i="232"/>
  <c r="I409" i="232"/>
  <c r="H409" i="232"/>
  <c r="G409" i="232"/>
  <c r="F409" i="232"/>
  <c r="E409" i="232"/>
  <c r="I408" i="232"/>
  <c r="H408" i="232"/>
  <c r="G408" i="232"/>
  <c r="F408" i="232"/>
  <c r="E408" i="232"/>
  <c r="I403" i="232"/>
  <c r="H403" i="232"/>
  <c r="G403" i="232"/>
  <c r="F403" i="232"/>
  <c r="E403" i="232"/>
  <c r="I402" i="232"/>
  <c r="H402" i="232"/>
  <c r="G402" i="232"/>
  <c r="F402" i="232"/>
  <c r="E402" i="232"/>
  <c r="I401" i="232"/>
  <c r="G401" i="232"/>
  <c r="F401" i="232"/>
  <c r="E401" i="232"/>
  <c r="I393" i="232"/>
  <c r="H393" i="232"/>
  <c r="G393" i="232"/>
  <c r="F393" i="232"/>
  <c r="E393" i="232"/>
  <c r="I392" i="232"/>
  <c r="G392" i="232"/>
  <c r="F392" i="232"/>
  <c r="E392" i="232"/>
  <c r="I229" i="232"/>
  <c r="H229" i="232"/>
  <c r="G229" i="232"/>
  <c r="F229" i="232"/>
  <c r="E229" i="232"/>
  <c r="I228" i="232"/>
  <c r="H228" i="232"/>
  <c r="G228" i="232"/>
  <c r="F228" i="232"/>
  <c r="E228" i="232"/>
  <c r="I223" i="232"/>
  <c r="H223" i="232"/>
  <c r="G223" i="232"/>
  <c r="F223" i="232"/>
  <c r="E223" i="232"/>
  <c r="I222" i="232"/>
  <c r="H222" i="232"/>
  <c r="G222" i="232"/>
  <c r="F222" i="232"/>
  <c r="E222" i="232"/>
  <c r="I221" i="232"/>
  <c r="G221" i="232"/>
  <c r="F221" i="232"/>
  <c r="E221" i="232"/>
  <c r="I213" i="232"/>
  <c r="H213" i="232"/>
  <c r="G213" i="232"/>
  <c r="F213" i="232"/>
  <c r="E213" i="232"/>
  <c r="I212" i="232"/>
  <c r="G212" i="232"/>
  <c r="F212" i="232"/>
  <c r="E212" i="232"/>
  <c r="E48" i="232"/>
  <c r="F48" i="232"/>
  <c r="G48" i="232"/>
  <c r="H48" i="232"/>
  <c r="I48" i="232"/>
  <c r="E47" i="232"/>
  <c r="F47" i="232"/>
  <c r="G47" i="232"/>
  <c r="H47" i="232"/>
  <c r="I47" i="232"/>
  <c r="E42" i="232"/>
  <c r="F42" i="232"/>
  <c r="G42" i="232"/>
  <c r="H42" i="232"/>
  <c r="I42" i="232"/>
  <c r="I770" i="232" l="1"/>
  <c r="H590" i="232"/>
  <c r="H770" i="232"/>
  <c r="I590" i="232"/>
  <c r="H230" i="232"/>
  <c r="H49" i="232"/>
  <c r="H410" i="232"/>
  <c r="I410" i="232"/>
  <c r="I49" i="232"/>
  <c r="I230" i="232"/>
  <c r="E41" i="232" l="1"/>
  <c r="F41" i="232"/>
  <c r="G41" i="232"/>
  <c r="H41" i="232"/>
  <c r="I41" i="232"/>
  <c r="I40" i="232"/>
  <c r="G40" i="232"/>
  <c r="F40" i="232"/>
  <c r="E40" i="232"/>
  <c r="E32" i="232"/>
  <c r="F32" i="232"/>
  <c r="G32" i="232"/>
  <c r="H32" i="232"/>
  <c r="I32" i="232"/>
  <c r="E31" i="232"/>
  <c r="F31" i="232"/>
  <c r="G31" i="232"/>
  <c r="I31" i="232"/>
  <c r="E60" i="250"/>
  <c r="E59" i="250"/>
  <c r="E58" i="250"/>
  <c r="E57" i="250"/>
  <c r="E56" i="250"/>
  <c r="E55" i="250"/>
  <c r="E51" i="250"/>
  <c r="E50" i="250"/>
  <c r="E49" i="250"/>
  <c r="E48" i="250"/>
  <c r="E47" i="250"/>
  <c r="E46" i="250"/>
  <c r="E42" i="250"/>
  <c r="E41" i="250"/>
  <c r="E40" i="250"/>
  <c r="E39" i="250"/>
  <c r="E38" i="250"/>
  <c r="E37" i="250"/>
  <c r="E33" i="250"/>
  <c r="E32" i="250"/>
  <c r="E31" i="250"/>
  <c r="E30" i="250"/>
  <c r="E29" i="250"/>
  <c r="E28" i="250"/>
  <c r="E24" i="250"/>
  <c r="E23" i="250"/>
  <c r="E22" i="250"/>
  <c r="E21" i="250"/>
  <c r="E20" i="250"/>
  <c r="E19" i="250"/>
  <c r="E85" i="250"/>
  <c r="Q73" i="250"/>
  <c r="P73" i="250"/>
  <c r="O73" i="250"/>
  <c r="N73" i="250"/>
  <c r="M73" i="250"/>
  <c r="E15" i="250"/>
  <c r="E14" i="250"/>
  <c r="E13" i="250"/>
  <c r="E12" i="250"/>
  <c r="E11" i="250"/>
  <c r="E10" i="250"/>
  <c r="A3" i="250"/>
  <c r="A2" i="250"/>
  <c r="I1024" i="232"/>
  <c r="H1024" i="232"/>
  <c r="G1024" i="232"/>
  <c r="F1024" i="232"/>
  <c r="E1024" i="232"/>
  <c r="I913" i="232"/>
  <c r="H913" i="232"/>
  <c r="G913" i="232"/>
  <c r="F913" i="232"/>
  <c r="E913" i="232"/>
  <c r="I733" i="232"/>
  <c r="H733" i="232"/>
  <c r="G733" i="232"/>
  <c r="F733" i="232"/>
  <c r="E733" i="232"/>
  <c r="I553" i="232"/>
  <c r="H553" i="232"/>
  <c r="G553" i="232"/>
  <c r="F553" i="232"/>
  <c r="E553" i="232"/>
  <c r="I373" i="232"/>
  <c r="H373" i="232"/>
  <c r="G373" i="232"/>
  <c r="F373" i="232"/>
  <c r="E373" i="232"/>
  <c r="E193" i="232"/>
  <c r="F193" i="232"/>
  <c r="G193" i="232"/>
  <c r="H193" i="232"/>
  <c r="I193" i="232"/>
  <c r="I1019" i="232" l="1"/>
  <c r="H1019" i="232"/>
  <c r="G1019" i="232"/>
  <c r="F1019" i="232"/>
  <c r="I1018" i="232"/>
  <c r="H1018" i="232"/>
  <c r="G1018" i="232"/>
  <c r="F1018" i="232"/>
  <c r="E1019" i="232"/>
  <c r="E1018" i="232"/>
  <c r="J972" i="232"/>
  <c r="J1018" i="232" s="1"/>
  <c r="J1020" i="232" s="1"/>
  <c r="J885" i="232"/>
  <c r="H971" i="232"/>
  <c r="G971" i="232"/>
  <c r="I971" i="232"/>
  <c r="F971" i="232"/>
  <c r="E971" i="232"/>
  <c r="G973" i="232"/>
  <c r="H973" i="232"/>
  <c r="I973" i="232"/>
  <c r="F973" i="232"/>
  <c r="I346" i="223"/>
  <c r="H346" i="223"/>
  <c r="G346" i="223"/>
  <c r="F346" i="223"/>
  <c r="E346" i="223"/>
  <c r="I289" i="223"/>
  <c r="H289" i="223"/>
  <c r="G289" i="223"/>
  <c r="F289" i="223"/>
  <c r="E289" i="223"/>
  <c r="I232" i="223"/>
  <c r="H232" i="223"/>
  <c r="G232" i="223"/>
  <c r="F232" i="223"/>
  <c r="E232" i="223"/>
  <c r="I175" i="223"/>
  <c r="H175" i="223"/>
  <c r="G175" i="223"/>
  <c r="F175" i="223"/>
  <c r="E175" i="223"/>
  <c r="E346" i="245"/>
  <c r="E289" i="245"/>
  <c r="E232" i="245"/>
  <c r="E175" i="245"/>
  <c r="E118" i="245"/>
  <c r="I118" i="223"/>
  <c r="H118" i="223"/>
  <c r="G118" i="223"/>
  <c r="F118" i="223"/>
  <c r="E118" i="223"/>
  <c r="I201" i="232"/>
  <c r="H201" i="232"/>
  <c r="G201" i="232"/>
  <c r="F201" i="232"/>
  <c r="E201" i="232"/>
  <c r="I200" i="232"/>
  <c r="H200" i="232"/>
  <c r="G200" i="232"/>
  <c r="F200" i="232"/>
  <c r="E200" i="232"/>
  <c r="I194" i="232"/>
  <c r="H194" i="232"/>
  <c r="G194" i="232"/>
  <c r="F194" i="232"/>
  <c r="E194" i="232"/>
  <c r="I192" i="232"/>
  <c r="H192" i="232"/>
  <c r="G192" i="232"/>
  <c r="F192" i="232"/>
  <c r="E192" i="232"/>
  <c r="I188" i="232"/>
  <c r="H188" i="232"/>
  <c r="G188" i="232"/>
  <c r="F188" i="232"/>
  <c r="E188" i="232"/>
  <c r="I187" i="232"/>
  <c r="H187" i="232"/>
  <c r="G187" i="232"/>
  <c r="F187" i="232"/>
  <c r="E187" i="232"/>
  <c r="I381" i="232"/>
  <c r="H381" i="232"/>
  <c r="G381" i="232"/>
  <c r="F381" i="232"/>
  <c r="E381" i="232"/>
  <c r="I380" i="232"/>
  <c r="H380" i="232"/>
  <c r="G380" i="232"/>
  <c r="F380" i="232"/>
  <c r="E380" i="232"/>
  <c r="I374" i="232"/>
  <c r="G374" i="232"/>
  <c r="F374" i="232"/>
  <c r="E374" i="232"/>
  <c r="I372" i="232"/>
  <c r="H372" i="232"/>
  <c r="G372" i="232"/>
  <c r="F372" i="232"/>
  <c r="E372" i="232"/>
  <c r="I368" i="232"/>
  <c r="H368" i="232"/>
  <c r="G368" i="232"/>
  <c r="F368" i="232"/>
  <c r="E368" i="232"/>
  <c r="I367" i="232"/>
  <c r="H367" i="232"/>
  <c r="G367" i="232"/>
  <c r="F367" i="232"/>
  <c r="E367" i="232"/>
  <c r="I561" i="232"/>
  <c r="H561" i="232"/>
  <c r="G561" i="232"/>
  <c r="F561" i="232"/>
  <c r="E561" i="232"/>
  <c r="I560" i="232"/>
  <c r="H560" i="232"/>
  <c r="G560" i="232"/>
  <c r="F560" i="232"/>
  <c r="E560" i="232"/>
  <c r="I554" i="232"/>
  <c r="H554" i="232"/>
  <c r="G554" i="232"/>
  <c r="F554" i="232"/>
  <c r="E554" i="232"/>
  <c r="I552" i="232"/>
  <c r="H552" i="232"/>
  <c r="G552" i="232"/>
  <c r="F552" i="232"/>
  <c r="E552" i="232"/>
  <c r="I548" i="232"/>
  <c r="H548" i="232"/>
  <c r="G548" i="232"/>
  <c r="F548" i="232"/>
  <c r="E548" i="232"/>
  <c r="I547" i="232"/>
  <c r="H547" i="232"/>
  <c r="G547" i="232"/>
  <c r="F547" i="232"/>
  <c r="E547" i="232"/>
  <c r="I741" i="232"/>
  <c r="H741" i="232"/>
  <c r="G741" i="232"/>
  <c r="F741" i="232"/>
  <c r="E741" i="232"/>
  <c r="I740" i="232"/>
  <c r="H740" i="232"/>
  <c r="G740" i="232"/>
  <c r="F740" i="232"/>
  <c r="E740" i="232"/>
  <c r="I734" i="232"/>
  <c r="H734" i="232"/>
  <c r="G734" i="232"/>
  <c r="F734" i="232"/>
  <c r="E734" i="232"/>
  <c r="I732" i="232"/>
  <c r="H732" i="232"/>
  <c r="G732" i="232"/>
  <c r="F732" i="232"/>
  <c r="E732" i="232"/>
  <c r="I728" i="232"/>
  <c r="H728" i="232"/>
  <c r="G728" i="232"/>
  <c r="F728" i="232"/>
  <c r="E728" i="232"/>
  <c r="I727" i="232"/>
  <c r="H727" i="232"/>
  <c r="G727" i="232"/>
  <c r="F727" i="232"/>
  <c r="E727" i="232"/>
  <c r="I914" i="232"/>
  <c r="H914" i="232"/>
  <c r="G914" i="232"/>
  <c r="F914" i="232"/>
  <c r="I912" i="232"/>
  <c r="H912" i="232"/>
  <c r="G912" i="232"/>
  <c r="F912" i="232"/>
  <c r="E914" i="232"/>
  <c r="E912" i="232"/>
  <c r="I908" i="232"/>
  <c r="H908" i="232"/>
  <c r="G908" i="232"/>
  <c r="F908" i="232"/>
  <c r="E908" i="232"/>
  <c r="I907" i="232"/>
  <c r="H907" i="232"/>
  <c r="G907" i="232"/>
  <c r="F907" i="232"/>
  <c r="E907" i="232"/>
  <c r="I921" i="232"/>
  <c r="H921" i="232"/>
  <c r="G921" i="232"/>
  <c r="F921" i="232"/>
  <c r="E921" i="232"/>
  <c r="I920" i="232"/>
  <c r="H920" i="232"/>
  <c r="G920" i="232"/>
  <c r="F920" i="232"/>
  <c r="E920" i="232"/>
  <c r="E1032" i="232"/>
  <c r="F1032" i="232"/>
  <c r="G1032" i="232"/>
  <c r="H1032" i="232"/>
  <c r="I1032" i="232"/>
  <c r="E1031" i="232"/>
  <c r="F1031" i="232"/>
  <c r="G1031" i="232"/>
  <c r="H1031" i="232"/>
  <c r="I1031" i="232"/>
  <c r="E1025" i="232"/>
  <c r="F1025" i="232"/>
  <c r="G1025" i="232"/>
  <c r="H1025" i="232"/>
  <c r="I1025" i="232"/>
  <c r="E1023" i="232"/>
  <c r="F1023" i="232"/>
  <c r="G1023" i="232"/>
  <c r="H1023" i="232"/>
  <c r="I1023" i="232"/>
  <c r="E301" i="245"/>
  <c r="E300" i="245"/>
  <c r="E299" i="245"/>
  <c r="E298" i="245"/>
  <c r="E297" i="245"/>
  <c r="E296" i="245"/>
  <c r="E244" i="245"/>
  <c r="E243" i="245"/>
  <c r="E242" i="245"/>
  <c r="E241" i="245"/>
  <c r="E240" i="245"/>
  <c r="E239" i="245"/>
  <c r="E187" i="245"/>
  <c r="E186" i="245"/>
  <c r="E185" i="245"/>
  <c r="E184" i="245"/>
  <c r="E183" i="245"/>
  <c r="E182" i="245"/>
  <c r="E130" i="245"/>
  <c r="E129" i="245"/>
  <c r="E128" i="245"/>
  <c r="E127" i="245"/>
  <c r="E126" i="245"/>
  <c r="E125" i="245"/>
  <c r="E73" i="245"/>
  <c r="E72" i="245"/>
  <c r="E71" i="245"/>
  <c r="E70" i="245"/>
  <c r="E69" i="245"/>
  <c r="E68" i="245"/>
  <c r="J1028" i="232" l="1"/>
  <c r="J1029" i="232"/>
  <c r="J1032" i="232" s="1"/>
  <c r="J1021" i="232"/>
  <c r="J1031" i="232" s="1"/>
  <c r="I73" i="223"/>
  <c r="H73" i="223"/>
  <c r="G73" i="223"/>
  <c r="F73" i="223"/>
  <c r="E73" i="223"/>
  <c r="I72" i="223"/>
  <c r="H72" i="223"/>
  <c r="G72" i="223"/>
  <c r="F72" i="223"/>
  <c r="E72" i="223"/>
  <c r="I71" i="223"/>
  <c r="H71" i="223"/>
  <c r="G71" i="223"/>
  <c r="F71" i="223"/>
  <c r="E71" i="223"/>
  <c r="I70" i="223"/>
  <c r="H70" i="223"/>
  <c r="G70" i="223"/>
  <c r="F70" i="223"/>
  <c r="E70" i="223"/>
  <c r="I69" i="223"/>
  <c r="H69" i="223"/>
  <c r="G69" i="223"/>
  <c r="F69" i="223"/>
  <c r="E69" i="223"/>
  <c r="I68" i="223"/>
  <c r="H68" i="223"/>
  <c r="G68" i="223"/>
  <c r="F68" i="223"/>
  <c r="E68" i="223"/>
  <c r="I130" i="223"/>
  <c r="H130" i="223"/>
  <c r="G130" i="223"/>
  <c r="F130" i="223"/>
  <c r="E130" i="223"/>
  <c r="I129" i="223"/>
  <c r="H129" i="223"/>
  <c r="G129" i="223"/>
  <c r="F129" i="223"/>
  <c r="E129" i="223"/>
  <c r="I128" i="223"/>
  <c r="H128" i="223"/>
  <c r="G128" i="223"/>
  <c r="F128" i="223"/>
  <c r="E128" i="223"/>
  <c r="I127" i="223"/>
  <c r="H127" i="223"/>
  <c r="G127" i="223"/>
  <c r="F127" i="223"/>
  <c r="E127" i="223"/>
  <c r="I126" i="223"/>
  <c r="H126" i="223"/>
  <c r="G126" i="223"/>
  <c r="F126" i="223"/>
  <c r="E126" i="223"/>
  <c r="I125" i="223"/>
  <c r="H125" i="223"/>
  <c r="G125" i="223"/>
  <c r="F125" i="223"/>
  <c r="E125" i="223"/>
  <c r="I187" i="223"/>
  <c r="H187" i="223"/>
  <c r="G187" i="223"/>
  <c r="F187" i="223"/>
  <c r="E187" i="223"/>
  <c r="I186" i="223"/>
  <c r="H186" i="223"/>
  <c r="G186" i="223"/>
  <c r="F186" i="223"/>
  <c r="E186" i="223"/>
  <c r="I185" i="223"/>
  <c r="H185" i="223"/>
  <c r="G185" i="223"/>
  <c r="F185" i="223"/>
  <c r="E185" i="223"/>
  <c r="I184" i="223"/>
  <c r="H184" i="223"/>
  <c r="G184" i="223"/>
  <c r="F184" i="223"/>
  <c r="E184" i="223"/>
  <c r="I183" i="223"/>
  <c r="H183" i="223"/>
  <c r="G183" i="223"/>
  <c r="F183" i="223"/>
  <c r="E183" i="223"/>
  <c r="I182" i="223"/>
  <c r="H182" i="223"/>
  <c r="G182" i="223"/>
  <c r="F182" i="223"/>
  <c r="E182" i="223"/>
  <c r="I244" i="223"/>
  <c r="H244" i="223"/>
  <c r="G244" i="223"/>
  <c r="F244" i="223"/>
  <c r="E244" i="223"/>
  <c r="I243" i="223"/>
  <c r="H243" i="223"/>
  <c r="G243" i="223"/>
  <c r="F243" i="223"/>
  <c r="E243" i="223"/>
  <c r="I242" i="223"/>
  <c r="H242" i="223"/>
  <c r="G242" i="223"/>
  <c r="F242" i="223"/>
  <c r="E242" i="223"/>
  <c r="I241" i="223"/>
  <c r="H241" i="223"/>
  <c r="G241" i="223"/>
  <c r="F241" i="223"/>
  <c r="E241" i="223"/>
  <c r="I240" i="223"/>
  <c r="H240" i="223"/>
  <c r="G240" i="223"/>
  <c r="F240" i="223"/>
  <c r="E240" i="223"/>
  <c r="I239" i="223"/>
  <c r="H239" i="223"/>
  <c r="G239" i="223"/>
  <c r="F239" i="223"/>
  <c r="E239" i="223"/>
  <c r="I301" i="223"/>
  <c r="H301" i="223"/>
  <c r="G301" i="223"/>
  <c r="F301" i="223"/>
  <c r="E301" i="223"/>
  <c r="I300" i="223"/>
  <c r="H300" i="223"/>
  <c r="G300" i="223"/>
  <c r="F300" i="223"/>
  <c r="E300" i="223"/>
  <c r="I299" i="223"/>
  <c r="H299" i="223"/>
  <c r="G299" i="223"/>
  <c r="F299" i="223"/>
  <c r="E299" i="223"/>
  <c r="I298" i="223"/>
  <c r="H298" i="223"/>
  <c r="G298" i="223"/>
  <c r="F298" i="223"/>
  <c r="E298" i="223"/>
  <c r="I297" i="223"/>
  <c r="H297" i="223"/>
  <c r="G297" i="223"/>
  <c r="F297" i="223"/>
  <c r="E297" i="223"/>
  <c r="I296" i="223"/>
  <c r="H296" i="223"/>
  <c r="G296" i="223"/>
  <c r="F296" i="223"/>
  <c r="E296" i="223"/>
  <c r="E61" i="245"/>
  <c r="E61" i="223"/>
  <c r="F61" i="223"/>
  <c r="G61" i="223"/>
  <c r="H61" i="223"/>
  <c r="I61" i="223"/>
  <c r="G16" i="223"/>
  <c r="H16" i="223"/>
  <c r="I16" i="223"/>
  <c r="G15" i="223"/>
  <c r="H15" i="223"/>
  <c r="I15" i="223"/>
  <c r="G14" i="223"/>
  <c r="H14" i="223"/>
  <c r="I14" i="223"/>
  <c r="G13" i="223"/>
  <c r="H13" i="223"/>
  <c r="I13" i="223"/>
  <c r="G12" i="223"/>
  <c r="H12" i="223"/>
  <c r="I12" i="223"/>
  <c r="G11" i="223"/>
  <c r="H11" i="223"/>
  <c r="I11" i="223"/>
  <c r="F15" i="223"/>
  <c r="F14" i="223"/>
  <c r="F13" i="223"/>
  <c r="F12" i="223"/>
  <c r="F11" i="223"/>
  <c r="E16" i="223"/>
  <c r="F16" i="223"/>
  <c r="E15" i="223"/>
  <c r="E14" i="223"/>
  <c r="E13" i="223"/>
  <c r="E12" i="223"/>
  <c r="E11" i="223"/>
  <c r="E16" i="245"/>
  <c r="E15" i="245"/>
  <c r="E14" i="245"/>
  <c r="E13" i="245"/>
  <c r="E12" i="245"/>
  <c r="E11" i="245"/>
  <c r="E22" i="223"/>
  <c r="F22" i="223"/>
  <c r="G22" i="223"/>
  <c r="H22" i="223"/>
  <c r="I22" i="223"/>
  <c r="E307" i="223"/>
  <c r="F307" i="223"/>
  <c r="G307" i="223"/>
  <c r="H307" i="223"/>
  <c r="I307" i="223"/>
  <c r="E250" i="223"/>
  <c r="F250" i="223"/>
  <c r="G250" i="223"/>
  <c r="H250" i="223"/>
  <c r="I250" i="223"/>
  <c r="E193" i="223"/>
  <c r="F193" i="223"/>
  <c r="G193" i="223"/>
  <c r="H193" i="223"/>
  <c r="I193" i="223"/>
  <c r="E136" i="223"/>
  <c r="F136" i="223"/>
  <c r="G136" i="223"/>
  <c r="H136" i="223"/>
  <c r="I136" i="223"/>
  <c r="E79" i="223"/>
  <c r="F79" i="223"/>
  <c r="G79" i="223"/>
  <c r="H79" i="223"/>
  <c r="I79" i="223"/>
  <c r="J1033" i="232" l="1"/>
  <c r="F56" i="222"/>
  <c r="H56" i="222"/>
  <c r="I56" i="222"/>
  <c r="F406" i="222"/>
  <c r="H406" i="222"/>
  <c r="I406" i="222"/>
  <c r="F581" i="222"/>
  <c r="H581" i="222"/>
  <c r="I581" i="222"/>
  <c r="I756" i="222"/>
  <c r="H756" i="222"/>
  <c r="F756" i="222"/>
  <c r="I755" i="222"/>
  <c r="G755" i="222"/>
  <c r="F755" i="222"/>
  <c r="E755" i="222"/>
  <c r="I580" i="222"/>
  <c r="G580" i="222"/>
  <c r="F580" i="222"/>
  <c r="E580" i="222"/>
  <c r="I405" i="222"/>
  <c r="G405" i="222"/>
  <c r="F405" i="222"/>
  <c r="E405" i="222"/>
  <c r="I55" i="222"/>
  <c r="G55" i="222"/>
  <c r="F55" i="222"/>
  <c r="E55" i="222"/>
  <c r="I230" i="222"/>
  <c r="G230" i="222"/>
  <c r="F230" i="222"/>
  <c r="E230" i="222"/>
  <c r="I231" i="222"/>
  <c r="H231" i="222"/>
  <c r="F231" i="222"/>
  <c r="A1" i="246" l="1"/>
  <c r="E863" i="222" l="1"/>
  <c r="F863" i="222"/>
  <c r="G863" i="222"/>
  <c r="H863" i="222"/>
  <c r="I863" i="222"/>
  <c r="E853" i="222"/>
  <c r="F853" i="222"/>
  <c r="G853" i="222"/>
  <c r="H853" i="222"/>
  <c r="I853" i="222"/>
  <c r="E688" i="222"/>
  <c r="F688" i="222"/>
  <c r="G688" i="222"/>
  <c r="H688" i="222"/>
  <c r="I688" i="222"/>
  <c r="E678" i="222"/>
  <c r="F678" i="222"/>
  <c r="G678" i="222"/>
  <c r="H678" i="222"/>
  <c r="I678" i="222"/>
  <c r="E513" i="222"/>
  <c r="F513" i="222"/>
  <c r="G513" i="222"/>
  <c r="H513" i="222"/>
  <c r="I513" i="222"/>
  <c r="E503" i="222"/>
  <c r="F503" i="222"/>
  <c r="G503" i="222"/>
  <c r="H503" i="222"/>
  <c r="I503" i="222"/>
  <c r="E163" i="222"/>
  <c r="F163" i="222"/>
  <c r="G163" i="222"/>
  <c r="H163" i="222"/>
  <c r="I163" i="222"/>
  <c r="E153" i="222"/>
  <c r="F153" i="222"/>
  <c r="G153" i="222"/>
  <c r="H153" i="222"/>
  <c r="I153" i="222"/>
  <c r="E338" i="222"/>
  <c r="F338" i="222"/>
  <c r="G338" i="222"/>
  <c r="H338" i="222"/>
  <c r="I338" i="222"/>
  <c r="E328" i="222"/>
  <c r="F328" i="222"/>
  <c r="G328" i="222"/>
  <c r="H328" i="222"/>
  <c r="I328" i="222"/>
  <c r="E904" i="222"/>
  <c r="E905" i="222"/>
  <c r="E906" i="222"/>
  <c r="E907" i="222"/>
  <c r="E908" i="222"/>
  <c r="E910" i="222"/>
  <c r="E911" i="222"/>
  <c r="E912" i="222"/>
  <c r="E913" i="222"/>
  <c r="E914" i="222"/>
  <c r="E916" i="222"/>
  <c r="E917" i="222"/>
  <c r="E918" i="222"/>
  <c r="E919" i="222"/>
  <c r="E920" i="222"/>
  <c r="E922" i="222"/>
  <c r="E923" i="222"/>
  <c r="E924" i="222"/>
  <c r="E925" i="222"/>
  <c r="E926" i="222"/>
  <c r="E928" i="222"/>
  <c r="E929" i="222"/>
  <c r="E930" i="222"/>
  <c r="E931" i="222"/>
  <c r="E932" i="222"/>
  <c r="E785" i="222"/>
  <c r="F785" i="222"/>
  <c r="G785" i="222"/>
  <c r="H785" i="222"/>
  <c r="I785" i="222"/>
  <c r="F784" i="222"/>
  <c r="H784" i="222"/>
  <c r="I784" i="222"/>
  <c r="E610" i="222"/>
  <c r="F610" i="222"/>
  <c r="G610" i="222"/>
  <c r="H610" i="222"/>
  <c r="I610" i="222"/>
  <c r="F609" i="222"/>
  <c r="H609" i="222"/>
  <c r="I609" i="222"/>
  <c r="E435" i="222"/>
  <c r="F435" i="222"/>
  <c r="G435" i="222"/>
  <c r="H435" i="222"/>
  <c r="I435" i="222"/>
  <c r="F434" i="222"/>
  <c r="H434" i="222"/>
  <c r="I434" i="222"/>
  <c r="E85" i="222"/>
  <c r="F85" i="222"/>
  <c r="G85" i="222"/>
  <c r="H85" i="222"/>
  <c r="I85" i="222"/>
  <c r="F84" i="222"/>
  <c r="H84" i="222"/>
  <c r="I84" i="222"/>
  <c r="E260" i="222"/>
  <c r="F260" i="222"/>
  <c r="G260" i="222"/>
  <c r="H260" i="222"/>
  <c r="I260" i="222"/>
  <c r="F259" i="222"/>
  <c r="H259" i="222"/>
  <c r="I259" i="222"/>
  <c r="A3" i="245" l="1"/>
  <c r="A2" i="245"/>
  <c r="E769" i="222" l="1"/>
  <c r="F769" i="222"/>
  <c r="G769" i="222"/>
  <c r="H769" i="222"/>
  <c r="I769" i="222"/>
  <c r="I768" i="222"/>
  <c r="H768" i="222"/>
  <c r="F768" i="222"/>
  <c r="I593" i="222" l="1"/>
  <c r="H593" i="222"/>
  <c r="F593" i="222"/>
  <c r="Q51" i="245" l="1"/>
  <c r="P51" i="245"/>
  <c r="O51" i="245"/>
  <c r="N51" i="245"/>
  <c r="M51" i="245"/>
  <c r="Q336" i="245"/>
  <c r="P336" i="245"/>
  <c r="O336" i="245"/>
  <c r="N336" i="245"/>
  <c r="M336" i="245"/>
  <c r="Q279" i="245"/>
  <c r="P279" i="245"/>
  <c r="O279" i="245"/>
  <c r="N279" i="245"/>
  <c r="M279" i="245"/>
  <c r="Q222" i="245"/>
  <c r="P222" i="245"/>
  <c r="O222" i="245"/>
  <c r="N222" i="245"/>
  <c r="M222" i="245"/>
  <c r="Q165" i="245"/>
  <c r="P165" i="245"/>
  <c r="O165" i="245"/>
  <c r="N165" i="245"/>
  <c r="M165" i="245"/>
  <c r="Q108" i="245"/>
  <c r="P108" i="245"/>
  <c r="O108" i="245"/>
  <c r="N108" i="245"/>
  <c r="M108" i="245"/>
  <c r="F8" i="226"/>
  <c r="I10" i="217" l="1"/>
  <c r="G10" i="217"/>
  <c r="F10" i="217"/>
  <c r="E10" i="217"/>
  <c r="I11" i="217"/>
  <c r="G11" i="217"/>
  <c r="F11" i="217"/>
  <c r="E11" i="217"/>
  <c r="G9" i="217"/>
  <c r="F9" i="217"/>
  <c r="E9" i="217"/>
  <c r="M144" i="217"/>
  <c r="M143" i="217"/>
  <c r="F9" i="213"/>
  <c r="F11" i="213" s="1"/>
  <c r="F13" i="213" s="1"/>
  <c r="F10" i="213" l="1"/>
  <c r="Q1" i="250" l="1"/>
  <c r="H1" i="232"/>
  <c r="H1" i="217"/>
  <c r="H1" i="222"/>
  <c r="Q1" i="245"/>
  <c r="H1" i="233"/>
  <c r="H1" i="216"/>
  <c r="H1" i="213"/>
  <c r="H1" i="223"/>
  <c r="E833" i="232"/>
  <c r="F833" i="232"/>
  <c r="G833" i="232"/>
  <c r="H833" i="232"/>
  <c r="I833" i="232"/>
  <c r="E832" i="232"/>
  <c r="F832" i="232"/>
  <c r="G832" i="232"/>
  <c r="H832" i="232"/>
  <c r="I832" i="232"/>
  <c r="E473" i="232"/>
  <c r="F473" i="232"/>
  <c r="G473" i="232"/>
  <c r="H473" i="232"/>
  <c r="I473" i="232"/>
  <c r="E472" i="232"/>
  <c r="F472" i="232"/>
  <c r="G472" i="232"/>
  <c r="H472" i="232"/>
  <c r="I472" i="232"/>
  <c r="E293" i="232"/>
  <c r="F293" i="232"/>
  <c r="G293" i="232"/>
  <c r="H293" i="232"/>
  <c r="I293" i="232"/>
  <c r="E292" i="232"/>
  <c r="F292" i="232"/>
  <c r="G292" i="232"/>
  <c r="H292" i="232"/>
  <c r="I292" i="232"/>
  <c r="E113" i="232"/>
  <c r="F113" i="232"/>
  <c r="G113" i="232"/>
  <c r="H113" i="232"/>
  <c r="I113" i="232"/>
  <c r="I112" i="232"/>
  <c r="H112" i="232"/>
  <c r="G112" i="232"/>
  <c r="F112" i="232"/>
  <c r="E11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10" i="213" l="1"/>
  <c r="P210" i="213"/>
  <c r="O210" i="213"/>
  <c r="N210"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52" i="223"/>
  <c r="H52" i="223"/>
  <c r="G52" i="223"/>
  <c r="F52" i="223"/>
  <c r="E52" i="223"/>
  <c r="I57" i="223"/>
  <c r="H57" i="223"/>
  <c r="G57" i="223"/>
  <c r="F57" i="223"/>
  <c r="E57" i="223"/>
  <c r="I342" i="223"/>
  <c r="H342" i="223"/>
  <c r="G342" i="223"/>
  <c r="F342" i="223"/>
  <c r="E342" i="223"/>
  <c r="I337" i="223"/>
  <c r="H337" i="223"/>
  <c r="G337" i="223"/>
  <c r="F337" i="223"/>
  <c r="E337" i="223"/>
  <c r="I285" i="223"/>
  <c r="H285" i="223"/>
  <c r="G285" i="223"/>
  <c r="F285" i="223"/>
  <c r="E285" i="223"/>
  <c r="I280" i="223"/>
  <c r="H280" i="223"/>
  <c r="G280" i="223"/>
  <c r="F280" i="223"/>
  <c r="E280" i="223"/>
  <c r="I228" i="223"/>
  <c r="H228" i="223"/>
  <c r="G228" i="223"/>
  <c r="F228" i="223"/>
  <c r="E228" i="223"/>
  <c r="I223" i="223"/>
  <c r="H223" i="223"/>
  <c r="G223" i="223"/>
  <c r="F223" i="223"/>
  <c r="E223" i="223"/>
  <c r="I171" i="223"/>
  <c r="H171" i="223"/>
  <c r="G171" i="223"/>
  <c r="F171" i="223"/>
  <c r="E171" i="223"/>
  <c r="I166" i="223"/>
  <c r="H166" i="223"/>
  <c r="G166" i="223"/>
  <c r="F166" i="223"/>
  <c r="E166" i="223"/>
  <c r="I114" i="223"/>
  <c r="H114" i="223"/>
  <c r="G114" i="223"/>
  <c r="F114" i="223"/>
  <c r="E114" i="223"/>
  <c r="E1013" i="232"/>
  <c r="F1013" i="232"/>
  <c r="G1013" i="232"/>
  <c r="H1013" i="232"/>
  <c r="I1013" i="232"/>
  <c r="E1012" i="232"/>
  <c r="F1012" i="232"/>
  <c r="G1012" i="232"/>
  <c r="H1012" i="232"/>
  <c r="I1012" i="232"/>
  <c r="E1011" i="232"/>
  <c r="F1011" i="232"/>
  <c r="G1011" i="232"/>
  <c r="H1011" i="232"/>
  <c r="I1011" i="232"/>
  <c r="E1010" i="232"/>
  <c r="F1010" i="232"/>
  <c r="G1010" i="232"/>
  <c r="H1010" i="232"/>
  <c r="I1010" i="232"/>
  <c r="E1009" i="232"/>
  <c r="F1009" i="232"/>
  <c r="G1009" i="232"/>
  <c r="H1009" i="232"/>
  <c r="I1009" i="232"/>
  <c r="E993" i="232"/>
  <c r="F993" i="232"/>
  <c r="G993" i="232"/>
  <c r="H993" i="232"/>
  <c r="I993" i="232"/>
  <c r="E992" i="232"/>
  <c r="F992" i="232"/>
  <c r="G992" i="232"/>
  <c r="H992" i="232"/>
  <c r="I992" i="232"/>
  <c r="E991" i="232"/>
  <c r="F991" i="232"/>
  <c r="G991" i="232"/>
  <c r="H991" i="232"/>
  <c r="I991" i="232"/>
  <c r="E990" i="232"/>
  <c r="F990" i="232"/>
  <c r="G990" i="232"/>
  <c r="H990" i="232"/>
  <c r="I990" i="232"/>
  <c r="E989" i="232"/>
  <c r="F989" i="232"/>
  <c r="G989" i="232"/>
  <c r="H989" i="232"/>
  <c r="I989" i="232"/>
  <c r="L1008" i="232"/>
  <c r="K1008" i="232"/>
  <c r="J1008" i="232"/>
  <c r="I1008" i="232"/>
  <c r="H1008" i="232"/>
  <c r="G1008" i="232"/>
  <c r="F1008" i="232"/>
  <c r="E1008" i="232"/>
  <c r="Q988" i="232"/>
  <c r="P988" i="232"/>
  <c r="O988" i="232"/>
  <c r="N988" i="232"/>
  <c r="M988" i="232"/>
  <c r="L988" i="232"/>
  <c r="K988" i="232"/>
  <c r="J988" i="232"/>
  <c r="I988" i="232"/>
  <c r="H988" i="232"/>
  <c r="G988" i="232"/>
  <c r="F988" i="232"/>
  <c r="E988" i="232"/>
  <c r="I46" i="223" l="1"/>
  <c r="H46" i="223"/>
  <c r="G46" i="223"/>
  <c r="F46" i="223"/>
  <c r="E46" i="223"/>
  <c r="I45" i="223"/>
  <c r="H45" i="223"/>
  <c r="G45" i="223"/>
  <c r="F45" i="223"/>
  <c r="E45" i="223"/>
  <c r="I44" i="223"/>
  <c r="H44" i="223"/>
  <c r="G44" i="223"/>
  <c r="F44" i="223"/>
  <c r="E44" i="223"/>
  <c r="I47" i="223"/>
  <c r="H47" i="223"/>
  <c r="G47" i="223"/>
  <c r="F47" i="223"/>
  <c r="E47" i="223"/>
  <c r="I40" i="223"/>
  <c r="H40" i="223"/>
  <c r="G40" i="223"/>
  <c r="F40" i="223"/>
  <c r="E40" i="223"/>
  <c r="I39" i="223"/>
  <c r="H39" i="223"/>
  <c r="G39" i="223"/>
  <c r="F39" i="223"/>
  <c r="E39" i="223"/>
  <c r="I38" i="223"/>
  <c r="H38" i="223"/>
  <c r="G38" i="223"/>
  <c r="F38" i="223"/>
  <c r="E38" i="223"/>
  <c r="I36" i="223"/>
  <c r="H36" i="223"/>
  <c r="G36" i="223"/>
  <c r="F36" i="223"/>
  <c r="E36" i="223"/>
  <c r="I32" i="223"/>
  <c r="H32" i="223"/>
  <c r="G32" i="223"/>
  <c r="F32" i="223"/>
  <c r="E32" i="223"/>
  <c r="I31" i="223"/>
  <c r="H31" i="223"/>
  <c r="G31" i="223"/>
  <c r="F31" i="223"/>
  <c r="E31" i="223"/>
  <c r="I30" i="223"/>
  <c r="H30" i="223"/>
  <c r="G30" i="223"/>
  <c r="F30" i="223"/>
  <c r="E30" i="223"/>
  <c r="I28" i="223"/>
  <c r="H28" i="223"/>
  <c r="G28" i="223"/>
  <c r="F28" i="223"/>
  <c r="E28" i="223"/>
  <c r="I24" i="223"/>
  <c r="H24" i="223"/>
  <c r="G24" i="223"/>
  <c r="F24" i="223"/>
  <c r="E24" i="223"/>
  <c r="I23" i="223"/>
  <c r="H23" i="223"/>
  <c r="G23" i="223"/>
  <c r="F23" i="223"/>
  <c r="E23" i="223"/>
  <c r="I21" i="223"/>
  <c r="H21" i="223"/>
  <c r="G21" i="223"/>
  <c r="F21" i="223"/>
  <c r="E21" i="223"/>
  <c r="I332" i="223"/>
  <c r="H332" i="223"/>
  <c r="G332" i="223"/>
  <c r="F332" i="223"/>
  <c r="E332" i="223"/>
  <c r="I331" i="223"/>
  <c r="H331" i="223"/>
  <c r="G331" i="223"/>
  <c r="F331" i="223"/>
  <c r="E331" i="223"/>
  <c r="I330" i="223"/>
  <c r="H330" i="223"/>
  <c r="G330" i="223"/>
  <c r="F330" i="223"/>
  <c r="E330" i="223"/>
  <c r="I329" i="223"/>
  <c r="H329" i="223"/>
  <c r="G329" i="223"/>
  <c r="F329" i="223"/>
  <c r="E329" i="223"/>
  <c r="I325" i="223"/>
  <c r="H325" i="223"/>
  <c r="G325" i="223"/>
  <c r="F325" i="223"/>
  <c r="E325" i="223"/>
  <c r="I324" i="223"/>
  <c r="H324" i="223"/>
  <c r="G324" i="223"/>
  <c r="F324" i="223"/>
  <c r="E324" i="223"/>
  <c r="I323" i="223"/>
  <c r="H323" i="223"/>
  <c r="G323" i="223"/>
  <c r="F323" i="223"/>
  <c r="E323" i="223"/>
  <c r="I321" i="223"/>
  <c r="H321" i="223"/>
  <c r="G321" i="223"/>
  <c r="F321" i="223"/>
  <c r="E321" i="223"/>
  <c r="I317" i="223"/>
  <c r="H317" i="223"/>
  <c r="G317" i="223"/>
  <c r="F317" i="223"/>
  <c r="E317" i="223"/>
  <c r="I316" i="223"/>
  <c r="H316" i="223"/>
  <c r="G316" i="223"/>
  <c r="F316" i="223"/>
  <c r="E316" i="223"/>
  <c r="I315" i="223"/>
  <c r="H315" i="223"/>
  <c r="G315" i="223"/>
  <c r="F315" i="223"/>
  <c r="E315" i="223"/>
  <c r="I313" i="223"/>
  <c r="H313" i="223"/>
  <c r="G313" i="223"/>
  <c r="F313" i="223"/>
  <c r="E313" i="223"/>
  <c r="I309" i="223"/>
  <c r="H309" i="223"/>
  <c r="G309" i="223"/>
  <c r="F309" i="223"/>
  <c r="E309" i="223"/>
  <c r="I308" i="223"/>
  <c r="H308" i="223"/>
  <c r="G308" i="223"/>
  <c r="F308" i="223"/>
  <c r="E308" i="223"/>
  <c r="I306" i="223"/>
  <c r="H306" i="223"/>
  <c r="G306" i="223"/>
  <c r="F306" i="223"/>
  <c r="E306" i="223"/>
  <c r="I275" i="223"/>
  <c r="H275" i="223"/>
  <c r="G275" i="223"/>
  <c r="F275" i="223"/>
  <c r="E275" i="223"/>
  <c r="I274" i="223"/>
  <c r="H274" i="223"/>
  <c r="G274" i="223"/>
  <c r="F274" i="223"/>
  <c r="E274" i="223"/>
  <c r="I273" i="223"/>
  <c r="H273" i="223"/>
  <c r="G273" i="223"/>
  <c r="F273" i="223"/>
  <c r="E273" i="223"/>
  <c r="I272" i="223"/>
  <c r="H272" i="223"/>
  <c r="G272" i="223"/>
  <c r="F272" i="223"/>
  <c r="E272" i="223"/>
  <c r="I268" i="223"/>
  <c r="H268" i="223"/>
  <c r="G268" i="223"/>
  <c r="F268" i="223"/>
  <c r="E268" i="223"/>
  <c r="I267" i="223"/>
  <c r="H267" i="223"/>
  <c r="G267" i="223"/>
  <c r="F267" i="223"/>
  <c r="E267" i="223"/>
  <c r="I266" i="223"/>
  <c r="H266" i="223"/>
  <c r="G266" i="223"/>
  <c r="F266" i="223"/>
  <c r="E266" i="223"/>
  <c r="I264" i="223"/>
  <c r="H264" i="223"/>
  <c r="G264" i="223"/>
  <c r="F264" i="223"/>
  <c r="E264" i="223"/>
  <c r="I260" i="223"/>
  <c r="H260" i="223"/>
  <c r="G260" i="223"/>
  <c r="F260" i="223"/>
  <c r="E260" i="223"/>
  <c r="I259" i="223"/>
  <c r="H259" i="223"/>
  <c r="G259" i="223"/>
  <c r="F259" i="223"/>
  <c r="E259" i="223"/>
  <c r="I258" i="223"/>
  <c r="H258" i="223"/>
  <c r="G258" i="223"/>
  <c r="F258" i="223"/>
  <c r="E258" i="223"/>
  <c r="I256" i="223"/>
  <c r="H256" i="223"/>
  <c r="G256" i="223"/>
  <c r="F256" i="223"/>
  <c r="E256" i="223"/>
  <c r="I252" i="223"/>
  <c r="H252" i="223"/>
  <c r="G252" i="223"/>
  <c r="F252" i="223"/>
  <c r="E252" i="223"/>
  <c r="I251" i="223"/>
  <c r="H251" i="223"/>
  <c r="G251" i="223"/>
  <c r="F251" i="223"/>
  <c r="E251" i="223"/>
  <c r="I249" i="223"/>
  <c r="H249" i="223"/>
  <c r="G249" i="223"/>
  <c r="F249" i="223"/>
  <c r="E249" i="223"/>
  <c r="I218" i="223"/>
  <c r="H218" i="223"/>
  <c r="G218" i="223"/>
  <c r="F218" i="223"/>
  <c r="E218" i="223"/>
  <c r="I217" i="223"/>
  <c r="H217" i="223"/>
  <c r="G217" i="223"/>
  <c r="F217" i="223"/>
  <c r="E217" i="223"/>
  <c r="I216" i="223"/>
  <c r="H216" i="223"/>
  <c r="G216" i="223"/>
  <c r="F216" i="223"/>
  <c r="E216" i="223"/>
  <c r="I215" i="223"/>
  <c r="H215" i="223"/>
  <c r="G215" i="223"/>
  <c r="F215" i="223"/>
  <c r="E215" i="223"/>
  <c r="I211" i="223"/>
  <c r="H211" i="223"/>
  <c r="G211" i="223"/>
  <c r="F211" i="223"/>
  <c r="E211" i="223"/>
  <c r="I210" i="223"/>
  <c r="H210" i="223"/>
  <c r="G210" i="223"/>
  <c r="F210" i="223"/>
  <c r="E210" i="223"/>
  <c r="I209" i="223"/>
  <c r="H209" i="223"/>
  <c r="G209" i="223"/>
  <c r="F209" i="223"/>
  <c r="E209" i="223"/>
  <c r="I207" i="223"/>
  <c r="H207" i="223"/>
  <c r="G207" i="223"/>
  <c r="F207" i="223"/>
  <c r="E207" i="223"/>
  <c r="I203" i="223"/>
  <c r="H203" i="223"/>
  <c r="G203" i="223"/>
  <c r="F203" i="223"/>
  <c r="E203" i="223"/>
  <c r="I202" i="223"/>
  <c r="H202" i="223"/>
  <c r="G202" i="223"/>
  <c r="F202" i="223"/>
  <c r="E202" i="223"/>
  <c r="I201" i="223"/>
  <c r="H201" i="223"/>
  <c r="G201" i="223"/>
  <c r="F201" i="223"/>
  <c r="E201" i="223"/>
  <c r="I199" i="223"/>
  <c r="H199" i="223"/>
  <c r="G199" i="223"/>
  <c r="F199" i="223"/>
  <c r="E199" i="223"/>
  <c r="I195" i="223"/>
  <c r="H195" i="223"/>
  <c r="G195" i="223"/>
  <c r="F195" i="223"/>
  <c r="E195" i="223"/>
  <c r="I194" i="223"/>
  <c r="H194" i="223"/>
  <c r="G194" i="223"/>
  <c r="F194" i="223"/>
  <c r="E194" i="223"/>
  <c r="I192" i="223"/>
  <c r="H192" i="223"/>
  <c r="G192" i="223"/>
  <c r="F192" i="223"/>
  <c r="E192" i="223"/>
  <c r="I161" i="223"/>
  <c r="H161" i="223"/>
  <c r="G161" i="223"/>
  <c r="F161" i="223"/>
  <c r="E161" i="223"/>
  <c r="I160" i="223"/>
  <c r="H160" i="223"/>
  <c r="G160" i="223"/>
  <c r="F160" i="223"/>
  <c r="E160" i="223"/>
  <c r="I159" i="223"/>
  <c r="H159" i="223"/>
  <c r="G159" i="223"/>
  <c r="F159" i="223"/>
  <c r="E159" i="223"/>
  <c r="I158" i="223"/>
  <c r="H158" i="223"/>
  <c r="G158" i="223"/>
  <c r="F158" i="223"/>
  <c r="E158" i="223"/>
  <c r="I154" i="223"/>
  <c r="H154" i="223"/>
  <c r="G154" i="223"/>
  <c r="F154" i="223"/>
  <c r="E154" i="223"/>
  <c r="I153" i="223"/>
  <c r="H153" i="223"/>
  <c r="G153" i="223"/>
  <c r="F153" i="223"/>
  <c r="E153" i="223"/>
  <c r="I152" i="223"/>
  <c r="H152" i="223"/>
  <c r="G152" i="223"/>
  <c r="F152" i="223"/>
  <c r="E152" i="223"/>
  <c r="I150" i="223"/>
  <c r="H150" i="223"/>
  <c r="G150" i="223"/>
  <c r="F150" i="223"/>
  <c r="E150" i="223"/>
  <c r="I146" i="223"/>
  <c r="G146" i="223"/>
  <c r="F146" i="223"/>
  <c r="E146" i="223"/>
  <c r="I145" i="223"/>
  <c r="H145" i="223"/>
  <c r="G145" i="223"/>
  <c r="F145" i="223"/>
  <c r="E145" i="223"/>
  <c r="I144" i="223"/>
  <c r="H144" i="223"/>
  <c r="G144" i="223"/>
  <c r="F144" i="223"/>
  <c r="E144" i="223"/>
  <c r="I142" i="223"/>
  <c r="G142" i="223"/>
  <c r="F142" i="223"/>
  <c r="E142" i="223"/>
  <c r="I138" i="223"/>
  <c r="H138" i="223"/>
  <c r="G138" i="223"/>
  <c r="F138" i="223"/>
  <c r="E138" i="223"/>
  <c r="I137" i="223"/>
  <c r="H137" i="223"/>
  <c r="G137" i="223"/>
  <c r="F137" i="223"/>
  <c r="E137" i="223"/>
  <c r="I135" i="223"/>
  <c r="H135" i="223"/>
  <c r="G135" i="223"/>
  <c r="F135" i="223"/>
  <c r="E135" i="223"/>
  <c r="L56" i="223"/>
  <c r="K56" i="223"/>
  <c r="J56" i="223"/>
  <c r="I56" i="223"/>
  <c r="H56" i="223"/>
  <c r="G56" i="223"/>
  <c r="F56" i="223"/>
  <c r="E56" i="223"/>
  <c r="Q51" i="223"/>
  <c r="P51" i="223"/>
  <c r="O51" i="223"/>
  <c r="N51" i="223"/>
  <c r="M51" i="223"/>
  <c r="L51" i="223"/>
  <c r="K51" i="223"/>
  <c r="J51" i="223"/>
  <c r="I51" i="223"/>
  <c r="H51" i="223"/>
  <c r="G51" i="223"/>
  <c r="F51" i="223"/>
  <c r="E51" i="223"/>
  <c r="L341" i="223"/>
  <c r="K341" i="223"/>
  <c r="J341" i="223"/>
  <c r="I341" i="223"/>
  <c r="H341" i="223"/>
  <c r="G341" i="223"/>
  <c r="F341" i="223"/>
  <c r="E341" i="223"/>
  <c r="Q336" i="223"/>
  <c r="P336" i="223"/>
  <c r="O336" i="223"/>
  <c r="N336" i="223"/>
  <c r="M336" i="223"/>
  <c r="L336" i="223"/>
  <c r="K336" i="223"/>
  <c r="J336" i="223"/>
  <c r="I336" i="223"/>
  <c r="H336" i="223"/>
  <c r="G336" i="223"/>
  <c r="F336" i="223"/>
  <c r="E336" i="223"/>
  <c r="L284" i="223"/>
  <c r="K284" i="223"/>
  <c r="J284" i="223"/>
  <c r="I284" i="223"/>
  <c r="H284" i="223"/>
  <c r="G284" i="223"/>
  <c r="F284" i="223"/>
  <c r="E284" i="223"/>
  <c r="Q279" i="223"/>
  <c r="P279" i="223"/>
  <c r="O279" i="223"/>
  <c r="N279" i="223"/>
  <c r="M279" i="223"/>
  <c r="L279" i="223"/>
  <c r="K279" i="223"/>
  <c r="J279" i="223"/>
  <c r="I279" i="223"/>
  <c r="H279" i="223"/>
  <c r="G279" i="223"/>
  <c r="F279" i="223"/>
  <c r="E279" i="223"/>
  <c r="L227" i="223"/>
  <c r="K227" i="223"/>
  <c r="J227" i="223"/>
  <c r="I227" i="223"/>
  <c r="H227" i="223"/>
  <c r="G227" i="223"/>
  <c r="F227" i="223"/>
  <c r="E227" i="223"/>
  <c r="Q222" i="223"/>
  <c r="P222" i="223"/>
  <c r="O222" i="223"/>
  <c r="N222" i="223"/>
  <c r="M222" i="223"/>
  <c r="L222" i="223"/>
  <c r="K222" i="223"/>
  <c r="J222" i="223"/>
  <c r="I222" i="223"/>
  <c r="H222" i="223"/>
  <c r="G222" i="223"/>
  <c r="F222" i="223"/>
  <c r="E222" i="223"/>
  <c r="L170" i="223"/>
  <c r="K170" i="223"/>
  <c r="J170" i="223"/>
  <c r="I170" i="223"/>
  <c r="H170" i="223"/>
  <c r="G170" i="223"/>
  <c r="F170" i="223"/>
  <c r="E170" i="223"/>
  <c r="Q165" i="223"/>
  <c r="P165" i="223"/>
  <c r="O165" i="223"/>
  <c r="N165" i="223"/>
  <c r="M165" i="223"/>
  <c r="L165" i="223"/>
  <c r="K165" i="223"/>
  <c r="J165" i="223"/>
  <c r="I165" i="223"/>
  <c r="H165" i="223"/>
  <c r="G165" i="223"/>
  <c r="F165" i="223"/>
  <c r="E165" i="223"/>
  <c r="L113" i="223"/>
  <c r="K113" i="223"/>
  <c r="J113" i="223"/>
  <c r="I113" i="223"/>
  <c r="H113" i="223"/>
  <c r="G113" i="223"/>
  <c r="F113" i="223"/>
  <c r="E113" i="223"/>
  <c r="Q108" i="223"/>
  <c r="P108" i="223"/>
  <c r="O108" i="223"/>
  <c r="N108" i="223"/>
  <c r="M108" i="223"/>
  <c r="L108" i="223"/>
  <c r="K108" i="223"/>
  <c r="J108" i="223"/>
  <c r="I108" i="223"/>
  <c r="H108" i="223"/>
  <c r="G108" i="223"/>
  <c r="F108" i="223"/>
  <c r="E108" i="223"/>
  <c r="O214" i="213"/>
  <c r="P214" i="213"/>
  <c r="Q214" i="213"/>
  <c r="M213" i="213"/>
  <c r="M214" i="213" s="1"/>
  <c r="M179" i="232" s="1"/>
  <c r="E98" i="232"/>
  <c r="E1004" i="232"/>
  <c r="F1004" i="232"/>
  <c r="G1004" i="232"/>
  <c r="H1004" i="232"/>
  <c r="I1004" i="232"/>
  <c r="E1003" i="232"/>
  <c r="F1003" i="232"/>
  <c r="G1003" i="232"/>
  <c r="H1003" i="232"/>
  <c r="I1003" i="232"/>
  <c r="E1002" i="232"/>
  <c r="F1002" i="232"/>
  <c r="G1002" i="232"/>
  <c r="H1002" i="232"/>
  <c r="I1002" i="232"/>
  <c r="E1001" i="232"/>
  <c r="F1001" i="232"/>
  <c r="G1001" i="232"/>
  <c r="H1001" i="232"/>
  <c r="I1001" i="232"/>
  <c r="E984" i="232"/>
  <c r="F984" i="232"/>
  <c r="G984" i="232"/>
  <c r="H984" i="232"/>
  <c r="I984" i="232"/>
  <c r="E983" i="232"/>
  <c r="F983" i="232"/>
  <c r="G983" i="232"/>
  <c r="H983" i="232"/>
  <c r="I983" i="232"/>
  <c r="E982" i="232"/>
  <c r="F982" i="232"/>
  <c r="G982" i="232"/>
  <c r="H982" i="232"/>
  <c r="I982" i="232"/>
  <c r="E981" i="232"/>
  <c r="F981" i="232"/>
  <c r="G981" i="232"/>
  <c r="H981" i="232"/>
  <c r="I981" i="232"/>
  <c r="I827" i="232"/>
  <c r="H827" i="232"/>
  <c r="G827" i="232"/>
  <c r="F827" i="232"/>
  <c r="E827" i="232"/>
  <c r="I826" i="232"/>
  <c r="H826" i="232"/>
  <c r="G826" i="232"/>
  <c r="F826" i="232"/>
  <c r="E826" i="232"/>
  <c r="D825" i="232"/>
  <c r="D824" i="232"/>
  <c r="I818" i="232"/>
  <c r="H818" i="232"/>
  <c r="G818" i="232"/>
  <c r="F818" i="232"/>
  <c r="E818" i="232"/>
  <c r="I816" i="232"/>
  <c r="H816" i="232"/>
  <c r="G816" i="232"/>
  <c r="F816" i="232"/>
  <c r="E816" i="232"/>
  <c r="I815" i="232"/>
  <c r="H815" i="232"/>
  <c r="G815" i="232"/>
  <c r="F815" i="232"/>
  <c r="E815" i="232"/>
  <c r="D814" i="232"/>
  <c r="D813" i="232"/>
  <c r="I807" i="232"/>
  <c r="H807" i="232"/>
  <c r="G807" i="232"/>
  <c r="F807" i="232"/>
  <c r="E807" i="232"/>
  <c r="I780" i="232"/>
  <c r="H780" i="232"/>
  <c r="F780" i="232"/>
  <c r="I600" i="232"/>
  <c r="H600" i="232"/>
  <c r="F600" i="232"/>
  <c r="I467" i="232"/>
  <c r="H467" i="232"/>
  <c r="G467" i="232"/>
  <c r="F467" i="232"/>
  <c r="E467" i="232"/>
  <c r="I466" i="232"/>
  <c r="H466" i="232"/>
  <c r="G466" i="232"/>
  <c r="F466" i="232"/>
  <c r="E466" i="232"/>
  <c r="D465" i="232"/>
  <c r="D464" i="232"/>
  <c r="I458" i="232"/>
  <c r="H458" i="232"/>
  <c r="G458" i="232"/>
  <c r="F458" i="232"/>
  <c r="E458" i="232"/>
  <c r="I98" i="232"/>
  <c r="H98" i="232"/>
  <c r="G98" i="232"/>
  <c r="F98" i="232"/>
  <c r="I456" i="232"/>
  <c r="H456" i="232"/>
  <c r="G456" i="232"/>
  <c r="F456" i="232"/>
  <c r="E456" i="232"/>
  <c r="I455" i="232"/>
  <c r="H455" i="232"/>
  <c r="G455" i="232"/>
  <c r="F455" i="232"/>
  <c r="E455" i="232"/>
  <c r="D454" i="232"/>
  <c r="D453" i="232"/>
  <c r="I447" i="232"/>
  <c r="H447" i="232"/>
  <c r="G447" i="232"/>
  <c r="F447" i="232"/>
  <c r="E447" i="232"/>
  <c r="I420" i="232"/>
  <c r="H420" i="232"/>
  <c r="F420" i="232"/>
  <c r="Q79" i="250" l="1"/>
  <c r="P79" i="250"/>
  <c r="O79" i="250"/>
  <c r="M79" i="250"/>
  <c r="M536" i="233"/>
  <c r="M341" i="245"/>
  <c r="M227" i="245"/>
  <c r="M284" i="245"/>
  <c r="M113" i="245"/>
  <c r="M170" i="245"/>
  <c r="M56" i="245"/>
  <c r="Q536" i="233"/>
  <c r="Q227" i="245"/>
  <c r="Q284" i="245"/>
  <c r="Q341" i="245"/>
  <c r="Q56" i="245"/>
  <c r="Q170" i="245"/>
  <c r="Q113" i="245"/>
  <c r="O536" i="233"/>
  <c r="O227" i="245"/>
  <c r="O284" i="245"/>
  <c r="O341" i="245"/>
  <c r="O56" i="245"/>
  <c r="O113" i="245"/>
  <c r="O170" i="245"/>
  <c r="P536" i="233"/>
  <c r="P227" i="245"/>
  <c r="P284" i="245"/>
  <c r="P341" i="245"/>
  <c r="P56" i="245"/>
  <c r="P170" i="245"/>
  <c r="P113" i="245"/>
  <c r="M462" i="233"/>
  <c r="M373" i="233"/>
  <c r="M284" i="233"/>
  <c r="M195" i="233"/>
  <c r="Q462" i="233"/>
  <c r="Q373" i="233"/>
  <c r="Q284" i="233"/>
  <c r="Q195" i="233"/>
  <c r="P373" i="233"/>
  <c r="P284" i="233"/>
  <c r="P462" i="233"/>
  <c r="P195" i="233"/>
  <c r="O462" i="233"/>
  <c r="O373" i="233"/>
  <c r="O284" i="233"/>
  <c r="O195" i="233"/>
  <c r="M56" i="223"/>
  <c r="M1008" i="232"/>
  <c r="Q1008" i="232"/>
  <c r="P341" i="223"/>
  <c r="P1008" i="232"/>
  <c r="O341" i="223"/>
  <c r="O1008" i="232"/>
  <c r="Q113" i="223"/>
  <c r="M284" i="223"/>
  <c r="M170" i="223"/>
  <c r="Q341" i="223"/>
  <c r="Q227" i="223"/>
  <c r="O56" i="223"/>
  <c r="O170" i="223"/>
  <c r="O284" i="223"/>
  <c r="P56" i="223"/>
  <c r="P170" i="223"/>
  <c r="P284" i="223"/>
  <c r="Q56" i="223"/>
  <c r="M113" i="223"/>
  <c r="Q170" i="223"/>
  <c r="M227" i="223"/>
  <c r="Q284" i="223"/>
  <c r="M341" i="223"/>
  <c r="O113" i="223"/>
  <c r="O227" i="223"/>
  <c r="P113" i="223"/>
  <c r="P227" i="223"/>
  <c r="I287" i="232"/>
  <c r="H287" i="232"/>
  <c r="G287" i="232"/>
  <c r="F287" i="232"/>
  <c r="E287" i="232"/>
  <c r="I286" i="232"/>
  <c r="H286" i="232"/>
  <c r="G286" i="232"/>
  <c r="F286" i="232"/>
  <c r="E286" i="232"/>
  <c r="D285" i="232"/>
  <c r="D284" i="232"/>
  <c r="I278" i="232"/>
  <c r="H278" i="232"/>
  <c r="G278" i="232"/>
  <c r="F278" i="232"/>
  <c r="E278" i="232"/>
  <c r="I276" i="232"/>
  <c r="H276" i="232"/>
  <c r="G276" i="232"/>
  <c r="F276" i="232"/>
  <c r="E276" i="232"/>
  <c r="I275" i="232"/>
  <c r="H275" i="232"/>
  <c r="G275" i="232"/>
  <c r="F275" i="232"/>
  <c r="E275" i="232"/>
  <c r="D274" i="232"/>
  <c r="D273" i="232"/>
  <c r="I267" i="232"/>
  <c r="H267" i="232"/>
  <c r="G267" i="232"/>
  <c r="F267" i="232"/>
  <c r="E267" i="232"/>
  <c r="F240" i="232"/>
  <c r="H240" i="232"/>
  <c r="I240" i="232"/>
  <c r="I360" i="232"/>
  <c r="H360" i="232"/>
  <c r="G360" i="232"/>
  <c r="F360" i="232"/>
  <c r="E360" i="232"/>
  <c r="L359" i="232"/>
  <c r="K359" i="232"/>
  <c r="J359" i="232"/>
  <c r="I359" i="232"/>
  <c r="H359" i="232"/>
  <c r="G359" i="232"/>
  <c r="F359" i="232"/>
  <c r="E359" i="232"/>
  <c r="I352" i="232"/>
  <c r="H352" i="232"/>
  <c r="G352" i="232"/>
  <c r="F352" i="232"/>
  <c r="E352" i="232"/>
  <c r="Q351" i="232"/>
  <c r="P351" i="232"/>
  <c r="O351" i="232"/>
  <c r="N351" i="232"/>
  <c r="K351" i="232"/>
  <c r="J351" i="232"/>
  <c r="I351" i="232"/>
  <c r="H351" i="232"/>
  <c r="G351" i="232"/>
  <c r="F351" i="232"/>
  <c r="E351" i="232"/>
  <c r="I346" i="232"/>
  <c r="H346" i="232"/>
  <c r="G346" i="232"/>
  <c r="F346" i="232"/>
  <c r="J345" i="232"/>
  <c r="J367" i="232" s="1"/>
  <c r="I344" i="232"/>
  <c r="H344" i="232"/>
  <c r="G344" i="232"/>
  <c r="F344" i="232"/>
  <c r="E344" i="232"/>
  <c r="I336" i="232"/>
  <c r="H336" i="232"/>
  <c r="G336" i="232"/>
  <c r="F336" i="232"/>
  <c r="E336" i="232"/>
  <c r="I335" i="232"/>
  <c r="G335" i="232"/>
  <c r="F335" i="232"/>
  <c r="E335" i="232"/>
  <c r="I334" i="232"/>
  <c r="H334" i="232"/>
  <c r="G334" i="232"/>
  <c r="F334" i="232"/>
  <c r="E334" i="232"/>
  <c r="I299" i="232"/>
  <c r="H299" i="232"/>
  <c r="G299" i="232"/>
  <c r="F299" i="232"/>
  <c r="E299" i="232"/>
  <c r="I298" i="232"/>
  <c r="H298" i="232"/>
  <c r="G298" i="232"/>
  <c r="F298" i="232"/>
  <c r="E298" i="232"/>
  <c r="I254" i="232"/>
  <c r="H254" i="232"/>
  <c r="G254" i="232"/>
  <c r="F254" i="232"/>
  <c r="E254" i="232"/>
  <c r="I251" i="232"/>
  <c r="H251" i="232"/>
  <c r="G251" i="232"/>
  <c r="F251" i="232"/>
  <c r="E251" i="232"/>
  <c r="I247" i="232"/>
  <c r="I253" i="232" s="1"/>
  <c r="H247" i="232"/>
  <c r="H253" i="232" s="1"/>
  <c r="G247" i="232"/>
  <c r="G253" i="232" s="1"/>
  <c r="F247" i="232"/>
  <c r="F253" i="232" s="1"/>
  <c r="E247" i="232"/>
  <c r="E253" i="232" s="1"/>
  <c r="I246" i="232"/>
  <c r="I252" i="232" s="1"/>
  <c r="H246" i="232"/>
  <c r="H252" i="232" s="1"/>
  <c r="G246" i="232"/>
  <c r="G252" i="232" s="1"/>
  <c r="F246" i="232"/>
  <c r="F252" i="232" s="1"/>
  <c r="E246" i="232"/>
  <c r="E252" i="232" s="1"/>
  <c r="J245" i="232"/>
  <c r="J251" i="232" s="1"/>
  <c r="I242" i="232"/>
  <c r="H242" i="232"/>
  <c r="G242" i="232"/>
  <c r="F242" i="232"/>
  <c r="E242" i="232"/>
  <c r="I241" i="232"/>
  <c r="H241" i="232"/>
  <c r="G241" i="232"/>
  <c r="F241" i="232"/>
  <c r="E241" i="232"/>
  <c r="I236" i="232"/>
  <c r="H236" i="232"/>
  <c r="G236" i="232"/>
  <c r="F236" i="232"/>
  <c r="E236" i="232"/>
  <c r="I233" i="232"/>
  <c r="G233" i="232"/>
  <c r="F233" i="232"/>
  <c r="E233" i="232"/>
  <c r="I540" i="232"/>
  <c r="H540" i="232"/>
  <c r="G540" i="232"/>
  <c r="F540" i="232"/>
  <c r="E540" i="232"/>
  <c r="L539" i="232"/>
  <c r="K539" i="232"/>
  <c r="J539" i="232"/>
  <c r="I539" i="232"/>
  <c r="H539" i="232"/>
  <c r="G539" i="232"/>
  <c r="F539" i="232"/>
  <c r="E539" i="232"/>
  <c r="I532" i="232"/>
  <c r="H532" i="232"/>
  <c r="G532" i="232"/>
  <c r="F532" i="232"/>
  <c r="E532" i="232"/>
  <c r="Q531" i="232"/>
  <c r="P531" i="232"/>
  <c r="O531" i="232"/>
  <c r="N531" i="232"/>
  <c r="M531" i="232"/>
  <c r="L531" i="232"/>
  <c r="K531" i="232"/>
  <c r="J531" i="232"/>
  <c r="I531" i="232"/>
  <c r="H531" i="232"/>
  <c r="G531" i="232"/>
  <c r="F531" i="232"/>
  <c r="E531" i="232"/>
  <c r="I526" i="232"/>
  <c r="H526" i="232"/>
  <c r="G526" i="232"/>
  <c r="F526" i="232"/>
  <c r="J525" i="232"/>
  <c r="J547" i="232" s="1"/>
  <c r="I524" i="232"/>
  <c r="H524" i="232"/>
  <c r="G524" i="232"/>
  <c r="F524" i="232"/>
  <c r="E524" i="232"/>
  <c r="I516" i="232"/>
  <c r="H516" i="232"/>
  <c r="G516" i="232"/>
  <c r="F516" i="232"/>
  <c r="E516" i="232"/>
  <c r="I515" i="232"/>
  <c r="H515" i="232"/>
  <c r="G515" i="232"/>
  <c r="F515" i="232"/>
  <c r="E515" i="232"/>
  <c r="I514" i="232"/>
  <c r="H514" i="232"/>
  <c r="G514" i="232"/>
  <c r="F514" i="232"/>
  <c r="E514" i="232"/>
  <c r="I479" i="232"/>
  <c r="H479" i="232"/>
  <c r="G479" i="232"/>
  <c r="F479" i="232"/>
  <c r="E479" i="232"/>
  <c r="I478" i="232"/>
  <c r="H478" i="232"/>
  <c r="G478" i="232"/>
  <c r="F478" i="232"/>
  <c r="E478" i="232"/>
  <c r="I434" i="232"/>
  <c r="H434" i="232"/>
  <c r="G434" i="232"/>
  <c r="F434" i="232"/>
  <c r="E434" i="232"/>
  <c r="I431" i="232"/>
  <c r="H431" i="232"/>
  <c r="G431" i="232"/>
  <c r="F431" i="232"/>
  <c r="E431" i="232"/>
  <c r="I427" i="232"/>
  <c r="H427" i="232"/>
  <c r="G427" i="232"/>
  <c r="F427" i="232"/>
  <c r="E427" i="232"/>
  <c r="I426" i="232"/>
  <c r="I432" i="232" s="1"/>
  <c r="H426" i="232"/>
  <c r="H432" i="232" s="1"/>
  <c r="G426" i="232"/>
  <c r="G432" i="232" s="1"/>
  <c r="F426" i="232"/>
  <c r="F432" i="232" s="1"/>
  <c r="E426" i="232"/>
  <c r="E432" i="232" s="1"/>
  <c r="J425" i="232"/>
  <c r="I422" i="232"/>
  <c r="H422" i="232"/>
  <c r="G422" i="232"/>
  <c r="F422" i="232"/>
  <c r="E422" i="232"/>
  <c r="I421" i="232"/>
  <c r="H421" i="232"/>
  <c r="G421" i="232"/>
  <c r="F421" i="232"/>
  <c r="E421" i="232"/>
  <c r="I416" i="232"/>
  <c r="H416" i="232"/>
  <c r="G416" i="232"/>
  <c r="F416" i="232"/>
  <c r="E416" i="232"/>
  <c r="I413" i="232"/>
  <c r="G413" i="232"/>
  <c r="F413" i="232"/>
  <c r="E413" i="232"/>
  <c r="I720" i="232"/>
  <c r="H720" i="232"/>
  <c r="G720" i="232"/>
  <c r="F720" i="232"/>
  <c r="E720" i="232"/>
  <c r="L719" i="232"/>
  <c r="K719" i="232"/>
  <c r="J719" i="232"/>
  <c r="I719" i="232"/>
  <c r="H719" i="232"/>
  <c r="G719" i="232"/>
  <c r="F719" i="232"/>
  <c r="E719" i="232"/>
  <c r="I712" i="232"/>
  <c r="H712" i="232"/>
  <c r="G712" i="232"/>
  <c r="F712" i="232"/>
  <c r="E712" i="232"/>
  <c r="Q711" i="232"/>
  <c r="P711" i="232"/>
  <c r="O711" i="232"/>
  <c r="N711" i="232"/>
  <c r="M711" i="232"/>
  <c r="L711" i="232"/>
  <c r="K711" i="232"/>
  <c r="J711" i="232"/>
  <c r="I711" i="232"/>
  <c r="H711" i="232"/>
  <c r="G711" i="232"/>
  <c r="F711" i="232"/>
  <c r="E711" i="232"/>
  <c r="I706" i="232"/>
  <c r="H706" i="232"/>
  <c r="G706" i="232"/>
  <c r="F706" i="232"/>
  <c r="J705" i="232"/>
  <c r="J727" i="232" s="1"/>
  <c r="I704" i="232"/>
  <c r="H704" i="232"/>
  <c r="G704" i="232"/>
  <c r="F704" i="232"/>
  <c r="E704" i="232"/>
  <c r="I696" i="232"/>
  <c r="H696" i="232"/>
  <c r="G696" i="232"/>
  <c r="F696" i="232"/>
  <c r="E696" i="232"/>
  <c r="I695" i="232"/>
  <c r="H695" i="232"/>
  <c r="G695" i="232"/>
  <c r="F695" i="232"/>
  <c r="E695" i="232"/>
  <c r="I694" i="232"/>
  <c r="H694" i="232"/>
  <c r="G694" i="232"/>
  <c r="F694" i="232"/>
  <c r="E694" i="232"/>
  <c r="I659" i="232"/>
  <c r="H659" i="232"/>
  <c r="G659" i="232"/>
  <c r="F659" i="232"/>
  <c r="E659" i="232"/>
  <c r="I658" i="232"/>
  <c r="H658" i="232"/>
  <c r="G658" i="232"/>
  <c r="F658" i="232"/>
  <c r="E658" i="232"/>
  <c r="I614" i="232"/>
  <c r="H614" i="232"/>
  <c r="G614" i="232"/>
  <c r="F614" i="232"/>
  <c r="E614" i="232"/>
  <c r="I611" i="232"/>
  <c r="H611" i="232"/>
  <c r="G611" i="232"/>
  <c r="F611" i="232"/>
  <c r="E611" i="232"/>
  <c r="I607" i="232"/>
  <c r="H607" i="232"/>
  <c r="G607" i="232"/>
  <c r="F607" i="232"/>
  <c r="E607" i="232"/>
  <c r="I606" i="232"/>
  <c r="I612" i="232" s="1"/>
  <c r="H606" i="232"/>
  <c r="H612" i="232" s="1"/>
  <c r="G606" i="232"/>
  <c r="G612" i="232" s="1"/>
  <c r="F606" i="232"/>
  <c r="F612" i="232" s="1"/>
  <c r="E606" i="232"/>
  <c r="E612" i="232" s="1"/>
  <c r="J605" i="232"/>
  <c r="I602" i="232"/>
  <c r="H602" i="232"/>
  <c r="G602" i="232"/>
  <c r="F602" i="232"/>
  <c r="E602" i="232"/>
  <c r="I601" i="232"/>
  <c r="H601" i="232"/>
  <c r="G601" i="232"/>
  <c r="F601" i="232"/>
  <c r="E601" i="232"/>
  <c r="I596" i="232"/>
  <c r="H596" i="232"/>
  <c r="G596" i="232"/>
  <c r="F596" i="232"/>
  <c r="E596" i="232"/>
  <c r="I593" i="232"/>
  <c r="G593" i="232"/>
  <c r="F593" i="232"/>
  <c r="E593" i="232"/>
  <c r="I900" i="232"/>
  <c r="H900" i="232"/>
  <c r="G900" i="232"/>
  <c r="F900" i="232"/>
  <c r="E900" i="232"/>
  <c r="L899" i="232"/>
  <c r="K899" i="232"/>
  <c r="J899" i="232"/>
  <c r="I899" i="232"/>
  <c r="H899" i="232"/>
  <c r="G899" i="232"/>
  <c r="F899" i="232"/>
  <c r="E899" i="232"/>
  <c r="I892" i="232"/>
  <c r="H892" i="232"/>
  <c r="G892" i="232"/>
  <c r="F892" i="232"/>
  <c r="E892" i="232"/>
  <c r="Q891" i="232"/>
  <c r="P891" i="232"/>
  <c r="O891" i="232"/>
  <c r="N891" i="232"/>
  <c r="M891" i="232"/>
  <c r="L891" i="232"/>
  <c r="K891" i="232"/>
  <c r="J891" i="232"/>
  <c r="I891" i="232"/>
  <c r="H891" i="232"/>
  <c r="G891" i="232"/>
  <c r="F891" i="232"/>
  <c r="E891" i="232"/>
  <c r="I886" i="232"/>
  <c r="H886" i="232"/>
  <c r="G886" i="232"/>
  <c r="F886" i="232"/>
  <c r="J907" i="232"/>
  <c r="I884" i="232"/>
  <c r="H884" i="232"/>
  <c r="G884" i="232"/>
  <c r="F884" i="232"/>
  <c r="E884" i="232"/>
  <c r="I876" i="232"/>
  <c r="H876" i="232"/>
  <c r="G876" i="232"/>
  <c r="F876" i="232"/>
  <c r="E876" i="232"/>
  <c r="I875" i="232"/>
  <c r="H875" i="232"/>
  <c r="G875" i="232"/>
  <c r="F875" i="232"/>
  <c r="E875" i="232"/>
  <c r="I874" i="232"/>
  <c r="H874" i="232"/>
  <c r="G874" i="232"/>
  <c r="F874" i="232"/>
  <c r="E874" i="232"/>
  <c r="I839" i="232"/>
  <c r="H839" i="232"/>
  <c r="G839" i="232"/>
  <c r="F839" i="232"/>
  <c r="E839" i="232"/>
  <c r="I838" i="232"/>
  <c r="H838" i="232"/>
  <c r="G838" i="232"/>
  <c r="F838" i="232"/>
  <c r="E838" i="232"/>
  <c r="I794" i="232"/>
  <c r="H794" i="232"/>
  <c r="G794" i="232"/>
  <c r="F794" i="232"/>
  <c r="E794" i="232"/>
  <c r="I791" i="232"/>
  <c r="H791" i="232"/>
  <c r="G791" i="232"/>
  <c r="F791" i="232"/>
  <c r="E791" i="232"/>
  <c r="I787" i="232"/>
  <c r="I793" i="232" s="1"/>
  <c r="H787" i="232"/>
  <c r="H793" i="232" s="1"/>
  <c r="G787" i="232"/>
  <c r="G793" i="232" s="1"/>
  <c r="F787" i="232"/>
  <c r="F793" i="232" s="1"/>
  <c r="E787" i="232"/>
  <c r="E793" i="232" s="1"/>
  <c r="I786" i="232"/>
  <c r="I792" i="232" s="1"/>
  <c r="H786" i="232"/>
  <c r="H792" i="232" s="1"/>
  <c r="G786" i="232"/>
  <c r="G792" i="232" s="1"/>
  <c r="F786" i="232"/>
  <c r="F792" i="232" s="1"/>
  <c r="E786" i="232"/>
  <c r="E792" i="232" s="1"/>
  <c r="J785" i="232"/>
  <c r="J776" i="232" s="1"/>
  <c r="I782" i="232"/>
  <c r="H782" i="232"/>
  <c r="G782" i="232"/>
  <c r="F782" i="232"/>
  <c r="E782" i="232"/>
  <c r="I781" i="232"/>
  <c r="H781" i="232"/>
  <c r="G781" i="232"/>
  <c r="F781" i="232"/>
  <c r="E781" i="232"/>
  <c r="I776" i="232"/>
  <c r="H776" i="232"/>
  <c r="G776" i="232"/>
  <c r="F776" i="232"/>
  <c r="E776" i="232"/>
  <c r="I773" i="232"/>
  <c r="G773" i="232"/>
  <c r="F773" i="232"/>
  <c r="E773" i="232"/>
  <c r="J378" i="232" l="1"/>
  <c r="J381" i="232" s="1"/>
  <c r="J377" i="232"/>
  <c r="J370" i="232"/>
  <c r="J380" i="232" s="1"/>
  <c r="J369" i="232"/>
  <c r="J558" i="232"/>
  <c r="J561" i="232" s="1"/>
  <c r="J557" i="232"/>
  <c r="J550" i="232"/>
  <c r="J560" i="232" s="1"/>
  <c r="J549" i="232"/>
  <c r="J738" i="232"/>
  <c r="J741" i="232" s="1"/>
  <c r="J737" i="232"/>
  <c r="J730" i="232"/>
  <c r="J740" i="232" s="1"/>
  <c r="J729" i="232"/>
  <c r="J909" i="232"/>
  <c r="J910" i="232"/>
  <c r="J920" i="232" s="1"/>
  <c r="J918" i="232"/>
  <c r="J921" i="232" s="1"/>
  <c r="J917" i="232"/>
  <c r="I613" i="232"/>
  <c r="J611" i="232"/>
  <c r="H613" i="232"/>
  <c r="H433" i="232"/>
  <c r="G613" i="232"/>
  <c r="I433" i="232"/>
  <c r="E433" i="232"/>
  <c r="E613" i="232"/>
  <c r="F433" i="232"/>
  <c r="F613" i="232"/>
  <c r="J431" i="232"/>
  <c r="G433" i="232"/>
  <c r="J596" i="232"/>
  <c r="J601" i="232"/>
  <c r="J236" i="232"/>
  <c r="J421" i="232"/>
  <c r="J241" i="232"/>
  <c r="J416" i="232"/>
  <c r="J781" i="232"/>
  <c r="J791" i="232"/>
  <c r="F495" i="233"/>
  <c r="G495" i="233"/>
  <c r="H495" i="233"/>
  <c r="I495" i="233"/>
  <c r="E495" i="233"/>
  <c r="I1000" i="232"/>
  <c r="H1000" i="232"/>
  <c r="G1000" i="232"/>
  <c r="F1000" i="232"/>
  <c r="E1000" i="232"/>
  <c r="L999" i="232"/>
  <c r="K999" i="232"/>
  <c r="J999" i="232"/>
  <c r="I999" i="232"/>
  <c r="H999" i="232"/>
  <c r="G999" i="232"/>
  <c r="F999" i="232"/>
  <c r="E999" i="232"/>
  <c r="I980" i="232"/>
  <c r="H980" i="232"/>
  <c r="G980" i="232"/>
  <c r="F980" i="232"/>
  <c r="E980" i="232"/>
  <c r="Q979" i="232"/>
  <c r="P979" i="232"/>
  <c r="O979" i="232"/>
  <c r="N979" i="232"/>
  <c r="M979" i="232"/>
  <c r="L979" i="232"/>
  <c r="K979" i="232"/>
  <c r="J979" i="232"/>
  <c r="I979" i="232"/>
  <c r="H979" i="232"/>
  <c r="G979" i="232"/>
  <c r="F979" i="232"/>
  <c r="E979"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J382" i="232" l="1"/>
  <c r="J562" i="232"/>
  <c r="J742" i="232"/>
  <c r="J922" i="232"/>
  <c r="J289" i="223" l="1"/>
  <c r="J346" i="223"/>
  <c r="J175" i="223"/>
  <c r="J232" i="223"/>
  <c r="E104" i="223"/>
  <c r="F104" i="223"/>
  <c r="G104" i="223"/>
  <c r="H104" i="223"/>
  <c r="I104" i="223"/>
  <c r="E103" i="223"/>
  <c r="F103" i="223"/>
  <c r="G103" i="223"/>
  <c r="H103" i="223"/>
  <c r="I103" i="223"/>
  <c r="E102" i="223"/>
  <c r="F102" i="223"/>
  <c r="G102" i="223"/>
  <c r="H102" i="223"/>
  <c r="I102" i="223"/>
  <c r="E101" i="223"/>
  <c r="F101" i="223"/>
  <c r="G101" i="223"/>
  <c r="H101" i="223"/>
  <c r="I101" i="223"/>
  <c r="E97" i="223"/>
  <c r="F97" i="223"/>
  <c r="G97" i="223"/>
  <c r="H97" i="223"/>
  <c r="I97" i="223"/>
  <c r="E96" i="223"/>
  <c r="F96" i="223"/>
  <c r="G96" i="223"/>
  <c r="H96" i="223"/>
  <c r="I96" i="223"/>
  <c r="E95" i="223"/>
  <c r="F95" i="223"/>
  <c r="G95" i="223"/>
  <c r="H95" i="223"/>
  <c r="I95" i="223"/>
  <c r="E93" i="223"/>
  <c r="F93" i="223"/>
  <c r="G93" i="223"/>
  <c r="H93" i="223"/>
  <c r="I93" i="223"/>
  <c r="E89" i="223"/>
  <c r="F89" i="223"/>
  <c r="G89" i="223"/>
  <c r="H89" i="223"/>
  <c r="I89" i="223"/>
  <c r="E88" i="223"/>
  <c r="F88" i="223"/>
  <c r="G88" i="223"/>
  <c r="H88" i="223"/>
  <c r="I88" i="223"/>
  <c r="E87" i="223"/>
  <c r="F87" i="223"/>
  <c r="G87" i="223"/>
  <c r="H87" i="223"/>
  <c r="I87" i="223"/>
  <c r="E85" i="223"/>
  <c r="F85" i="223"/>
  <c r="G85" i="223"/>
  <c r="H85" i="223"/>
  <c r="I85" i="223"/>
  <c r="E81" i="223"/>
  <c r="F81" i="223"/>
  <c r="G81" i="223"/>
  <c r="H81" i="223"/>
  <c r="I81" i="223"/>
  <c r="E80" i="223"/>
  <c r="F80" i="223"/>
  <c r="G80" i="223"/>
  <c r="H80" i="223"/>
  <c r="I80" i="223"/>
  <c r="E78" i="223"/>
  <c r="F78" i="223"/>
  <c r="G78" i="223"/>
  <c r="H78" i="223"/>
  <c r="I78" i="223"/>
  <c r="B5" i="226" l="1"/>
  <c r="A1" i="226"/>
  <c r="B11" i="226" s="1"/>
  <c r="A1" i="236" l="1"/>
  <c r="B8" i="226" s="1"/>
  <c r="E156" i="232" l="1"/>
  <c r="F156" i="232"/>
  <c r="G156" i="232"/>
  <c r="H156" i="232"/>
  <c r="I156" i="232"/>
  <c r="E155" i="232"/>
  <c r="F155" i="232"/>
  <c r="G155" i="232"/>
  <c r="H155" i="232"/>
  <c r="I155" i="232"/>
  <c r="E154" i="232"/>
  <c r="F154" i="232"/>
  <c r="G154" i="232"/>
  <c r="H154" i="232"/>
  <c r="I154" i="232"/>
  <c r="I166" i="232"/>
  <c r="H166" i="232"/>
  <c r="G166" i="232"/>
  <c r="F166" i="232"/>
  <c r="J165" i="232"/>
  <c r="J187" i="232" s="1"/>
  <c r="I164" i="232"/>
  <c r="H164" i="232"/>
  <c r="G164" i="232"/>
  <c r="F164" i="232"/>
  <c r="E164" i="232"/>
  <c r="J198" i="232" l="1"/>
  <c r="J201" i="232" s="1"/>
  <c r="J197" i="232"/>
  <c r="J190" i="232"/>
  <c r="J200" i="232" s="1"/>
  <c r="J189" i="232"/>
  <c r="I87" i="232"/>
  <c r="H87" i="232"/>
  <c r="G87" i="232"/>
  <c r="F87" i="232"/>
  <c r="E87" i="232"/>
  <c r="E13" i="232"/>
  <c r="E973" i="232" s="1"/>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30" i="222"/>
  <c r="F830" i="222"/>
  <c r="G830" i="222"/>
  <c r="H830" i="222"/>
  <c r="I830" i="222"/>
  <c r="E829" i="222"/>
  <c r="F829" i="222"/>
  <c r="G829" i="222"/>
  <c r="H829" i="222"/>
  <c r="I829" i="222"/>
  <c r="E828" i="222"/>
  <c r="F828" i="222"/>
  <c r="G828" i="222"/>
  <c r="H828" i="222"/>
  <c r="I828" i="222"/>
  <c r="I655" i="222"/>
  <c r="H655" i="222"/>
  <c r="G655" i="222"/>
  <c r="F655" i="222"/>
  <c r="E655" i="222"/>
  <c r="I654" i="222"/>
  <c r="H654" i="222"/>
  <c r="G654" i="222"/>
  <c r="F654" i="222"/>
  <c r="E654" i="222"/>
  <c r="I653" i="222"/>
  <c r="H653" i="222"/>
  <c r="G653" i="222"/>
  <c r="F653" i="222"/>
  <c r="E653" i="222"/>
  <c r="I480" i="222"/>
  <c r="H480" i="222"/>
  <c r="G480" i="222"/>
  <c r="F480" i="222"/>
  <c r="E480" i="222"/>
  <c r="I479" i="222"/>
  <c r="H479" i="222"/>
  <c r="G479" i="222"/>
  <c r="F479" i="222"/>
  <c r="E479" i="222"/>
  <c r="I478" i="222"/>
  <c r="H478" i="222"/>
  <c r="G478" i="222"/>
  <c r="F478" i="222"/>
  <c r="E478" i="222"/>
  <c r="I305" i="222"/>
  <c r="H305" i="222"/>
  <c r="G305" i="222"/>
  <c r="F305" i="222"/>
  <c r="E305" i="222"/>
  <c r="I304" i="222"/>
  <c r="H304" i="222"/>
  <c r="G304" i="222"/>
  <c r="F304" i="222"/>
  <c r="E304" i="222"/>
  <c r="I303" i="222"/>
  <c r="H303" i="222"/>
  <c r="G303" i="222"/>
  <c r="F303" i="222"/>
  <c r="E303" i="222"/>
  <c r="E130" i="222"/>
  <c r="F130" i="222"/>
  <c r="G130" i="222"/>
  <c r="H130" i="222"/>
  <c r="I130" i="222"/>
  <c r="E129" i="222"/>
  <c r="F129" i="222"/>
  <c r="G129" i="222"/>
  <c r="H129" i="222"/>
  <c r="I129" i="222"/>
  <c r="E128" i="222"/>
  <c r="F128" i="222"/>
  <c r="G128" i="222"/>
  <c r="H128" i="222"/>
  <c r="I128" i="222"/>
  <c r="J202" i="232" l="1"/>
  <c r="E166" i="232"/>
  <c r="E526" i="232"/>
  <c r="E346" i="232"/>
  <c r="E706" i="232"/>
  <c r="E886" i="232"/>
  <c r="I41" i="233"/>
  <c r="H41" i="233"/>
  <c r="G41" i="233"/>
  <c r="F41" i="233"/>
  <c r="E41" i="233"/>
  <c r="I34" i="233"/>
  <c r="H34" i="233"/>
  <c r="G34" i="233"/>
  <c r="F34" i="233"/>
  <c r="E34" i="233"/>
  <c r="I28" i="233"/>
  <c r="H28" i="233"/>
  <c r="G28" i="233"/>
  <c r="F28" i="233"/>
  <c r="E28" i="233"/>
  <c r="I750" i="222"/>
  <c r="G750" i="222"/>
  <c r="F750" i="222"/>
  <c r="E750" i="222"/>
  <c r="I575" i="222"/>
  <c r="G575" i="222"/>
  <c r="F575" i="222"/>
  <c r="E575" i="222"/>
  <c r="I400" i="222"/>
  <c r="G400" i="222"/>
  <c r="F400" i="222"/>
  <c r="E400" i="222"/>
  <c r="I225" i="222"/>
  <c r="G225" i="222"/>
  <c r="F225" i="222"/>
  <c r="E225" i="222"/>
  <c r="I270" i="222"/>
  <c r="G270" i="222"/>
  <c r="F270" i="222"/>
  <c r="E270" i="222"/>
  <c r="I445" i="222"/>
  <c r="G445" i="222"/>
  <c r="F445" i="222"/>
  <c r="E445" i="222"/>
  <c r="I620" i="222"/>
  <c r="G620" i="222"/>
  <c r="F620" i="222"/>
  <c r="E620" i="222"/>
  <c r="I795" i="222"/>
  <c r="G795" i="222"/>
  <c r="F795" i="222"/>
  <c r="E795" i="222"/>
  <c r="I95" i="222"/>
  <c r="G95" i="222"/>
  <c r="F95" i="222"/>
  <c r="E95" i="222"/>
  <c r="I50" i="222"/>
  <c r="G50" i="222"/>
  <c r="F50" i="222"/>
  <c r="E50" i="222"/>
  <c r="I714" i="222"/>
  <c r="G714" i="222"/>
  <c r="F714" i="222"/>
  <c r="E714" i="222"/>
  <c r="I539" i="222"/>
  <c r="G539" i="222"/>
  <c r="F539" i="222"/>
  <c r="E539" i="222"/>
  <c r="I364" i="222"/>
  <c r="G364" i="222"/>
  <c r="F364" i="222"/>
  <c r="E364" i="222"/>
  <c r="I189" i="222"/>
  <c r="G189" i="222"/>
  <c r="F189" i="222"/>
  <c r="E189" i="222"/>
  <c r="I14" i="222"/>
  <c r="G14" i="222"/>
  <c r="F14" i="222"/>
  <c r="E14" i="222"/>
  <c r="E13" i="233"/>
  <c r="E10" i="232"/>
  <c r="F10" i="232"/>
  <c r="G10" i="232"/>
  <c r="I10" i="232"/>
  <c r="E10" i="233"/>
  <c r="F10" i="233"/>
  <c r="G10" i="233"/>
  <c r="I10" i="233"/>
  <c r="J118" i="223" l="1"/>
  <c r="E93" i="233"/>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77" i="222"/>
  <c r="F877" i="222"/>
  <c r="G877" i="222"/>
  <c r="H877" i="222"/>
  <c r="I877" i="222"/>
  <c r="E871" i="222"/>
  <c r="F871" i="222"/>
  <c r="G871" i="222"/>
  <c r="H871" i="222"/>
  <c r="I871" i="222"/>
  <c r="E861" i="222"/>
  <c r="F861" i="222"/>
  <c r="G861" i="222"/>
  <c r="H861" i="222"/>
  <c r="I861" i="222"/>
  <c r="E857" i="222"/>
  <c r="F857" i="222"/>
  <c r="G857" i="222"/>
  <c r="H857" i="222"/>
  <c r="I857" i="222"/>
  <c r="E856" i="222"/>
  <c r="F856" i="222"/>
  <c r="G856" i="222"/>
  <c r="H856" i="222"/>
  <c r="I856" i="222"/>
  <c r="E844" i="222"/>
  <c r="F844" i="222"/>
  <c r="G844" i="222"/>
  <c r="H844" i="222"/>
  <c r="I844" i="222"/>
  <c r="E843" i="222"/>
  <c r="F843" i="222"/>
  <c r="G843" i="222"/>
  <c r="H843" i="222"/>
  <c r="I843" i="222"/>
  <c r="E840" i="222"/>
  <c r="F840" i="222"/>
  <c r="G840" i="222"/>
  <c r="H840" i="222"/>
  <c r="I840" i="222"/>
  <c r="E839" i="222"/>
  <c r="F839" i="222"/>
  <c r="G839" i="222"/>
  <c r="H839" i="222"/>
  <c r="I839" i="222"/>
  <c r="E838" i="222"/>
  <c r="F838" i="222"/>
  <c r="G838" i="222"/>
  <c r="H838" i="222"/>
  <c r="I838" i="222"/>
  <c r="E835" i="222"/>
  <c r="F835" i="222"/>
  <c r="G835" i="222"/>
  <c r="H835" i="222"/>
  <c r="I835" i="222"/>
  <c r="E834" i="222"/>
  <c r="F834" i="222"/>
  <c r="G834" i="222"/>
  <c r="H834" i="222"/>
  <c r="I834" i="222"/>
  <c r="E833" i="222"/>
  <c r="F833" i="222"/>
  <c r="G833" i="222"/>
  <c r="H833" i="222"/>
  <c r="I833" i="222"/>
  <c r="E820" i="222"/>
  <c r="F820" i="222"/>
  <c r="G820" i="222"/>
  <c r="H820" i="222"/>
  <c r="I820" i="222"/>
  <c r="E816" i="222"/>
  <c r="F816" i="222"/>
  <c r="G816" i="222"/>
  <c r="H816" i="222"/>
  <c r="I816" i="222"/>
  <c r="E815" i="222"/>
  <c r="F815" i="222"/>
  <c r="G815" i="222"/>
  <c r="H815" i="222"/>
  <c r="I815" i="222"/>
  <c r="E812" i="222"/>
  <c r="F812" i="222"/>
  <c r="G812" i="222"/>
  <c r="H812" i="222"/>
  <c r="I812" i="222"/>
  <c r="E811" i="222"/>
  <c r="F811" i="222"/>
  <c r="G811" i="222"/>
  <c r="H811" i="222"/>
  <c r="I811" i="222"/>
  <c r="E810" i="222"/>
  <c r="F810" i="222"/>
  <c r="G810" i="222"/>
  <c r="H810" i="222"/>
  <c r="I810" i="222"/>
  <c r="E807" i="222"/>
  <c r="F807" i="222"/>
  <c r="G807" i="222"/>
  <c r="H807" i="222"/>
  <c r="I807" i="222"/>
  <c r="E806" i="222"/>
  <c r="F806" i="222"/>
  <c r="G806" i="222"/>
  <c r="H806" i="222"/>
  <c r="I806" i="222"/>
  <c r="E782" i="222"/>
  <c r="F782" i="222"/>
  <c r="G782" i="222"/>
  <c r="H782" i="222"/>
  <c r="I782" i="222"/>
  <c r="E778" i="222"/>
  <c r="F778" i="222"/>
  <c r="G778" i="222"/>
  <c r="H778" i="222"/>
  <c r="I778" i="222"/>
  <c r="E777" i="222"/>
  <c r="F777" i="222"/>
  <c r="G777" i="222"/>
  <c r="H777" i="222"/>
  <c r="I777" i="222"/>
  <c r="E774" i="222"/>
  <c r="F774" i="222"/>
  <c r="G774" i="222"/>
  <c r="H774" i="222"/>
  <c r="I774" i="222"/>
  <c r="E773" i="222"/>
  <c r="F773" i="222"/>
  <c r="G773" i="222"/>
  <c r="H773" i="222"/>
  <c r="I773" i="222"/>
  <c r="E772" i="222"/>
  <c r="F772" i="222"/>
  <c r="G772" i="222"/>
  <c r="H772" i="222"/>
  <c r="I772" i="222"/>
  <c r="E767" i="222"/>
  <c r="F767" i="222"/>
  <c r="G767" i="222"/>
  <c r="H767" i="222"/>
  <c r="I767" i="222"/>
  <c r="E766" i="222"/>
  <c r="F766" i="222"/>
  <c r="G766" i="222"/>
  <c r="H766" i="222"/>
  <c r="I766" i="222"/>
  <c r="E737" i="222"/>
  <c r="F737" i="222"/>
  <c r="G737" i="222"/>
  <c r="H737" i="222"/>
  <c r="I737" i="222"/>
  <c r="E733" i="222"/>
  <c r="F733" i="222"/>
  <c r="G733" i="222"/>
  <c r="H733" i="222"/>
  <c r="I733" i="222"/>
  <c r="E732" i="222"/>
  <c r="F732" i="222"/>
  <c r="G732" i="222"/>
  <c r="H732" i="222"/>
  <c r="I732" i="222"/>
  <c r="E729" i="222"/>
  <c r="E386" i="233" s="1"/>
  <c r="F729" i="222"/>
  <c r="F386" i="233" s="1"/>
  <c r="G729" i="222"/>
  <c r="G386" i="233" s="1"/>
  <c r="H729" i="222"/>
  <c r="H386" i="233" s="1"/>
  <c r="I729" i="222"/>
  <c r="I386" i="233" s="1"/>
  <c r="E728" i="222"/>
  <c r="E385" i="233" s="1"/>
  <c r="F728" i="222"/>
  <c r="F385" i="233" s="1"/>
  <c r="G728" i="222"/>
  <c r="G385" i="233" s="1"/>
  <c r="H728" i="222"/>
  <c r="H385" i="233" s="1"/>
  <c r="I728" i="222"/>
  <c r="I385" i="233" s="1"/>
  <c r="E725" i="222"/>
  <c r="F725" i="222"/>
  <c r="G725" i="222"/>
  <c r="H725" i="222"/>
  <c r="I725" i="222"/>
  <c r="E724" i="222"/>
  <c r="F724" i="222"/>
  <c r="G724" i="222"/>
  <c r="H724" i="222"/>
  <c r="I724" i="222"/>
  <c r="I702" i="222"/>
  <c r="H702" i="222"/>
  <c r="G702" i="222"/>
  <c r="F702" i="222"/>
  <c r="E702" i="222"/>
  <c r="E696" i="222"/>
  <c r="F696" i="222"/>
  <c r="G696" i="222"/>
  <c r="H696" i="222"/>
  <c r="I696" i="222"/>
  <c r="E686" i="222"/>
  <c r="F686" i="222"/>
  <c r="G686" i="222"/>
  <c r="H686" i="222"/>
  <c r="I686" i="222"/>
  <c r="E682" i="222"/>
  <c r="F682" i="222"/>
  <c r="G682" i="222"/>
  <c r="H682" i="222"/>
  <c r="I682" i="222"/>
  <c r="E681" i="222"/>
  <c r="F681" i="222"/>
  <c r="G681" i="222"/>
  <c r="H681" i="222"/>
  <c r="I681" i="222"/>
  <c r="E669" i="222"/>
  <c r="F669" i="222"/>
  <c r="G669" i="222"/>
  <c r="H669" i="222"/>
  <c r="I669" i="222"/>
  <c r="E668" i="222"/>
  <c r="F668" i="222"/>
  <c r="G668" i="222"/>
  <c r="H668" i="222"/>
  <c r="I668" i="222"/>
  <c r="E665" i="222"/>
  <c r="F665" i="222"/>
  <c r="G665" i="222"/>
  <c r="H665" i="222"/>
  <c r="I665" i="222"/>
  <c r="E664" i="222"/>
  <c r="F664" i="222"/>
  <c r="G664" i="222"/>
  <c r="H664" i="222"/>
  <c r="I664" i="222"/>
  <c r="E663" i="222"/>
  <c r="F663" i="222"/>
  <c r="G663" i="222"/>
  <c r="H663" i="222"/>
  <c r="I663" i="222"/>
  <c r="E660" i="222"/>
  <c r="F660" i="222"/>
  <c r="G660" i="222"/>
  <c r="H660" i="222"/>
  <c r="I660" i="222"/>
  <c r="E659" i="222"/>
  <c r="F659" i="222"/>
  <c r="G659" i="222"/>
  <c r="H659" i="222"/>
  <c r="I659" i="222"/>
  <c r="E658" i="222"/>
  <c r="F658" i="222"/>
  <c r="G658" i="222"/>
  <c r="H658" i="222"/>
  <c r="I658" i="222"/>
  <c r="E645" i="222"/>
  <c r="F645" i="222"/>
  <c r="G645" i="222"/>
  <c r="H645" i="222"/>
  <c r="I645" i="222"/>
  <c r="E641" i="222"/>
  <c r="F641" i="222"/>
  <c r="G641" i="222"/>
  <c r="H641" i="222"/>
  <c r="I641" i="222"/>
  <c r="E640" i="222"/>
  <c r="F640" i="222"/>
  <c r="G640" i="222"/>
  <c r="H640" i="222"/>
  <c r="I640" i="222"/>
  <c r="E637" i="222"/>
  <c r="F637" i="222"/>
  <c r="G637" i="222"/>
  <c r="H637" i="222"/>
  <c r="I637" i="222"/>
  <c r="E636" i="222"/>
  <c r="F636" i="222"/>
  <c r="G636" i="222"/>
  <c r="H636" i="222"/>
  <c r="I636" i="222"/>
  <c r="E635" i="222"/>
  <c r="F635" i="222"/>
  <c r="G635" i="222"/>
  <c r="H635" i="222"/>
  <c r="I635" i="222"/>
  <c r="E632" i="222"/>
  <c r="F632" i="222"/>
  <c r="G632" i="222"/>
  <c r="H632" i="222"/>
  <c r="I632" i="222"/>
  <c r="E631" i="222"/>
  <c r="F631" i="222"/>
  <c r="G631" i="222"/>
  <c r="H631" i="222"/>
  <c r="I631" i="222"/>
  <c r="E607" i="222"/>
  <c r="F607" i="222"/>
  <c r="G607" i="222"/>
  <c r="H607" i="222"/>
  <c r="I607" i="222"/>
  <c r="E603" i="222"/>
  <c r="F603" i="222"/>
  <c r="G603" i="222"/>
  <c r="H603" i="222"/>
  <c r="I603" i="222"/>
  <c r="E602" i="222"/>
  <c r="F602" i="222"/>
  <c r="G602" i="222"/>
  <c r="H602" i="222"/>
  <c r="I602" i="222"/>
  <c r="E599" i="222"/>
  <c r="F599" i="222"/>
  <c r="G599" i="222"/>
  <c r="H599" i="222"/>
  <c r="I599" i="222"/>
  <c r="E598" i="222"/>
  <c r="F598" i="222"/>
  <c r="G598" i="222"/>
  <c r="H598" i="222"/>
  <c r="I598" i="222"/>
  <c r="E597" i="222"/>
  <c r="F597" i="222"/>
  <c r="G597" i="222"/>
  <c r="H597" i="222"/>
  <c r="I597" i="222"/>
  <c r="E594" i="222"/>
  <c r="F594" i="222"/>
  <c r="G594" i="222"/>
  <c r="H594" i="222"/>
  <c r="I594" i="222"/>
  <c r="E592" i="222"/>
  <c r="F592" i="222"/>
  <c r="G592" i="222"/>
  <c r="H592" i="222"/>
  <c r="I592" i="222"/>
  <c r="E591" i="222"/>
  <c r="F591" i="222"/>
  <c r="G591" i="222"/>
  <c r="H591" i="222"/>
  <c r="I591" i="222"/>
  <c r="E562" i="222"/>
  <c r="F562" i="222"/>
  <c r="G562" i="222"/>
  <c r="H562" i="222"/>
  <c r="I562" i="222"/>
  <c r="E558" i="222"/>
  <c r="F558" i="222"/>
  <c r="G558" i="222"/>
  <c r="H558" i="222"/>
  <c r="I558" i="222"/>
  <c r="E557" i="222"/>
  <c r="F557" i="222"/>
  <c r="G557" i="222"/>
  <c r="H557" i="222"/>
  <c r="I557" i="222"/>
  <c r="E554" i="222"/>
  <c r="E297" i="233" s="1"/>
  <c r="F554" i="222"/>
  <c r="F297" i="233" s="1"/>
  <c r="G554" i="222"/>
  <c r="G297" i="233" s="1"/>
  <c r="H554" i="222"/>
  <c r="H297" i="233" s="1"/>
  <c r="I554" i="222"/>
  <c r="I297" i="233" s="1"/>
  <c r="E553" i="222"/>
  <c r="E296" i="233" s="1"/>
  <c r="F553" i="222"/>
  <c r="F296" i="233" s="1"/>
  <c r="G553" i="222"/>
  <c r="G296" i="233" s="1"/>
  <c r="H553" i="222"/>
  <c r="H296" i="233" s="1"/>
  <c r="I553" i="222"/>
  <c r="I296" i="233" s="1"/>
  <c r="E550" i="222"/>
  <c r="F550" i="222"/>
  <c r="G550" i="222"/>
  <c r="H550" i="222"/>
  <c r="I550" i="222"/>
  <c r="E549" i="222"/>
  <c r="F549" i="222"/>
  <c r="G549" i="222"/>
  <c r="H549" i="222"/>
  <c r="I549" i="222"/>
  <c r="E527" i="222"/>
  <c r="F527" i="222"/>
  <c r="G527" i="222"/>
  <c r="H527" i="222"/>
  <c r="I527" i="222"/>
  <c r="E521" i="222"/>
  <c r="F521" i="222"/>
  <c r="G521" i="222"/>
  <c r="H521" i="222"/>
  <c r="I521" i="222"/>
  <c r="E511" i="222"/>
  <c r="F511" i="222"/>
  <c r="G511" i="222"/>
  <c r="H511" i="222"/>
  <c r="I511" i="222"/>
  <c r="E507" i="222"/>
  <c r="F507" i="222"/>
  <c r="G507" i="222"/>
  <c r="H507" i="222"/>
  <c r="I507" i="222"/>
  <c r="E506" i="222"/>
  <c r="F506" i="222"/>
  <c r="G506" i="222"/>
  <c r="H506" i="222"/>
  <c r="I506" i="222"/>
  <c r="E494" i="222"/>
  <c r="F494" i="222"/>
  <c r="G494" i="222"/>
  <c r="H494" i="222"/>
  <c r="I494" i="222"/>
  <c r="E493" i="222"/>
  <c r="F493" i="222"/>
  <c r="G493" i="222"/>
  <c r="H493" i="222"/>
  <c r="I493" i="222"/>
  <c r="E490" i="222"/>
  <c r="F490" i="222"/>
  <c r="G490" i="222"/>
  <c r="H490" i="222"/>
  <c r="I490" i="222"/>
  <c r="E489" i="222"/>
  <c r="F489" i="222"/>
  <c r="G489" i="222"/>
  <c r="H489" i="222"/>
  <c r="I489" i="222"/>
  <c r="E488" i="222"/>
  <c r="F488" i="222"/>
  <c r="G488" i="222"/>
  <c r="H488" i="222"/>
  <c r="I488" i="222"/>
  <c r="E485" i="222"/>
  <c r="F485" i="222"/>
  <c r="G485" i="222"/>
  <c r="H485" i="222"/>
  <c r="I485" i="222"/>
  <c r="E484" i="222"/>
  <c r="F484" i="222"/>
  <c r="G484" i="222"/>
  <c r="H484" i="222"/>
  <c r="I484" i="222"/>
  <c r="E483" i="222"/>
  <c r="F483" i="222"/>
  <c r="G483" i="222"/>
  <c r="H483" i="222"/>
  <c r="I483" i="222"/>
  <c r="E470" i="222"/>
  <c r="F470" i="222"/>
  <c r="G470" i="222"/>
  <c r="H470" i="222"/>
  <c r="I470" i="222"/>
  <c r="E466" i="222"/>
  <c r="F466" i="222"/>
  <c r="G466" i="222"/>
  <c r="H466" i="222"/>
  <c r="I466" i="222"/>
  <c r="E465" i="222"/>
  <c r="F465" i="222"/>
  <c r="G465" i="222"/>
  <c r="H465" i="222"/>
  <c r="I465" i="222"/>
  <c r="E462" i="222"/>
  <c r="F462" i="222"/>
  <c r="G462" i="222"/>
  <c r="H462" i="222"/>
  <c r="I462" i="222"/>
  <c r="E461" i="222"/>
  <c r="F461" i="222"/>
  <c r="G461" i="222"/>
  <c r="H461" i="222"/>
  <c r="I461" i="222"/>
  <c r="E460" i="222"/>
  <c r="F460" i="222"/>
  <c r="G460" i="222"/>
  <c r="H460" i="222"/>
  <c r="I460" i="222"/>
  <c r="E457" i="222"/>
  <c r="F457" i="222"/>
  <c r="G457" i="222"/>
  <c r="H457" i="222"/>
  <c r="I457" i="222"/>
  <c r="E456" i="222"/>
  <c r="F456" i="222"/>
  <c r="G456" i="222"/>
  <c r="H456" i="222"/>
  <c r="I456" i="222"/>
  <c r="E432" i="222"/>
  <c r="F432" i="222"/>
  <c r="G432" i="222"/>
  <c r="H432" i="222"/>
  <c r="I432" i="222"/>
  <c r="E428" i="222"/>
  <c r="F428" i="222"/>
  <c r="G428" i="222"/>
  <c r="H428" i="222"/>
  <c r="I428" i="222"/>
  <c r="E427" i="222"/>
  <c r="F427" i="222"/>
  <c r="G427" i="222"/>
  <c r="H427" i="222"/>
  <c r="I427" i="222"/>
  <c r="E424" i="222"/>
  <c r="F424" i="222"/>
  <c r="G424" i="222"/>
  <c r="H424" i="222"/>
  <c r="I424" i="222"/>
  <c r="E423" i="222"/>
  <c r="F423" i="222"/>
  <c r="G423" i="222"/>
  <c r="H423" i="222"/>
  <c r="I423" i="222"/>
  <c r="E422" i="222"/>
  <c r="F422" i="222"/>
  <c r="G422" i="222"/>
  <c r="H422" i="222"/>
  <c r="I422" i="222"/>
  <c r="E419" i="222"/>
  <c r="F419" i="222"/>
  <c r="G419" i="222"/>
  <c r="H419" i="222"/>
  <c r="I419" i="222"/>
  <c r="E417" i="222"/>
  <c r="F417" i="222"/>
  <c r="G417" i="222"/>
  <c r="H417" i="222"/>
  <c r="I417" i="222"/>
  <c r="E416" i="222"/>
  <c r="F416" i="222"/>
  <c r="G416" i="222"/>
  <c r="H416" i="222"/>
  <c r="I416" i="222"/>
  <c r="E387" i="222"/>
  <c r="F387" i="222"/>
  <c r="G387" i="222"/>
  <c r="H387" i="222"/>
  <c r="I387" i="222"/>
  <c r="E383" i="222"/>
  <c r="F383" i="222"/>
  <c r="G383" i="222"/>
  <c r="H383" i="222"/>
  <c r="I383" i="222"/>
  <c r="E382" i="222"/>
  <c r="F382" i="222"/>
  <c r="G382" i="222"/>
  <c r="H382" i="222"/>
  <c r="I382" i="222"/>
  <c r="E379" i="222"/>
  <c r="E208" i="233" s="1"/>
  <c r="F379" i="222"/>
  <c r="F208" i="233" s="1"/>
  <c r="G379" i="222"/>
  <c r="G208" i="233" s="1"/>
  <c r="H379" i="222"/>
  <c r="H208" i="233" s="1"/>
  <c r="I379" i="222"/>
  <c r="I208" i="233" s="1"/>
  <c r="E378" i="222"/>
  <c r="E207" i="233" s="1"/>
  <c r="F378" i="222"/>
  <c r="F207" i="233" s="1"/>
  <c r="G378" i="222"/>
  <c r="G207" i="233" s="1"/>
  <c r="H378" i="222"/>
  <c r="H207" i="233" s="1"/>
  <c r="I378" i="222"/>
  <c r="I207" i="233" s="1"/>
  <c r="E375" i="222"/>
  <c r="F375" i="222"/>
  <c r="G375" i="222"/>
  <c r="H375" i="222"/>
  <c r="I375" i="222"/>
  <c r="E374" i="222"/>
  <c r="F374" i="222"/>
  <c r="G374" i="222"/>
  <c r="H374" i="222"/>
  <c r="I374" i="222"/>
  <c r="E352" i="222"/>
  <c r="F352" i="222"/>
  <c r="G352" i="222"/>
  <c r="H352" i="222"/>
  <c r="I352" i="222"/>
  <c r="E346" i="222"/>
  <c r="F346" i="222"/>
  <c r="G346" i="222"/>
  <c r="H346" i="222"/>
  <c r="I346" i="222"/>
  <c r="E336" i="222"/>
  <c r="F336" i="222"/>
  <c r="G336" i="222"/>
  <c r="H336" i="222"/>
  <c r="I336" i="222"/>
  <c r="E332" i="222"/>
  <c r="F332" i="222"/>
  <c r="G332" i="222"/>
  <c r="H332" i="222"/>
  <c r="I332" i="222"/>
  <c r="E331" i="222"/>
  <c r="F331" i="222"/>
  <c r="G331" i="222"/>
  <c r="H331" i="222"/>
  <c r="I331" i="222"/>
  <c r="E319" i="222"/>
  <c r="F319" i="222"/>
  <c r="G319" i="222"/>
  <c r="H319" i="222"/>
  <c r="I319" i="222"/>
  <c r="E318" i="222"/>
  <c r="F318" i="222"/>
  <c r="G318" i="222"/>
  <c r="H318" i="222"/>
  <c r="I318" i="222"/>
  <c r="E315" i="222"/>
  <c r="F315" i="222"/>
  <c r="G315" i="222"/>
  <c r="H315" i="222"/>
  <c r="I315" i="222"/>
  <c r="E314" i="222"/>
  <c r="F314" i="222"/>
  <c r="G314" i="222"/>
  <c r="H314" i="222"/>
  <c r="I314" i="222"/>
  <c r="E313" i="222"/>
  <c r="F313" i="222"/>
  <c r="G313" i="222"/>
  <c r="H313" i="222"/>
  <c r="I313" i="222"/>
  <c r="E310" i="222"/>
  <c r="F310" i="222"/>
  <c r="G310" i="222"/>
  <c r="H310" i="222"/>
  <c r="I310" i="222"/>
  <c r="E309" i="222"/>
  <c r="F309" i="222"/>
  <c r="G309" i="222"/>
  <c r="H309" i="222"/>
  <c r="I309" i="222"/>
  <c r="E308" i="222"/>
  <c r="F308" i="222"/>
  <c r="G308" i="222"/>
  <c r="H308" i="222"/>
  <c r="I308" i="222"/>
  <c r="E295" i="222"/>
  <c r="F295" i="222"/>
  <c r="G295" i="222"/>
  <c r="H295" i="222"/>
  <c r="I295" i="222"/>
  <c r="E291" i="222"/>
  <c r="F291" i="222"/>
  <c r="G291" i="222"/>
  <c r="H291" i="222"/>
  <c r="I291" i="222"/>
  <c r="E290" i="222"/>
  <c r="F290" i="222"/>
  <c r="G290" i="222"/>
  <c r="H290" i="222"/>
  <c r="I290" i="222"/>
  <c r="E287" i="222"/>
  <c r="F287" i="222"/>
  <c r="G287" i="222"/>
  <c r="H287" i="222"/>
  <c r="I287" i="222"/>
  <c r="E286" i="222"/>
  <c r="F286" i="222"/>
  <c r="G286" i="222"/>
  <c r="H286" i="222"/>
  <c r="I286" i="222"/>
  <c r="E285" i="222"/>
  <c r="F285" i="222"/>
  <c r="G285" i="222"/>
  <c r="H285" i="222"/>
  <c r="I285" i="222"/>
  <c r="E282" i="222"/>
  <c r="F282" i="222"/>
  <c r="G282" i="222"/>
  <c r="H282" i="222"/>
  <c r="I282" i="222"/>
  <c r="E281" i="222"/>
  <c r="F281" i="222"/>
  <c r="G281" i="222"/>
  <c r="H281" i="222"/>
  <c r="I281" i="222"/>
  <c r="E257" i="222"/>
  <c r="F257" i="222"/>
  <c r="G257" i="222"/>
  <c r="H257" i="222"/>
  <c r="I257" i="222"/>
  <c r="E253" i="222"/>
  <c r="F253" i="222"/>
  <c r="G253" i="222"/>
  <c r="H253" i="222"/>
  <c r="I253" i="222"/>
  <c r="E252" i="222"/>
  <c r="F252" i="222"/>
  <c r="G252" i="222"/>
  <c r="H252" i="222"/>
  <c r="I252" i="222"/>
  <c r="E249" i="222"/>
  <c r="F249" i="222"/>
  <c r="G249" i="222"/>
  <c r="H249" i="222"/>
  <c r="I249" i="222"/>
  <c r="E248" i="222"/>
  <c r="F248" i="222"/>
  <c r="G248" i="222"/>
  <c r="H248" i="222"/>
  <c r="I248" i="222"/>
  <c r="E247" i="222"/>
  <c r="F247" i="222"/>
  <c r="G247" i="222"/>
  <c r="H247" i="222"/>
  <c r="I247" i="222"/>
  <c r="E244" i="222"/>
  <c r="F244" i="222"/>
  <c r="G244" i="222"/>
  <c r="H244" i="222"/>
  <c r="I244" i="222"/>
  <c r="E242" i="222"/>
  <c r="F242" i="222"/>
  <c r="G242" i="222"/>
  <c r="H242" i="222"/>
  <c r="I242" i="222"/>
  <c r="E241" i="222"/>
  <c r="F241" i="222"/>
  <c r="G241" i="222"/>
  <c r="H241" i="222"/>
  <c r="I241" i="222"/>
  <c r="E212" i="222"/>
  <c r="F212" i="222"/>
  <c r="G212" i="222"/>
  <c r="H212" i="222"/>
  <c r="I212" i="222"/>
  <c r="E208" i="222"/>
  <c r="F208" i="222"/>
  <c r="G208" i="222"/>
  <c r="H208" i="222"/>
  <c r="I208" i="222"/>
  <c r="E207" i="222"/>
  <c r="F207" i="222"/>
  <c r="G207" i="222"/>
  <c r="H207" i="222"/>
  <c r="I207" i="222"/>
  <c r="E204" i="222"/>
  <c r="E119" i="233" s="1"/>
  <c r="F204" i="222"/>
  <c r="F119" i="233" s="1"/>
  <c r="G204" i="222"/>
  <c r="G119" i="233" s="1"/>
  <c r="H204" i="222"/>
  <c r="H119" i="233" s="1"/>
  <c r="I204" i="222"/>
  <c r="I119" i="233" s="1"/>
  <c r="E203" i="222"/>
  <c r="E118" i="233" s="1"/>
  <c r="F203" i="222"/>
  <c r="F118" i="233" s="1"/>
  <c r="G203" i="222"/>
  <c r="G118" i="233" s="1"/>
  <c r="H203" i="222"/>
  <c r="H118" i="233" s="1"/>
  <c r="I203" i="222"/>
  <c r="I118" i="233" s="1"/>
  <c r="E200" i="222"/>
  <c r="F200" i="222"/>
  <c r="G200" i="222"/>
  <c r="H200" i="222"/>
  <c r="I200" i="222"/>
  <c r="E199" i="222"/>
  <c r="F199" i="222"/>
  <c r="G199" i="222"/>
  <c r="H199" i="222"/>
  <c r="I199" i="222"/>
  <c r="E177" i="222"/>
  <c r="F177" i="222"/>
  <c r="G177" i="222"/>
  <c r="H177" i="222"/>
  <c r="I177" i="222"/>
  <c r="E171" i="222"/>
  <c r="F171" i="222"/>
  <c r="G171" i="222"/>
  <c r="H171" i="222"/>
  <c r="I171" i="222"/>
  <c r="E161" i="222"/>
  <c r="F161" i="222"/>
  <c r="G161" i="222"/>
  <c r="H161" i="222"/>
  <c r="I161" i="222"/>
  <c r="E157" i="222"/>
  <c r="F157" i="222"/>
  <c r="G157" i="222"/>
  <c r="H157" i="222"/>
  <c r="I157" i="222"/>
  <c r="E156" i="222"/>
  <c r="F156" i="222"/>
  <c r="G156" i="222"/>
  <c r="H156" i="222"/>
  <c r="I156" i="222"/>
  <c r="E144" i="222"/>
  <c r="F144" i="222"/>
  <c r="G144" i="222"/>
  <c r="H144" i="222"/>
  <c r="I144" i="222"/>
  <c r="E143" i="222"/>
  <c r="F143" i="222"/>
  <c r="G143" i="222"/>
  <c r="H143" i="222"/>
  <c r="I143" i="222"/>
  <c r="E140" i="222"/>
  <c r="F140" i="222"/>
  <c r="G140" i="222"/>
  <c r="H140" i="222"/>
  <c r="I140" i="222"/>
  <c r="E139" i="222"/>
  <c r="F139" i="222"/>
  <c r="G139" i="222"/>
  <c r="H139" i="222"/>
  <c r="I139" i="222"/>
  <c r="E138" i="222"/>
  <c r="F138" i="222"/>
  <c r="G138" i="222"/>
  <c r="H138" i="222"/>
  <c r="I138" i="222"/>
  <c r="E135" i="222"/>
  <c r="F135" i="222"/>
  <c r="G135" i="222"/>
  <c r="H135" i="222"/>
  <c r="I135" i="222"/>
  <c r="E134" i="222"/>
  <c r="F134" i="222"/>
  <c r="G134" i="222"/>
  <c r="H134" i="222"/>
  <c r="I134" i="222"/>
  <c r="E133" i="222"/>
  <c r="F133" i="222"/>
  <c r="G133" i="222"/>
  <c r="H133" i="222"/>
  <c r="I133" i="222"/>
  <c r="E120" i="222"/>
  <c r="F120" i="222"/>
  <c r="G120" i="222"/>
  <c r="H120" i="222"/>
  <c r="I120" i="222"/>
  <c r="E116" i="222"/>
  <c r="F116" i="222"/>
  <c r="G116" i="222"/>
  <c r="H116" i="222"/>
  <c r="I116" i="222"/>
  <c r="E115" i="222"/>
  <c r="F115" i="222"/>
  <c r="G115" i="222"/>
  <c r="H115" i="222"/>
  <c r="I115" i="222"/>
  <c r="E112" i="222"/>
  <c r="F112" i="222"/>
  <c r="G112" i="222"/>
  <c r="H112" i="222"/>
  <c r="I112" i="222"/>
  <c r="E111" i="222"/>
  <c r="F111" i="222"/>
  <c r="G111" i="222"/>
  <c r="H111" i="222"/>
  <c r="I111" i="222"/>
  <c r="E110" i="222"/>
  <c r="F110" i="222"/>
  <c r="G110" i="222"/>
  <c r="H110" i="222"/>
  <c r="I110" i="222"/>
  <c r="E107" i="222"/>
  <c r="F107" i="222"/>
  <c r="G107" i="222"/>
  <c r="H107" i="222"/>
  <c r="I107" i="222"/>
  <c r="E106" i="222"/>
  <c r="F106" i="222"/>
  <c r="G106" i="222"/>
  <c r="H106" i="222"/>
  <c r="I106" i="222"/>
  <c r="E82" i="222"/>
  <c r="F82" i="222"/>
  <c r="G82" i="222"/>
  <c r="H82" i="222"/>
  <c r="I82" i="222"/>
  <c r="E78" i="222"/>
  <c r="F78" i="222"/>
  <c r="G78" i="222"/>
  <c r="H78" i="222"/>
  <c r="I78" i="222"/>
  <c r="E77" i="222"/>
  <c r="F77" i="222"/>
  <c r="G77" i="222"/>
  <c r="H77" i="222"/>
  <c r="I77" i="222"/>
  <c r="E74" i="222"/>
  <c r="F74" i="222"/>
  <c r="G74" i="222"/>
  <c r="H74" i="222"/>
  <c r="I74" i="222"/>
  <c r="E73" i="222"/>
  <c r="F73" i="222"/>
  <c r="G73" i="222"/>
  <c r="H73" i="222"/>
  <c r="I73" i="222"/>
  <c r="E72" i="222"/>
  <c r="F72" i="222"/>
  <c r="G72" i="222"/>
  <c r="H72" i="222"/>
  <c r="I72" i="222"/>
  <c r="E69" i="222"/>
  <c r="F69" i="222"/>
  <c r="G69" i="222"/>
  <c r="H69" i="222"/>
  <c r="I69" i="222"/>
  <c r="E67" i="222"/>
  <c r="F67" i="222"/>
  <c r="G67" i="222"/>
  <c r="H67" i="222"/>
  <c r="I67" i="222"/>
  <c r="E66" i="222"/>
  <c r="F66" i="222"/>
  <c r="G66" i="222"/>
  <c r="H66" i="222"/>
  <c r="I66"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80" i="232"/>
  <c r="F180" i="232"/>
  <c r="G180" i="232"/>
  <c r="H180" i="232"/>
  <c r="I180" i="232"/>
  <c r="E172" i="232"/>
  <c r="F172" i="232"/>
  <c r="G172" i="232"/>
  <c r="H172" i="232"/>
  <c r="I172" i="232"/>
  <c r="L179" i="232"/>
  <c r="K179" i="232"/>
  <c r="J179" i="232"/>
  <c r="I179" i="232"/>
  <c r="H179" i="232"/>
  <c r="G179" i="232"/>
  <c r="F179" i="232"/>
  <c r="E179" i="232"/>
  <c r="Q171" i="232"/>
  <c r="P171" i="232"/>
  <c r="O171" i="232"/>
  <c r="N171" i="232"/>
  <c r="M171" i="232"/>
  <c r="L171" i="232"/>
  <c r="K171" i="232"/>
  <c r="J171" i="232"/>
  <c r="I171" i="232"/>
  <c r="H171" i="232"/>
  <c r="G171" i="232"/>
  <c r="F171" i="232"/>
  <c r="E171" i="232"/>
  <c r="H628" i="232" l="1"/>
  <c r="E633" i="232"/>
  <c r="H639" i="232"/>
  <c r="E644" i="232"/>
  <c r="G628" i="232"/>
  <c r="I634" i="232"/>
  <c r="G639" i="232"/>
  <c r="I645" i="232"/>
  <c r="F628" i="232"/>
  <c r="H634" i="232"/>
  <c r="F639" i="232"/>
  <c r="H645" i="232"/>
  <c r="I628" i="232"/>
  <c r="F644" i="232"/>
  <c r="E628" i="232"/>
  <c r="G634" i="232"/>
  <c r="E639" i="232"/>
  <c r="G645" i="232"/>
  <c r="F633" i="232"/>
  <c r="I633" i="232"/>
  <c r="F634" i="232"/>
  <c r="I644" i="232"/>
  <c r="F645" i="232"/>
  <c r="I639" i="232"/>
  <c r="H633" i="232"/>
  <c r="E634" i="232"/>
  <c r="H644" i="232"/>
  <c r="E645" i="232"/>
  <c r="G633" i="232"/>
  <c r="G644" i="232"/>
  <c r="L109" i="223"/>
  <c r="E109" i="223"/>
  <c r="F109" i="223"/>
  <c r="G109" i="223"/>
  <c r="K109" i="223"/>
  <c r="H109" i="223"/>
  <c r="I109" i="223"/>
  <c r="J109" i="223"/>
  <c r="E214" i="233"/>
  <c r="E221" i="233"/>
  <c r="E213" i="233"/>
  <c r="E220" i="233"/>
  <c r="E215" i="233"/>
  <c r="E222" i="233"/>
  <c r="G813" i="232"/>
  <c r="G392" i="233"/>
  <c r="G824" i="232"/>
  <c r="G399" i="233"/>
  <c r="I808" i="232"/>
  <c r="I391" i="233"/>
  <c r="F813" i="232"/>
  <c r="F392" i="233"/>
  <c r="I819" i="232"/>
  <c r="I398" i="233"/>
  <c r="F824" i="232"/>
  <c r="F399" i="233"/>
  <c r="H808" i="232"/>
  <c r="H391" i="233"/>
  <c r="E813" i="232"/>
  <c r="E392" i="233"/>
  <c r="H819" i="232"/>
  <c r="H398" i="233"/>
  <c r="E824" i="232"/>
  <c r="E399" i="233"/>
  <c r="G808" i="232"/>
  <c r="G391" i="233"/>
  <c r="I814" i="232"/>
  <c r="I393" i="233"/>
  <c r="G819" i="232"/>
  <c r="G398" i="233"/>
  <c r="I825" i="232"/>
  <c r="I400" i="233"/>
  <c r="F808" i="232"/>
  <c r="F391" i="233"/>
  <c r="H814" i="232"/>
  <c r="H393" i="233"/>
  <c r="F819" i="232"/>
  <c r="F398" i="233"/>
  <c r="H825" i="232"/>
  <c r="H400" i="233"/>
  <c r="E808" i="232"/>
  <c r="E391" i="233"/>
  <c r="G814" i="232"/>
  <c r="G393" i="233"/>
  <c r="E819" i="232"/>
  <c r="E398" i="233"/>
  <c r="G825" i="232"/>
  <c r="G400" i="233"/>
  <c r="I813" i="232"/>
  <c r="I392" i="233"/>
  <c r="F814" i="232"/>
  <c r="F393" i="233"/>
  <c r="I824" i="232"/>
  <c r="I399" i="233"/>
  <c r="F825" i="232"/>
  <c r="F400" i="233"/>
  <c r="H813" i="232"/>
  <c r="H392" i="233"/>
  <c r="E814" i="232"/>
  <c r="E393" i="233"/>
  <c r="H824" i="232"/>
  <c r="H399" i="233"/>
  <c r="E825" i="232"/>
  <c r="E400" i="233"/>
  <c r="I448" i="232"/>
  <c r="I213" i="233"/>
  <c r="F453" i="232"/>
  <c r="F214" i="233"/>
  <c r="I459" i="232"/>
  <c r="I220" i="233"/>
  <c r="F464" i="232"/>
  <c r="F221" i="233"/>
  <c r="G302" i="233"/>
  <c r="I304" i="233"/>
  <c r="G309" i="233"/>
  <c r="I311" i="233"/>
  <c r="H448" i="232"/>
  <c r="H213" i="233"/>
  <c r="H459" i="232"/>
  <c r="H220" i="233"/>
  <c r="F302" i="233"/>
  <c r="H304" i="233"/>
  <c r="F309" i="233"/>
  <c r="H311" i="233"/>
  <c r="G311" i="233"/>
  <c r="F448" i="232"/>
  <c r="F213" i="233"/>
  <c r="H454" i="232"/>
  <c r="H215" i="233"/>
  <c r="F459" i="232"/>
  <c r="F220" i="233"/>
  <c r="H465" i="232"/>
  <c r="H222" i="233"/>
  <c r="I303" i="233"/>
  <c r="F304" i="233"/>
  <c r="I310" i="233"/>
  <c r="F311" i="233"/>
  <c r="E303" i="233"/>
  <c r="G448" i="232"/>
  <c r="G213" i="233"/>
  <c r="I454" i="232"/>
  <c r="I215" i="233"/>
  <c r="G459" i="232"/>
  <c r="G220" i="233"/>
  <c r="I465" i="232"/>
  <c r="I222" i="233"/>
  <c r="E302" i="233"/>
  <c r="E309" i="233"/>
  <c r="G454" i="232"/>
  <c r="G215" i="233"/>
  <c r="G465" i="232"/>
  <c r="G222" i="233"/>
  <c r="H303" i="233"/>
  <c r="E304" i="233"/>
  <c r="H310" i="233"/>
  <c r="E311" i="233"/>
  <c r="G453" i="232"/>
  <c r="G214" i="233"/>
  <c r="I453" i="232"/>
  <c r="I214" i="233"/>
  <c r="F454" i="232"/>
  <c r="F215" i="233"/>
  <c r="I464" i="232"/>
  <c r="I221" i="233"/>
  <c r="F465" i="232"/>
  <c r="F222" i="233"/>
  <c r="G303" i="233"/>
  <c r="G310" i="233"/>
  <c r="G304" i="233"/>
  <c r="H453" i="232"/>
  <c r="H214" i="233"/>
  <c r="H464" i="232"/>
  <c r="H221" i="233"/>
  <c r="I302" i="233"/>
  <c r="F303" i="233"/>
  <c r="I309" i="233"/>
  <c r="F310" i="233"/>
  <c r="H309" i="233"/>
  <c r="E310" i="233"/>
  <c r="G464" i="232"/>
  <c r="G221" i="233"/>
  <c r="H302" i="233"/>
  <c r="F273" i="232"/>
  <c r="F125" i="233"/>
  <c r="G273" i="232"/>
  <c r="G125" i="233"/>
  <c r="G284" i="232"/>
  <c r="G132" i="233"/>
  <c r="E453" i="232"/>
  <c r="E464" i="232"/>
  <c r="H268" i="232"/>
  <c r="H124" i="233"/>
  <c r="E273" i="232"/>
  <c r="E125" i="233"/>
  <c r="H279" i="232"/>
  <c r="H131" i="233"/>
  <c r="E284" i="232"/>
  <c r="E132" i="233"/>
  <c r="G268" i="232"/>
  <c r="G124" i="233"/>
  <c r="I274" i="232"/>
  <c r="I126" i="233"/>
  <c r="G279" i="232"/>
  <c r="G131" i="233"/>
  <c r="I285" i="232"/>
  <c r="I133" i="233"/>
  <c r="E448" i="232"/>
  <c r="E459" i="232"/>
  <c r="F268" i="232"/>
  <c r="F124" i="233"/>
  <c r="H274" i="232"/>
  <c r="H126" i="233"/>
  <c r="F279" i="232"/>
  <c r="F131" i="233"/>
  <c r="H285" i="232"/>
  <c r="H133" i="233"/>
  <c r="I268" i="232"/>
  <c r="I124" i="233"/>
  <c r="E268" i="232"/>
  <c r="E124" i="233"/>
  <c r="G274" i="232"/>
  <c r="G126" i="233"/>
  <c r="E279" i="232"/>
  <c r="E131" i="233"/>
  <c r="G285" i="232"/>
  <c r="G133" i="233"/>
  <c r="E454" i="232"/>
  <c r="E465" i="232"/>
  <c r="I279" i="232"/>
  <c r="I131" i="233"/>
  <c r="I273" i="232"/>
  <c r="I125" i="233"/>
  <c r="F274" i="232"/>
  <c r="F126" i="233"/>
  <c r="I284" i="232"/>
  <c r="I132" i="233"/>
  <c r="F285" i="232"/>
  <c r="F133" i="233"/>
  <c r="F284" i="232"/>
  <c r="F132" i="233"/>
  <c r="H273" i="232"/>
  <c r="H125" i="233"/>
  <c r="E274" i="232"/>
  <c r="E126" i="233"/>
  <c r="H284" i="232"/>
  <c r="H132" i="233"/>
  <c r="E285"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98" i="222"/>
  <c r="F898" i="222"/>
  <c r="G898" i="222"/>
  <c r="H898" i="222"/>
  <c r="I898" i="222"/>
  <c r="E897" i="222"/>
  <c r="F897" i="222"/>
  <c r="G897" i="222"/>
  <c r="H897" i="222"/>
  <c r="I897" i="222"/>
  <c r="E896" i="222"/>
  <c r="F896" i="222"/>
  <c r="G896" i="222"/>
  <c r="H896" i="222"/>
  <c r="I896" i="222"/>
  <c r="E895" i="222"/>
  <c r="F895" i="222"/>
  <c r="G895" i="222"/>
  <c r="H895" i="222"/>
  <c r="I895" i="222"/>
  <c r="E894" i="222"/>
  <c r="F894" i="222"/>
  <c r="G894" i="222"/>
  <c r="H894" i="222"/>
  <c r="I894" i="222"/>
  <c r="I888" i="222"/>
  <c r="H888" i="222"/>
  <c r="G888" i="222"/>
  <c r="F888" i="222"/>
  <c r="E888" i="222"/>
  <c r="I887" i="222"/>
  <c r="H887" i="222"/>
  <c r="G887" i="222"/>
  <c r="F887" i="222"/>
  <c r="E887" i="222"/>
  <c r="I886" i="222"/>
  <c r="H886" i="222"/>
  <c r="G886" i="222"/>
  <c r="F886" i="222"/>
  <c r="E886" i="222"/>
  <c r="I885" i="222"/>
  <c r="H885" i="222"/>
  <c r="G885" i="222"/>
  <c r="F885" i="222"/>
  <c r="E885" i="222"/>
  <c r="I884" i="222"/>
  <c r="H884" i="222"/>
  <c r="G884" i="222"/>
  <c r="F884" i="222"/>
  <c r="E884" i="222"/>
  <c r="L876" i="222"/>
  <c r="K876" i="222"/>
  <c r="J876" i="222"/>
  <c r="I876" i="222"/>
  <c r="H876" i="222"/>
  <c r="G876" i="222"/>
  <c r="F876" i="222"/>
  <c r="E876" i="222"/>
  <c r="L701" i="222"/>
  <c r="K701" i="222"/>
  <c r="J701" i="222"/>
  <c r="I701" i="222"/>
  <c r="H701" i="222"/>
  <c r="G701" i="222"/>
  <c r="F701" i="222"/>
  <c r="E701" i="222"/>
  <c r="L526" i="222"/>
  <c r="K526" i="222"/>
  <c r="J526" i="222"/>
  <c r="I526" i="222"/>
  <c r="H526" i="222"/>
  <c r="G526" i="222"/>
  <c r="F526" i="222"/>
  <c r="E526" i="222"/>
  <c r="L351" i="222"/>
  <c r="K351" i="222"/>
  <c r="J351" i="222"/>
  <c r="I351" i="222"/>
  <c r="H351" i="222"/>
  <c r="G351" i="222"/>
  <c r="F351" i="222"/>
  <c r="E351" i="222"/>
  <c r="N213" i="213"/>
  <c r="N214" i="213" s="1"/>
  <c r="O213" i="213"/>
  <c r="P213" i="213"/>
  <c r="Q213" i="213"/>
  <c r="E176" i="222"/>
  <c r="F176" i="222"/>
  <c r="G176" i="222"/>
  <c r="H176" i="222"/>
  <c r="I176" i="222"/>
  <c r="J176" i="222"/>
  <c r="K176" i="222"/>
  <c r="L176" i="222"/>
  <c r="N79" i="250" l="1"/>
  <c r="N536" i="233"/>
  <c r="N56" i="245"/>
  <c r="N227" i="245"/>
  <c r="N284" i="245"/>
  <c r="N341" i="245"/>
  <c r="N113" i="245"/>
  <c r="N170" i="245"/>
  <c r="N1008" i="232"/>
  <c r="N462" i="233"/>
  <c r="N373" i="233"/>
  <c r="N284" i="233"/>
  <c r="N195" i="233"/>
  <c r="N341" i="223"/>
  <c r="N227" i="223"/>
  <c r="N113" i="223"/>
  <c r="N284" i="223"/>
  <c r="N170" i="223"/>
  <c r="N56" i="223"/>
  <c r="E74" i="232" l="1"/>
  <c r="F74" i="232"/>
  <c r="G74" i="232"/>
  <c r="H74" i="232"/>
  <c r="I74" i="232"/>
  <c r="E71" i="232"/>
  <c r="F71" i="232"/>
  <c r="G71" i="232"/>
  <c r="H71" i="232"/>
  <c r="I71" i="232"/>
  <c r="E67" i="232"/>
  <c r="E73" i="232" s="1"/>
  <c r="F67" i="232"/>
  <c r="F73" i="232" s="1"/>
  <c r="G67" i="232"/>
  <c r="G73" i="232" s="1"/>
  <c r="H67" i="232"/>
  <c r="H73" i="232" s="1"/>
  <c r="I67" i="232"/>
  <c r="I73" i="232" s="1"/>
  <c r="E66" i="232"/>
  <c r="E72" i="232" s="1"/>
  <c r="F66" i="232"/>
  <c r="F72" i="232" s="1"/>
  <c r="G66" i="232"/>
  <c r="G72" i="232" s="1"/>
  <c r="H66" i="232"/>
  <c r="H72" i="232" s="1"/>
  <c r="I66" i="232"/>
  <c r="I72" i="232" s="1"/>
  <c r="J65" i="232"/>
  <c r="J61" i="232" s="1"/>
  <c r="E62" i="232"/>
  <c r="F62" i="232"/>
  <c r="G62" i="232"/>
  <c r="H62" i="232"/>
  <c r="I62" i="232"/>
  <c r="E61" i="232"/>
  <c r="F61" i="232"/>
  <c r="G61" i="232"/>
  <c r="H61" i="232"/>
  <c r="I61" i="232"/>
  <c r="E56" i="232"/>
  <c r="F56" i="232"/>
  <c r="G56" i="232"/>
  <c r="H56" i="232"/>
  <c r="I56" i="232"/>
  <c r="F119" i="232"/>
  <c r="G119" i="232"/>
  <c r="I119" i="232"/>
  <c r="F118" i="232"/>
  <c r="G118" i="232"/>
  <c r="I118" i="232"/>
  <c r="I60" i="232"/>
  <c r="H60" i="232"/>
  <c r="F60" i="232"/>
  <c r="J179" i="213" l="1"/>
  <c r="P202" i="213"/>
  <c r="Q110" i="213"/>
  <c r="M156" i="213"/>
  <c r="K179" i="213"/>
  <c r="Q202" i="213"/>
  <c r="G202" i="213"/>
  <c r="J110" i="213"/>
  <c r="G133" i="213"/>
  <c r="N156" i="213"/>
  <c r="L179" i="213"/>
  <c r="J202" i="213"/>
  <c r="P110" i="213"/>
  <c r="E110" i="213"/>
  <c r="O156" i="213"/>
  <c r="M179" i="213"/>
  <c r="K202" i="213"/>
  <c r="L156" i="213"/>
  <c r="K110" i="213"/>
  <c r="E133" i="213"/>
  <c r="L110" i="213"/>
  <c r="G156" i="213"/>
  <c r="P156" i="213"/>
  <c r="N179" i="213"/>
  <c r="L202" i="213"/>
  <c r="E156" i="213"/>
  <c r="O179" i="213"/>
  <c r="M202" i="213"/>
  <c r="G110" i="213"/>
  <c r="E179" i="213"/>
  <c r="N110" i="213"/>
  <c r="J156" i="213"/>
  <c r="G179" i="213"/>
  <c r="P179" i="213"/>
  <c r="N202" i="213"/>
  <c r="M110" i="213"/>
  <c r="Q156" i="213"/>
  <c r="E202" i="213"/>
  <c r="O110" i="213"/>
  <c r="K156" i="213"/>
  <c r="Q179" i="213"/>
  <c r="O202" i="213"/>
  <c r="J56" i="232"/>
  <c r="J71" i="232"/>
  <c r="Q600" i="232" l="1"/>
  <c r="K420" i="232"/>
  <c r="G600" i="232"/>
  <c r="O600" i="232"/>
  <c r="E240" i="232"/>
  <c r="P60" i="232"/>
  <c r="N240" i="232"/>
  <c r="Q420" i="232"/>
  <c r="M240" i="232"/>
  <c r="J420" i="232"/>
  <c r="E420" i="232"/>
  <c r="J780" i="232"/>
  <c r="Q780" i="232"/>
  <c r="O780" i="232"/>
  <c r="O60" i="232"/>
  <c r="L240" i="232"/>
  <c r="L780" i="232"/>
  <c r="L420" i="232"/>
  <c r="L600" i="232"/>
  <c r="K600" i="232"/>
  <c r="E780" i="232"/>
  <c r="N60" i="232"/>
  <c r="N600" i="232"/>
  <c r="K780" i="232"/>
  <c r="N420" i="232"/>
  <c r="M420" i="232"/>
  <c r="E600" i="232"/>
  <c r="P420" i="232"/>
  <c r="M600" i="232"/>
  <c r="P240" i="232"/>
  <c r="O240" i="232"/>
  <c r="K240" i="232"/>
  <c r="G420" i="232"/>
  <c r="O420" i="232"/>
  <c r="G240" i="232"/>
  <c r="Q60" i="232"/>
  <c r="N780" i="232"/>
  <c r="G60" i="232"/>
  <c r="J240" i="232"/>
  <c r="Q240" i="232"/>
  <c r="P780" i="232"/>
  <c r="M60" i="232"/>
  <c r="P600" i="232"/>
  <c r="M780" i="232"/>
  <c r="L60" i="232"/>
  <c r="E60" i="232"/>
  <c r="G780" i="232"/>
  <c r="J600" i="232"/>
  <c r="J60" i="232"/>
  <c r="K60" i="232"/>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H237" i="232" l="1"/>
  <c r="I237" i="232"/>
  <c r="G237" i="232"/>
  <c r="E237" i="232"/>
  <c r="F237" i="232"/>
  <c r="G57" i="232"/>
  <c r="G777" i="232"/>
  <c r="G597" i="232"/>
  <c r="G417" i="232"/>
  <c r="H57" i="232"/>
  <c r="H777" i="232"/>
  <c r="H597" i="232"/>
  <c r="H417" i="232"/>
  <c r="I57" i="232"/>
  <c r="I597" i="232"/>
  <c r="I417" i="232"/>
  <c r="I777" i="232"/>
  <c r="E57" i="232"/>
  <c r="E417" i="232"/>
  <c r="E777" i="232"/>
  <c r="E597" i="232"/>
  <c r="F57" i="232"/>
  <c r="F417" i="232"/>
  <c r="F777" i="232"/>
  <c r="F597" i="232"/>
  <c r="I18" i="232"/>
  <c r="H18" i="232"/>
  <c r="G18" i="232"/>
  <c r="F18" i="232"/>
  <c r="E18" i="232"/>
  <c r="I16" i="232"/>
  <c r="H16" i="232"/>
  <c r="G16" i="232"/>
  <c r="F16" i="232"/>
  <c r="E16" i="232"/>
  <c r="I15" i="232"/>
  <c r="H15" i="232"/>
  <c r="G15" i="232"/>
  <c r="F15" i="232"/>
  <c r="E15" i="232"/>
  <c r="I107" i="232"/>
  <c r="H107" i="232"/>
  <c r="G107" i="232"/>
  <c r="F107" i="232"/>
  <c r="E107" i="232"/>
  <c r="I106" i="232"/>
  <c r="H106" i="232"/>
  <c r="G106" i="232"/>
  <c r="F106" i="232"/>
  <c r="E106" i="232"/>
  <c r="D105" i="232"/>
  <c r="D104" i="232"/>
  <c r="I96" i="232"/>
  <c r="H96" i="232"/>
  <c r="G96" i="232"/>
  <c r="F96" i="232"/>
  <c r="E96" i="232"/>
  <c r="I95" i="232"/>
  <c r="H95" i="232"/>
  <c r="G95" i="232"/>
  <c r="F95" i="232"/>
  <c r="E95" i="232"/>
  <c r="D94" i="232"/>
  <c r="D93" i="232"/>
  <c r="D81"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70" i="222"/>
  <c r="P870" i="222"/>
  <c r="O870" i="222"/>
  <c r="N870" i="222"/>
  <c r="M870" i="222"/>
  <c r="L870" i="222"/>
  <c r="K870" i="222"/>
  <c r="J870" i="222"/>
  <c r="I870" i="222"/>
  <c r="H870" i="222"/>
  <c r="G870" i="222"/>
  <c r="F870" i="222"/>
  <c r="E870" i="222"/>
  <c r="Q695" i="222"/>
  <c r="P695" i="222"/>
  <c r="O695" i="222"/>
  <c r="N695" i="222"/>
  <c r="M695" i="222"/>
  <c r="L695" i="222"/>
  <c r="K695" i="222"/>
  <c r="J695" i="222"/>
  <c r="I695" i="222"/>
  <c r="H695" i="222"/>
  <c r="G695" i="222"/>
  <c r="F695" i="222"/>
  <c r="E695" i="222"/>
  <c r="Q520" i="222"/>
  <c r="P520" i="222"/>
  <c r="O520" i="222"/>
  <c r="N520" i="222"/>
  <c r="M520" i="222"/>
  <c r="L520" i="222"/>
  <c r="K520" i="222"/>
  <c r="J520" i="222"/>
  <c r="I520" i="222"/>
  <c r="H520" i="222"/>
  <c r="G520" i="222"/>
  <c r="F520" i="222"/>
  <c r="E520" i="222"/>
  <c r="Q345" i="222"/>
  <c r="P345" i="222"/>
  <c r="O345" i="222"/>
  <c r="N345" i="222"/>
  <c r="M345" i="222"/>
  <c r="L345" i="222"/>
  <c r="K345" i="222"/>
  <c r="J345" i="222"/>
  <c r="I345" i="222"/>
  <c r="H345" i="222"/>
  <c r="G345" i="222"/>
  <c r="F345" i="222"/>
  <c r="E345" i="222"/>
  <c r="E170" i="222"/>
  <c r="F170" i="222"/>
  <c r="G170" i="222"/>
  <c r="H170" i="222"/>
  <c r="I170" i="222"/>
  <c r="J170" i="222"/>
  <c r="K170" i="222"/>
  <c r="L170" i="222"/>
  <c r="M170" i="222"/>
  <c r="N170" i="222"/>
  <c r="O170" i="222"/>
  <c r="P170" i="222"/>
  <c r="Q170" i="222"/>
  <c r="M188"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62" i="222"/>
  <c r="H862" i="222"/>
  <c r="I862" i="222"/>
  <c r="F849" i="222"/>
  <c r="H849" i="222"/>
  <c r="I849" i="222"/>
  <c r="F848" i="222"/>
  <c r="H848" i="222"/>
  <c r="I848" i="222"/>
  <c r="F821" i="222"/>
  <c r="H821" i="222"/>
  <c r="I821" i="222"/>
  <c r="F794" i="222"/>
  <c r="H794" i="222"/>
  <c r="I794" i="222"/>
  <c r="F793" i="222"/>
  <c r="H793" i="222"/>
  <c r="I793" i="222"/>
  <c r="F792" i="222"/>
  <c r="H792" i="222"/>
  <c r="I792" i="222"/>
  <c r="F791" i="222"/>
  <c r="H791" i="222"/>
  <c r="I791" i="222"/>
  <c r="F783" i="222"/>
  <c r="H783" i="222"/>
  <c r="I783" i="222"/>
  <c r="F749" i="222"/>
  <c r="H749" i="222"/>
  <c r="I749" i="222"/>
  <c r="F748" i="222"/>
  <c r="H748" i="222"/>
  <c r="I748" i="222"/>
  <c r="F747" i="222"/>
  <c r="H747" i="222"/>
  <c r="I747" i="222"/>
  <c r="F746" i="222"/>
  <c r="H746" i="222"/>
  <c r="I746" i="222"/>
  <c r="F745" i="222"/>
  <c r="H745" i="222"/>
  <c r="I745" i="222"/>
  <c r="F738" i="222"/>
  <c r="H738" i="222"/>
  <c r="I738" i="222"/>
  <c r="F713" i="222"/>
  <c r="H713" i="222"/>
  <c r="I713" i="222"/>
  <c r="F712" i="222"/>
  <c r="H712" i="222"/>
  <c r="I712" i="222"/>
  <c r="F711" i="222"/>
  <c r="H711" i="222"/>
  <c r="I711" i="222"/>
  <c r="I850" i="222"/>
  <c r="H850" i="222"/>
  <c r="G850" i="222"/>
  <c r="F850" i="222"/>
  <c r="E850" i="222"/>
  <c r="I798" i="222"/>
  <c r="H798" i="222"/>
  <c r="G798" i="222"/>
  <c r="F798" i="222"/>
  <c r="E798" i="222"/>
  <c r="I753" i="222"/>
  <c r="H753" i="222"/>
  <c r="G753" i="222"/>
  <c r="F753" i="222"/>
  <c r="E753" i="222"/>
  <c r="I717" i="222"/>
  <c r="H717" i="222"/>
  <c r="G717" i="222"/>
  <c r="F717" i="222"/>
  <c r="E717" i="222"/>
  <c r="F687" i="222"/>
  <c r="H687" i="222"/>
  <c r="I687" i="222"/>
  <c r="F674" i="222"/>
  <c r="H674" i="222"/>
  <c r="I674" i="222"/>
  <c r="F673" i="222"/>
  <c r="H673" i="222"/>
  <c r="I673" i="222"/>
  <c r="F646" i="222"/>
  <c r="H646" i="222"/>
  <c r="I646" i="222"/>
  <c r="F619" i="222"/>
  <c r="H619" i="222"/>
  <c r="I619" i="222"/>
  <c r="F618" i="222"/>
  <c r="H618" i="222"/>
  <c r="I618" i="222"/>
  <c r="F617" i="222"/>
  <c r="H617" i="222"/>
  <c r="I617" i="222"/>
  <c r="F616" i="222"/>
  <c r="H616" i="222"/>
  <c r="I616" i="222"/>
  <c r="F608" i="222"/>
  <c r="H608" i="222"/>
  <c r="I608" i="222"/>
  <c r="F574" i="222"/>
  <c r="H574" i="222"/>
  <c r="I574" i="222"/>
  <c r="F573" i="222"/>
  <c r="H573" i="222"/>
  <c r="I573" i="222"/>
  <c r="F572" i="222"/>
  <c r="H572" i="222"/>
  <c r="I572" i="222"/>
  <c r="F571" i="222"/>
  <c r="H571" i="222"/>
  <c r="I571" i="222"/>
  <c r="F570" i="222"/>
  <c r="H570" i="222"/>
  <c r="I570" i="222"/>
  <c r="F563" i="222"/>
  <c r="H563" i="222"/>
  <c r="I563" i="222"/>
  <c r="F538" i="222"/>
  <c r="H538" i="222"/>
  <c r="I538" i="222"/>
  <c r="F537" i="222"/>
  <c r="H537" i="222"/>
  <c r="I537" i="222"/>
  <c r="F536" i="222"/>
  <c r="H536" i="222"/>
  <c r="I536" i="222"/>
  <c r="I675" i="222"/>
  <c r="H675" i="222"/>
  <c r="G675" i="222"/>
  <c r="F675" i="222"/>
  <c r="E675" i="222"/>
  <c r="I623" i="222"/>
  <c r="H623" i="222"/>
  <c r="G623" i="222"/>
  <c r="F623" i="222"/>
  <c r="E623" i="222"/>
  <c r="I578" i="222"/>
  <c r="H578" i="222"/>
  <c r="G578" i="222"/>
  <c r="F578" i="222"/>
  <c r="E578" i="222"/>
  <c r="I542" i="222"/>
  <c r="H542" i="222"/>
  <c r="G542" i="222"/>
  <c r="F542" i="222"/>
  <c r="E542" i="222"/>
  <c r="F512" i="222"/>
  <c r="H512" i="222"/>
  <c r="I512" i="222"/>
  <c r="F499" i="222"/>
  <c r="H499" i="222"/>
  <c r="I499" i="222"/>
  <c r="F498" i="222"/>
  <c r="H498" i="222"/>
  <c r="I498" i="222"/>
  <c r="F471" i="222"/>
  <c r="H471" i="222"/>
  <c r="I471" i="222"/>
  <c r="F444" i="222"/>
  <c r="H444" i="222"/>
  <c r="I444" i="222"/>
  <c r="F443" i="222"/>
  <c r="H443" i="222"/>
  <c r="I443" i="222"/>
  <c r="F442" i="222"/>
  <c r="H442" i="222"/>
  <c r="I442" i="222"/>
  <c r="F441" i="222"/>
  <c r="H441" i="222"/>
  <c r="I441" i="222"/>
  <c r="F433" i="222"/>
  <c r="H433" i="222"/>
  <c r="I433" i="222"/>
  <c r="F399" i="222"/>
  <c r="H399" i="222"/>
  <c r="I399" i="222"/>
  <c r="F398" i="222"/>
  <c r="H398" i="222"/>
  <c r="I398" i="222"/>
  <c r="F397" i="222"/>
  <c r="H397" i="222"/>
  <c r="I397" i="222"/>
  <c r="F418" i="222"/>
  <c r="H418" i="222"/>
  <c r="I418" i="222"/>
  <c r="F396" i="222"/>
  <c r="H396" i="222"/>
  <c r="I396" i="222"/>
  <c r="F395" i="222"/>
  <c r="H395" i="222"/>
  <c r="I395" i="222"/>
  <c r="F388" i="222"/>
  <c r="H388" i="222"/>
  <c r="I388" i="222"/>
  <c r="F363" i="222"/>
  <c r="H363" i="222"/>
  <c r="I363" i="222"/>
  <c r="F362" i="222"/>
  <c r="H362" i="222"/>
  <c r="I362" i="222"/>
  <c r="F361" i="222"/>
  <c r="H361" i="222"/>
  <c r="I361" i="222"/>
  <c r="I500" i="222"/>
  <c r="H500" i="222"/>
  <c r="G500" i="222"/>
  <c r="F500" i="222"/>
  <c r="E500" i="222"/>
  <c r="I448" i="222"/>
  <c r="H448" i="222"/>
  <c r="G448" i="222"/>
  <c r="F448" i="222"/>
  <c r="E448" i="222"/>
  <c r="I403" i="222"/>
  <c r="H403" i="222"/>
  <c r="G403" i="222"/>
  <c r="F403" i="222"/>
  <c r="E403" i="222"/>
  <c r="I367" i="222"/>
  <c r="H367" i="222"/>
  <c r="G367" i="222"/>
  <c r="F367" i="222"/>
  <c r="E367" i="222"/>
  <c r="F337" i="222"/>
  <c r="H337" i="222"/>
  <c r="I337" i="222"/>
  <c r="F324" i="222"/>
  <c r="H324" i="222"/>
  <c r="I324" i="222"/>
  <c r="F323" i="222"/>
  <c r="H323" i="222"/>
  <c r="I323" i="222"/>
  <c r="F296" i="222"/>
  <c r="H296" i="222"/>
  <c r="I296" i="222"/>
  <c r="F269" i="222"/>
  <c r="H269" i="222"/>
  <c r="I269" i="222"/>
  <c r="F268" i="222"/>
  <c r="H268" i="222"/>
  <c r="I268" i="222"/>
  <c r="F267" i="222"/>
  <c r="H267" i="222"/>
  <c r="I267" i="222"/>
  <c r="F266" i="222"/>
  <c r="H266" i="222"/>
  <c r="I266" i="222"/>
  <c r="F258" i="222"/>
  <c r="H258" i="222"/>
  <c r="I258" i="222"/>
  <c r="F224" i="222"/>
  <c r="H224" i="222"/>
  <c r="I224" i="222"/>
  <c r="F223" i="222"/>
  <c r="H223" i="222"/>
  <c r="I223" i="222"/>
  <c r="F222" i="222"/>
  <c r="H222" i="222"/>
  <c r="I222" i="222"/>
  <c r="F243" i="222"/>
  <c r="H243" i="222"/>
  <c r="I243" i="222"/>
  <c r="F221" i="222"/>
  <c r="H221" i="222"/>
  <c r="I221" i="222"/>
  <c r="F220" i="222"/>
  <c r="H220" i="222"/>
  <c r="I220" i="222"/>
  <c r="F213" i="222"/>
  <c r="H213" i="222"/>
  <c r="I213" i="222"/>
  <c r="F188" i="222"/>
  <c r="H188" i="222"/>
  <c r="I188" i="222"/>
  <c r="F187" i="222"/>
  <c r="H187" i="222"/>
  <c r="I187" i="222"/>
  <c r="F186" i="222"/>
  <c r="H186" i="222"/>
  <c r="I186" i="222"/>
  <c r="I325" i="222"/>
  <c r="H325" i="222"/>
  <c r="G325" i="222"/>
  <c r="F325" i="222"/>
  <c r="E325" i="222"/>
  <c r="I273" i="222"/>
  <c r="H273" i="222"/>
  <c r="G273" i="222"/>
  <c r="F273" i="222"/>
  <c r="E273" i="222"/>
  <c r="I228" i="222"/>
  <c r="H228" i="222"/>
  <c r="G228" i="222"/>
  <c r="F228" i="222"/>
  <c r="E228" i="222"/>
  <c r="I192" i="222"/>
  <c r="H192" i="222"/>
  <c r="G192" i="222"/>
  <c r="F192" i="222"/>
  <c r="E192" i="222"/>
  <c r="F162" i="222" l="1"/>
  <c r="H162" i="222"/>
  <c r="I162" i="222"/>
  <c r="I149" i="222"/>
  <c r="H149" i="222"/>
  <c r="F149" i="222"/>
  <c r="I148" i="222"/>
  <c r="H148" i="222"/>
  <c r="F148" i="222"/>
  <c r="I150" i="222"/>
  <c r="H150" i="222"/>
  <c r="G150" i="222"/>
  <c r="F150" i="222"/>
  <c r="E150" i="222"/>
  <c r="F121" i="222"/>
  <c r="H121" i="222"/>
  <c r="I121" i="222"/>
  <c r="F94" i="222"/>
  <c r="H94" i="222"/>
  <c r="I94" i="222"/>
  <c r="F93" i="222"/>
  <c r="H93" i="222"/>
  <c r="I93" i="222"/>
  <c r="F92" i="222"/>
  <c r="H92" i="222"/>
  <c r="I92" i="222"/>
  <c r="F91" i="222"/>
  <c r="H91" i="222"/>
  <c r="I91" i="222"/>
  <c r="I98" i="222"/>
  <c r="H98" i="222"/>
  <c r="G98" i="222"/>
  <c r="F98" i="222"/>
  <c r="E98" i="222"/>
  <c r="F83" i="222"/>
  <c r="H83" i="222"/>
  <c r="I83" i="222"/>
  <c r="F49" i="222"/>
  <c r="H49" i="222"/>
  <c r="I49" i="222"/>
  <c r="F48" i="222"/>
  <c r="H48" i="222"/>
  <c r="I48" i="222"/>
  <c r="F47" i="222"/>
  <c r="H47" i="222"/>
  <c r="I47" i="222"/>
  <c r="F68" i="222"/>
  <c r="H68" i="222"/>
  <c r="I68" i="222"/>
  <c r="F46" i="222"/>
  <c r="H46" i="222"/>
  <c r="I46" i="222"/>
  <c r="F45" i="222"/>
  <c r="H45" i="222"/>
  <c r="I45" i="222"/>
  <c r="I53" i="222"/>
  <c r="H53" i="222"/>
  <c r="G53" i="222"/>
  <c r="F53" i="222"/>
  <c r="E53" i="222"/>
  <c r="F38" i="222"/>
  <c r="H38" i="222"/>
  <c r="I38" i="222"/>
  <c r="H88" i="232" l="1"/>
  <c r="E93" i="232"/>
  <c r="G104" i="232"/>
  <c r="G88" i="232"/>
  <c r="I94" i="232"/>
  <c r="I99" i="232"/>
  <c r="F104" i="232"/>
  <c r="F88" i="232"/>
  <c r="H94" i="232"/>
  <c r="H99" i="232"/>
  <c r="E104" i="232"/>
  <c r="E88" i="232"/>
  <c r="G94" i="232"/>
  <c r="G99" i="232"/>
  <c r="I105" i="232"/>
  <c r="I93" i="232"/>
  <c r="F94" i="232"/>
  <c r="F99" i="232"/>
  <c r="H105" i="232"/>
  <c r="H93" i="232"/>
  <c r="E94" i="232"/>
  <c r="E99" i="232"/>
  <c r="G105" i="232"/>
  <c r="G93" i="232"/>
  <c r="I104" i="232"/>
  <c r="F105" i="232"/>
  <c r="I88" i="232"/>
  <c r="F93" i="232"/>
  <c r="H104" i="232"/>
  <c r="E105"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1" i="213" l="1"/>
  <c r="K44" i="213"/>
  <c r="J47" i="213"/>
  <c r="P92" i="213"/>
  <c r="O95" i="213"/>
  <c r="O45" i="222" s="1"/>
  <c r="K99" i="213"/>
  <c r="K48" i="222" s="1"/>
  <c r="E103" i="213"/>
  <c r="E123" i="213"/>
  <c r="E224" i="222" s="1"/>
  <c r="O224" i="222"/>
  <c r="Q266" i="222"/>
  <c r="N267" i="222"/>
  <c r="K268" i="222"/>
  <c r="G128" i="213"/>
  <c r="G269" i="222" s="1"/>
  <c r="P269" i="222"/>
  <c r="M296" i="222"/>
  <c r="J323" i="222"/>
  <c r="E131" i="213"/>
  <c r="E324" i="222" s="1"/>
  <c r="O324" i="222"/>
  <c r="L337" i="222"/>
  <c r="Q137" i="213"/>
  <c r="N138" i="213"/>
  <c r="N362" i="222" s="1"/>
  <c r="K139" i="213"/>
  <c r="K363" i="222" s="1"/>
  <c r="G140" i="213"/>
  <c r="G388" i="222" s="1"/>
  <c r="P140" i="213"/>
  <c r="P388" i="222" s="1"/>
  <c r="M141" i="213"/>
  <c r="M395" i="222" s="1"/>
  <c r="J142" i="213"/>
  <c r="J396" i="222" s="1"/>
  <c r="E143" i="213"/>
  <c r="O143" i="213"/>
  <c r="L144" i="213"/>
  <c r="L397" i="222" s="1"/>
  <c r="Q145" i="213"/>
  <c r="Q398" i="222" s="1"/>
  <c r="N146" i="213"/>
  <c r="N399" i="222" s="1"/>
  <c r="K147" i="213"/>
  <c r="G148" i="213"/>
  <c r="G441" i="222" s="1"/>
  <c r="P148" i="213"/>
  <c r="P441" i="222" s="1"/>
  <c r="M149" i="213"/>
  <c r="M442" i="222" s="1"/>
  <c r="J150" i="213"/>
  <c r="J443" i="222" s="1"/>
  <c r="E151" i="213"/>
  <c r="E444" i="222" s="1"/>
  <c r="O151" i="213"/>
  <c r="O444" i="222" s="1"/>
  <c r="L152" i="213"/>
  <c r="L471" i="222" s="1"/>
  <c r="Q153" i="213"/>
  <c r="Q498" i="222" s="1"/>
  <c r="N154" i="213"/>
  <c r="N499" i="222" s="1"/>
  <c r="K155" i="213"/>
  <c r="K512" i="222" s="1"/>
  <c r="G160" i="213"/>
  <c r="P160" i="213"/>
  <c r="M161" i="213"/>
  <c r="M537" i="222" s="1"/>
  <c r="J162" i="213"/>
  <c r="J538" i="222" s="1"/>
  <c r="E163" i="213"/>
  <c r="E563" i="222" s="1"/>
  <c r="O163" i="213"/>
  <c r="O563" i="222" s="1"/>
  <c r="L164" i="213"/>
  <c r="L570" i="222" s="1"/>
  <c r="Q165" i="213"/>
  <c r="Q571" i="222" s="1"/>
  <c r="N166" i="213"/>
  <c r="K167" i="213"/>
  <c r="K572" i="222" s="1"/>
  <c r="G168" i="213"/>
  <c r="G573" i="222" s="1"/>
  <c r="P168" i="213"/>
  <c r="P573" i="222" s="1"/>
  <c r="M169" i="213"/>
  <c r="M574" i="222" s="1"/>
  <c r="J170" i="213"/>
  <c r="E171" i="213"/>
  <c r="E616" i="222" s="1"/>
  <c r="O171" i="213"/>
  <c r="O616" i="222" s="1"/>
  <c r="L172" i="213"/>
  <c r="L617" i="222" s="1"/>
  <c r="Q173" i="213"/>
  <c r="Q618" i="222" s="1"/>
  <c r="N174" i="213"/>
  <c r="N619" i="222" s="1"/>
  <c r="K175" i="213"/>
  <c r="K646" i="222" s="1"/>
  <c r="G176" i="213"/>
  <c r="G673" i="222" s="1"/>
  <c r="P176" i="213"/>
  <c r="P673" i="222" s="1"/>
  <c r="M177" i="213"/>
  <c r="M674" i="222" s="1"/>
  <c r="J178" i="213"/>
  <c r="J687" i="222" s="1"/>
  <c r="O183" i="213"/>
  <c r="L184" i="213"/>
  <c r="L712" i="222" s="1"/>
  <c r="Q185" i="213"/>
  <c r="Q713" i="222" s="1"/>
  <c r="N186" i="213"/>
  <c r="N738" i="222" s="1"/>
  <c r="K187" i="213"/>
  <c r="K745" i="222" s="1"/>
  <c r="N189" i="213"/>
  <c r="K190" i="213"/>
  <c r="K747" i="222" s="1"/>
  <c r="G191" i="213"/>
  <c r="G748" i="222" s="1"/>
  <c r="P191" i="213"/>
  <c r="P748" i="222" s="1"/>
  <c r="M192" i="213"/>
  <c r="M749" i="222" s="1"/>
  <c r="J193" i="213"/>
  <c r="E194" i="213"/>
  <c r="E791" i="222" s="1"/>
  <c r="O194" i="213"/>
  <c r="O791" i="222" s="1"/>
  <c r="L195" i="213"/>
  <c r="L792" i="222" s="1"/>
  <c r="Q196" i="213"/>
  <c r="Q793" i="222" s="1"/>
  <c r="N197" i="213"/>
  <c r="N794" i="222" s="1"/>
  <c r="K198" i="213"/>
  <c r="K821" i="222" s="1"/>
  <c r="G199" i="213"/>
  <c r="G848" i="222" s="1"/>
  <c r="P199" i="213"/>
  <c r="P848" i="222" s="1"/>
  <c r="J201" i="213"/>
  <c r="J862" i="222" s="1"/>
  <c r="N50" i="213"/>
  <c r="Q42" i="213"/>
  <c r="G92" i="213"/>
  <c r="G12" i="222" s="1"/>
  <c r="J94" i="213"/>
  <c r="J38" i="222" s="1"/>
  <c r="N98" i="213"/>
  <c r="N47" i="222" s="1"/>
  <c r="M101" i="213"/>
  <c r="L104" i="213"/>
  <c r="L93" i="222" s="1"/>
  <c r="K107" i="213"/>
  <c r="K148" i="222" s="1"/>
  <c r="O187" i="222"/>
  <c r="K221" i="222"/>
  <c r="G91" i="213"/>
  <c r="J42" i="213"/>
  <c r="O43" i="213"/>
  <c r="L44" i="213"/>
  <c r="Q45" i="213"/>
  <c r="N46" i="213"/>
  <c r="K47" i="213"/>
  <c r="P48" i="213"/>
  <c r="M49" i="213"/>
  <c r="J50" i="213"/>
  <c r="O51" i="213"/>
  <c r="L52" i="213"/>
  <c r="Q92" i="213"/>
  <c r="Q12" i="222" s="1"/>
  <c r="N93" i="213"/>
  <c r="N13" i="222" s="1"/>
  <c r="K94" i="213"/>
  <c r="K38" i="222" s="1"/>
  <c r="G95" i="213"/>
  <c r="P95" i="213"/>
  <c r="M96" i="213"/>
  <c r="J97" i="213"/>
  <c r="E98" i="213"/>
  <c r="O98" i="213"/>
  <c r="L99" i="213"/>
  <c r="Q100" i="213"/>
  <c r="N101" i="213"/>
  <c r="K102" i="213"/>
  <c r="K91" i="222" s="1"/>
  <c r="G103" i="213"/>
  <c r="P103" i="213"/>
  <c r="M104" i="213"/>
  <c r="J105" i="213"/>
  <c r="E106" i="213"/>
  <c r="O106" i="213"/>
  <c r="L107" i="213"/>
  <c r="Q108" i="213"/>
  <c r="N109" i="213"/>
  <c r="N162" i="222" s="1"/>
  <c r="G115" i="213"/>
  <c r="G187" i="222" s="1"/>
  <c r="P187" i="222"/>
  <c r="M188" i="222"/>
  <c r="J213" i="222"/>
  <c r="E118" i="213"/>
  <c r="E220" i="222" s="1"/>
  <c r="O220" i="222"/>
  <c r="L221" i="222"/>
  <c r="N222" i="222"/>
  <c r="K223" i="222"/>
  <c r="G123" i="213"/>
  <c r="G224" i="222" s="1"/>
  <c r="P224" i="222"/>
  <c r="J266" i="222"/>
  <c r="E126" i="213"/>
  <c r="E267" i="222" s="1"/>
  <c r="O267" i="222"/>
  <c r="L268" i="222"/>
  <c r="Q269" i="222"/>
  <c r="N296" i="222"/>
  <c r="K323" i="222"/>
  <c r="G131" i="213"/>
  <c r="G324" i="222" s="1"/>
  <c r="P324" i="222"/>
  <c r="M337" i="222"/>
  <c r="J137" i="213"/>
  <c r="E138" i="213"/>
  <c r="E362" i="222" s="1"/>
  <c r="O138" i="213"/>
  <c r="O362" i="222" s="1"/>
  <c r="L139" i="213"/>
  <c r="L363" i="222" s="1"/>
  <c r="Q140" i="213"/>
  <c r="Q388" i="222" s="1"/>
  <c r="N141" i="213"/>
  <c r="N395" i="222" s="1"/>
  <c r="K142" i="213"/>
  <c r="K396" i="222" s="1"/>
  <c r="G143" i="213"/>
  <c r="P143" i="213"/>
  <c r="M144" i="213"/>
  <c r="M397" i="222" s="1"/>
  <c r="J145" i="213"/>
  <c r="J398" i="222" s="1"/>
  <c r="E146" i="213"/>
  <c r="E399" i="222" s="1"/>
  <c r="O146" i="213"/>
  <c r="O399" i="222" s="1"/>
  <c r="L147" i="213"/>
  <c r="Q148" i="213"/>
  <c r="Q441" i="222" s="1"/>
  <c r="N149" i="213"/>
  <c r="N442" i="222" s="1"/>
  <c r="K150" i="213"/>
  <c r="K443" i="222" s="1"/>
  <c r="G151" i="213"/>
  <c r="G444" i="222" s="1"/>
  <c r="P151" i="213"/>
  <c r="P444" i="222" s="1"/>
  <c r="M152" i="213"/>
  <c r="M471" i="222" s="1"/>
  <c r="J153" i="213"/>
  <c r="J498" i="222" s="1"/>
  <c r="E154" i="213"/>
  <c r="E499" i="222" s="1"/>
  <c r="O154" i="213"/>
  <c r="O499" i="222" s="1"/>
  <c r="L155" i="213"/>
  <c r="L512" i="222" s="1"/>
  <c r="Q160" i="213"/>
  <c r="N161" i="213"/>
  <c r="N537" i="222" s="1"/>
  <c r="K162" i="213"/>
  <c r="K538" i="222" s="1"/>
  <c r="G163" i="213"/>
  <c r="G563" i="222" s="1"/>
  <c r="P163" i="213"/>
  <c r="P563" i="222" s="1"/>
  <c r="M164" i="213"/>
  <c r="M570" i="222" s="1"/>
  <c r="J165" i="213"/>
  <c r="J571" i="222" s="1"/>
  <c r="E166" i="213"/>
  <c r="O166" i="213"/>
  <c r="L167" i="213"/>
  <c r="L572" i="222" s="1"/>
  <c r="Q168" i="213"/>
  <c r="Q573" i="222" s="1"/>
  <c r="N169" i="213"/>
  <c r="N574" i="222" s="1"/>
  <c r="K170" i="213"/>
  <c r="G171" i="213"/>
  <c r="G616" i="222" s="1"/>
  <c r="P171" i="213"/>
  <c r="P616" i="222" s="1"/>
  <c r="M172" i="213"/>
  <c r="M617" i="222" s="1"/>
  <c r="J173" i="213"/>
  <c r="J618" i="222" s="1"/>
  <c r="E174" i="213"/>
  <c r="E619" i="222" s="1"/>
  <c r="O174" i="213"/>
  <c r="O619" i="222" s="1"/>
  <c r="L175" i="213"/>
  <c r="L646" i="222" s="1"/>
  <c r="Q176" i="213"/>
  <c r="Q673" i="222" s="1"/>
  <c r="N177" i="213"/>
  <c r="N674" i="222" s="1"/>
  <c r="K178" i="213"/>
  <c r="K687" i="222" s="1"/>
  <c r="G183" i="213"/>
  <c r="P183" i="213"/>
  <c r="M184" i="213"/>
  <c r="M712" i="222" s="1"/>
  <c r="J185" i="213"/>
  <c r="J713" i="222" s="1"/>
  <c r="E186" i="213"/>
  <c r="E738" i="222" s="1"/>
  <c r="O186" i="213"/>
  <c r="O738" i="222" s="1"/>
  <c r="L187" i="213"/>
  <c r="L745" i="222" s="1"/>
  <c r="E189" i="213"/>
  <c r="O189" i="213"/>
  <c r="L190" i="213"/>
  <c r="L747" i="222" s="1"/>
  <c r="Q191" i="213"/>
  <c r="Q748" i="222" s="1"/>
  <c r="N192" i="213"/>
  <c r="N749" i="222" s="1"/>
  <c r="K193" i="213"/>
  <c r="G194" i="213"/>
  <c r="G791" i="222" s="1"/>
  <c r="P194" i="213"/>
  <c r="P791" i="222" s="1"/>
  <c r="M195" i="213"/>
  <c r="M792" i="222" s="1"/>
  <c r="J196" i="213"/>
  <c r="J793" i="222" s="1"/>
  <c r="E197" i="213"/>
  <c r="E794" i="222" s="1"/>
  <c r="O197" i="213"/>
  <c r="O794" i="222" s="1"/>
  <c r="L198" i="213"/>
  <c r="L821" i="222" s="1"/>
  <c r="Q199" i="213"/>
  <c r="Q848" i="222" s="1"/>
  <c r="K201" i="213"/>
  <c r="K862" i="222" s="1"/>
  <c r="O91" i="213"/>
  <c r="N43" i="213"/>
  <c r="M46" i="213"/>
  <c r="L49" i="213"/>
  <c r="N51" i="213"/>
  <c r="E95" i="213"/>
  <c r="Q97" i="213"/>
  <c r="J102" i="213"/>
  <c r="Q105" i="213"/>
  <c r="Q94" i="222" s="1"/>
  <c r="P108" i="213"/>
  <c r="P149" i="222" s="1"/>
  <c r="N220" i="222"/>
  <c r="P91" i="213"/>
  <c r="Q91" i="213"/>
  <c r="N41" i="213"/>
  <c r="K42" i="213"/>
  <c r="P43" i="213"/>
  <c r="M44" i="213"/>
  <c r="J45" i="213"/>
  <c r="O46" i="213"/>
  <c r="L47" i="213"/>
  <c r="Q48" i="213"/>
  <c r="N49" i="213"/>
  <c r="K50" i="213"/>
  <c r="P51" i="213"/>
  <c r="M52" i="213"/>
  <c r="J92" i="213"/>
  <c r="E93" i="213"/>
  <c r="O93" i="213"/>
  <c r="L94" i="213"/>
  <c r="Q95" i="213"/>
  <c r="N96" i="213"/>
  <c r="K97" i="213"/>
  <c r="G98" i="213"/>
  <c r="P98" i="213"/>
  <c r="P47" i="222" s="1"/>
  <c r="M99" i="213"/>
  <c r="J100" i="213"/>
  <c r="E101" i="213"/>
  <c r="O101" i="213"/>
  <c r="L102" i="213"/>
  <c r="Q103" i="213"/>
  <c r="Q92" i="222" s="1"/>
  <c r="N104" i="213"/>
  <c r="K105" i="213"/>
  <c r="G106" i="213"/>
  <c r="P106" i="213"/>
  <c r="M107" i="213"/>
  <c r="M148" i="222" s="1"/>
  <c r="J108" i="213"/>
  <c r="E109" i="213"/>
  <c r="O109" i="213"/>
  <c r="Q187" i="222"/>
  <c r="N188" i="222"/>
  <c r="K213" i="222"/>
  <c r="G118" i="213"/>
  <c r="G220" i="222" s="1"/>
  <c r="P220" i="222"/>
  <c r="M221" i="222"/>
  <c r="E121" i="213"/>
  <c r="E222" i="222" s="1"/>
  <c r="O222" i="222"/>
  <c r="L223" i="222"/>
  <c r="Q224" i="222"/>
  <c r="K266" i="222"/>
  <c r="G126" i="213"/>
  <c r="G267" i="222" s="1"/>
  <c r="P267" i="222"/>
  <c r="M268" i="222"/>
  <c r="J269" i="222"/>
  <c r="E129" i="213"/>
  <c r="E296" i="222" s="1"/>
  <c r="O296" i="222"/>
  <c r="L323" i="222"/>
  <c r="Q324" i="222"/>
  <c r="N337" i="222"/>
  <c r="K137" i="213"/>
  <c r="G138" i="213"/>
  <c r="G362" i="222" s="1"/>
  <c r="P138" i="213"/>
  <c r="P362" i="222" s="1"/>
  <c r="M139" i="213"/>
  <c r="M363" i="222" s="1"/>
  <c r="J140" i="213"/>
  <c r="J388" i="222" s="1"/>
  <c r="E141" i="213"/>
  <c r="E395" i="222" s="1"/>
  <c r="O141" i="213"/>
  <c r="O395" i="222" s="1"/>
  <c r="L142" i="213"/>
  <c r="L396" i="222" s="1"/>
  <c r="Q143" i="213"/>
  <c r="N144" i="213"/>
  <c r="N397" i="222" s="1"/>
  <c r="K145" i="213"/>
  <c r="K398" i="222" s="1"/>
  <c r="G146" i="213"/>
  <c r="G399" i="222" s="1"/>
  <c r="P146" i="213"/>
  <c r="P399" i="222" s="1"/>
  <c r="M147" i="213"/>
  <c r="J148" i="213"/>
  <c r="J441" i="222" s="1"/>
  <c r="E149" i="213"/>
  <c r="E442" i="222" s="1"/>
  <c r="O149" i="213"/>
  <c r="O442" i="222" s="1"/>
  <c r="L150" i="213"/>
  <c r="L443" i="222" s="1"/>
  <c r="Q151" i="213"/>
  <c r="Q444" i="222" s="1"/>
  <c r="N152" i="213"/>
  <c r="N471" i="222" s="1"/>
  <c r="K153" i="213"/>
  <c r="K498" i="222" s="1"/>
  <c r="G154" i="213"/>
  <c r="G499" i="222" s="1"/>
  <c r="P154" i="213"/>
  <c r="P499" i="222" s="1"/>
  <c r="M155" i="213"/>
  <c r="M512" i="222" s="1"/>
  <c r="J160" i="213"/>
  <c r="E161" i="213"/>
  <c r="E537" i="222" s="1"/>
  <c r="O161" i="213"/>
  <c r="O537" i="222" s="1"/>
  <c r="L162" i="213"/>
  <c r="L538" i="222" s="1"/>
  <c r="Q163" i="213"/>
  <c r="Q563" i="222" s="1"/>
  <c r="N164" i="213"/>
  <c r="N570" i="222" s="1"/>
  <c r="K165" i="213"/>
  <c r="K571" i="222" s="1"/>
  <c r="G166" i="213"/>
  <c r="P166" i="213"/>
  <c r="M167" i="213"/>
  <c r="M572" i="222" s="1"/>
  <c r="J168" i="213"/>
  <c r="J573" i="222" s="1"/>
  <c r="E169" i="213"/>
  <c r="E574" i="222" s="1"/>
  <c r="O169" i="213"/>
  <c r="O574" i="222" s="1"/>
  <c r="L170" i="213"/>
  <c r="Q171" i="213"/>
  <c r="Q616" i="222" s="1"/>
  <c r="N172" i="213"/>
  <c r="N617" i="222" s="1"/>
  <c r="K173" i="213"/>
  <c r="K618" i="222" s="1"/>
  <c r="G174" i="213"/>
  <c r="G619" i="222" s="1"/>
  <c r="P174" i="213"/>
  <c r="P619" i="222" s="1"/>
  <c r="M175" i="213"/>
  <c r="M646" i="222" s="1"/>
  <c r="J176" i="213"/>
  <c r="J673" i="222" s="1"/>
  <c r="E177" i="213"/>
  <c r="E674" i="222" s="1"/>
  <c r="O177" i="213"/>
  <c r="O674" i="222" s="1"/>
  <c r="L178" i="213"/>
  <c r="L687" i="222" s="1"/>
  <c r="Q183" i="213"/>
  <c r="N184" i="213"/>
  <c r="N712" i="222" s="1"/>
  <c r="K185" i="213"/>
  <c r="K713" i="222" s="1"/>
  <c r="G186" i="213"/>
  <c r="G738" i="222" s="1"/>
  <c r="P186" i="213"/>
  <c r="P738" i="222" s="1"/>
  <c r="G189" i="213"/>
  <c r="P189" i="213"/>
  <c r="M190" i="213"/>
  <c r="M747" i="222" s="1"/>
  <c r="J191" i="213"/>
  <c r="J748" i="222" s="1"/>
  <c r="E192" i="213"/>
  <c r="E749" i="222" s="1"/>
  <c r="O192" i="213"/>
  <c r="O749" i="222" s="1"/>
  <c r="L193" i="213"/>
  <c r="Q194" i="213"/>
  <c r="Q791" i="222" s="1"/>
  <c r="N195" i="213"/>
  <c r="N792" i="222" s="1"/>
  <c r="K196" i="213"/>
  <c r="K793" i="222" s="1"/>
  <c r="G197" i="213"/>
  <c r="G794" i="222" s="1"/>
  <c r="P197" i="213"/>
  <c r="P794" i="222" s="1"/>
  <c r="M198" i="213"/>
  <c r="M821" i="222" s="1"/>
  <c r="J199" i="213"/>
  <c r="J848" i="222" s="1"/>
  <c r="L201" i="213"/>
  <c r="L862" i="222" s="1"/>
  <c r="K43" i="213"/>
  <c r="O47" i="213"/>
  <c r="P45" i="213"/>
  <c r="K52" i="213"/>
  <c r="L96" i="213"/>
  <c r="G100" i="213"/>
  <c r="O103" i="213"/>
  <c r="O92" i="222" s="1"/>
  <c r="G108" i="213"/>
  <c r="G149" i="222" s="1"/>
  <c r="E115" i="213"/>
  <c r="E187" i="222" s="1"/>
  <c r="G120" i="213"/>
  <c r="J223" i="222"/>
  <c r="M41" i="213"/>
  <c r="J91" i="213"/>
  <c r="O41" i="213"/>
  <c r="L42" i="213"/>
  <c r="Q43" i="213"/>
  <c r="N44" i="213"/>
  <c r="K45" i="213"/>
  <c r="P46" i="213"/>
  <c r="M47" i="213"/>
  <c r="J48" i="213"/>
  <c r="O49" i="213"/>
  <c r="L50" i="213"/>
  <c r="Q51" i="213"/>
  <c r="N52" i="213"/>
  <c r="K92" i="213"/>
  <c r="G93" i="213"/>
  <c r="P93" i="213"/>
  <c r="M94" i="213"/>
  <c r="J95" i="213"/>
  <c r="E96" i="213"/>
  <c r="O96" i="213"/>
  <c r="L97" i="213"/>
  <c r="Q98" i="213"/>
  <c r="N99" i="213"/>
  <c r="K100" i="213"/>
  <c r="G101" i="213"/>
  <c r="P101" i="213"/>
  <c r="M102" i="213"/>
  <c r="J103" i="213"/>
  <c r="E104" i="213"/>
  <c r="O104" i="213"/>
  <c r="L105" i="213"/>
  <c r="Q106" i="213"/>
  <c r="N107" i="213"/>
  <c r="K108" i="213"/>
  <c r="G109" i="213"/>
  <c r="P109" i="213"/>
  <c r="J187" i="222"/>
  <c r="E116" i="213"/>
  <c r="E188" i="222" s="1"/>
  <c r="O188" i="222"/>
  <c r="L213" i="222"/>
  <c r="Q220" i="222"/>
  <c r="N221" i="222"/>
  <c r="G121" i="213"/>
  <c r="G222" i="222" s="1"/>
  <c r="P222" i="222"/>
  <c r="M223" i="222"/>
  <c r="J224" i="222"/>
  <c r="E124" i="213"/>
  <c r="L266" i="222"/>
  <c r="Q267" i="222"/>
  <c r="N268" i="222"/>
  <c r="K269" i="222"/>
  <c r="G129" i="213"/>
  <c r="G296" i="222" s="1"/>
  <c r="P296" i="222"/>
  <c r="M323" i="222"/>
  <c r="J324" i="222"/>
  <c r="E132" i="213"/>
  <c r="E337" i="222" s="1"/>
  <c r="O337" i="222"/>
  <c r="L137" i="213"/>
  <c r="Q138" i="213"/>
  <c r="Q362" i="222" s="1"/>
  <c r="N139" i="213"/>
  <c r="N363" i="222" s="1"/>
  <c r="K140" i="213"/>
  <c r="K388" i="222" s="1"/>
  <c r="G141" i="213"/>
  <c r="G395" i="222" s="1"/>
  <c r="P141" i="213"/>
  <c r="P395" i="222" s="1"/>
  <c r="M142" i="213"/>
  <c r="M396" i="222" s="1"/>
  <c r="J143" i="213"/>
  <c r="E144" i="213"/>
  <c r="E397" i="222" s="1"/>
  <c r="O144" i="213"/>
  <c r="O397" i="222" s="1"/>
  <c r="L145" i="213"/>
  <c r="L398" i="222" s="1"/>
  <c r="Q146" i="213"/>
  <c r="Q399" i="222" s="1"/>
  <c r="N147" i="213"/>
  <c r="K148" i="213"/>
  <c r="K441" i="222" s="1"/>
  <c r="G149" i="213"/>
  <c r="G442" i="222" s="1"/>
  <c r="P149" i="213"/>
  <c r="P442" i="222" s="1"/>
  <c r="M150" i="213"/>
  <c r="M443" i="222" s="1"/>
  <c r="J151" i="213"/>
  <c r="J444" i="222" s="1"/>
  <c r="E152" i="213"/>
  <c r="E471" i="222" s="1"/>
  <c r="O152" i="213"/>
  <c r="O471" i="222" s="1"/>
  <c r="L153" i="213"/>
  <c r="L498" i="222" s="1"/>
  <c r="Q154" i="213"/>
  <c r="Q499" i="222" s="1"/>
  <c r="N155" i="213"/>
  <c r="N512" i="222" s="1"/>
  <c r="K160" i="213"/>
  <c r="G161" i="213"/>
  <c r="G537" i="222" s="1"/>
  <c r="P161" i="213"/>
  <c r="P537" i="222" s="1"/>
  <c r="M162" i="213"/>
  <c r="M538" i="222" s="1"/>
  <c r="J163" i="213"/>
  <c r="J563" i="222" s="1"/>
  <c r="E164" i="213"/>
  <c r="E570" i="222" s="1"/>
  <c r="O164" i="213"/>
  <c r="O570" i="222" s="1"/>
  <c r="L165" i="213"/>
  <c r="L571" i="222" s="1"/>
  <c r="Q166" i="213"/>
  <c r="N167" i="213"/>
  <c r="N572" i="222" s="1"/>
  <c r="K168" i="213"/>
  <c r="K573" i="222" s="1"/>
  <c r="G169" i="213"/>
  <c r="G574" i="222" s="1"/>
  <c r="P169" i="213"/>
  <c r="P574" i="222" s="1"/>
  <c r="M170" i="213"/>
  <c r="J171" i="213"/>
  <c r="J616" i="222" s="1"/>
  <c r="E172" i="213"/>
  <c r="E617" i="222" s="1"/>
  <c r="O172" i="213"/>
  <c r="O617" i="222" s="1"/>
  <c r="L173" i="213"/>
  <c r="L618" i="222" s="1"/>
  <c r="Q174" i="213"/>
  <c r="Q619" i="222" s="1"/>
  <c r="N175" i="213"/>
  <c r="N646" i="222" s="1"/>
  <c r="K176" i="213"/>
  <c r="K673" i="222" s="1"/>
  <c r="G177" i="213"/>
  <c r="G674" i="222" s="1"/>
  <c r="P177" i="213"/>
  <c r="P674" i="222" s="1"/>
  <c r="M178" i="213"/>
  <c r="M687" i="222" s="1"/>
  <c r="J183" i="213"/>
  <c r="E184" i="213"/>
  <c r="E712" i="222" s="1"/>
  <c r="O184" i="213"/>
  <c r="O712" i="222" s="1"/>
  <c r="L185" i="213"/>
  <c r="L713" i="222" s="1"/>
  <c r="Q186" i="213"/>
  <c r="Q738" i="222" s="1"/>
  <c r="N187" i="213"/>
  <c r="N745" i="222" s="1"/>
  <c r="Q189" i="213"/>
  <c r="N190" i="213"/>
  <c r="N747" i="222" s="1"/>
  <c r="K191" i="213"/>
  <c r="K748" i="222" s="1"/>
  <c r="G192" i="213"/>
  <c r="G749" i="222" s="1"/>
  <c r="P192" i="213"/>
  <c r="P749" i="222" s="1"/>
  <c r="M193" i="213"/>
  <c r="J194" i="213"/>
  <c r="J791" i="222" s="1"/>
  <c r="E195" i="213"/>
  <c r="E792" i="222" s="1"/>
  <c r="O195" i="213"/>
  <c r="O792" i="222" s="1"/>
  <c r="L196" i="213"/>
  <c r="L793" i="222" s="1"/>
  <c r="Q197" i="213"/>
  <c r="Q794" i="222" s="1"/>
  <c r="N198" i="213"/>
  <c r="N821" i="222" s="1"/>
  <c r="K199" i="213"/>
  <c r="K848" i="222" s="1"/>
  <c r="M201" i="213"/>
  <c r="M862" i="222" s="1"/>
  <c r="J46" i="213"/>
  <c r="Q49" i="213"/>
  <c r="L41" i="213"/>
  <c r="O48" i="213"/>
  <c r="Q50" i="213"/>
  <c r="M93" i="213"/>
  <c r="P100" i="213"/>
  <c r="N106" i="213"/>
  <c r="N121" i="222" s="1"/>
  <c r="M109" i="213"/>
  <c r="M162" i="222" s="1"/>
  <c r="L188" i="222"/>
  <c r="Q213" i="222"/>
  <c r="M222" i="222"/>
  <c r="K91" i="213"/>
  <c r="P41" i="213"/>
  <c r="M42" i="213"/>
  <c r="J43" i="213"/>
  <c r="O44" i="213"/>
  <c r="L45" i="213"/>
  <c r="Q46" i="213"/>
  <c r="N47" i="213"/>
  <c r="K48" i="213"/>
  <c r="P49" i="213"/>
  <c r="M50" i="213"/>
  <c r="J51" i="213"/>
  <c r="O52" i="213"/>
  <c r="L92" i="213"/>
  <c r="Q93" i="213"/>
  <c r="N94" i="213"/>
  <c r="N38" i="222" s="1"/>
  <c r="K95" i="213"/>
  <c r="K45" i="222" s="1"/>
  <c r="G96" i="213"/>
  <c r="G46" i="222" s="1"/>
  <c r="P96" i="213"/>
  <c r="P46" i="222" s="1"/>
  <c r="M97" i="213"/>
  <c r="J98" i="213"/>
  <c r="J47" i="222" s="1"/>
  <c r="E99" i="213"/>
  <c r="O99" i="213"/>
  <c r="O48" i="222" s="1"/>
  <c r="L100" i="213"/>
  <c r="L49" i="222" s="1"/>
  <c r="Q101" i="213"/>
  <c r="N102" i="213"/>
  <c r="N91" i="222" s="1"/>
  <c r="K103" i="213"/>
  <c r="K92" i="222" s="1"/>
  <c r="G104" i="213"/>
  <c r="G93" i="222" s="1"/>
  <c r="P104" i="213"/>
  <c r="P93" i="222" s="1"/>
  <c r="M105" i="213"/>
  <c r="M94" i="222" s="1"/>
  <c r="J106" i="213"/>
  <c r="J121" i="222" s="1"/>
  <c r="E107" i="213"/>
  <c r="O107" i="213"/>
  <c r="O148" i="222" s="1"/>
  <c r="L108" i="213"/>
  <c r="L149" i="222" s="1"/>
  <c r="Q109" i="213"/>
  <c r="Q162" i="222" s="1"/>
  <c r="K187" i="222"/>
  <c r="G116" i="213"/>
  <c r="G188" i="222" s="1"/>
  <c r="P188" i="222"/>
  <c r="M213" i="222"/>
  <c r="J220" i="222"/>
  <c r="E119" i="213"/>
  <c r="E221" i="222" s="1"/>
  <c r="O221" i="222"/>
  <c r="Q222" i="222"/>
  <c r="N223" i="222"/>
  <c r="K224" i="222"/>
  <c r="G124" i="213"/>
  <c r="M266" i="222"/>
  <c r="J267" i="222"/>
  <c r="E127" i="213"/>
  <c r="E268" i="222" s="1"/>
  <c r="O268" i="222"/>
  <c r="L269" i="222"/>
  <c r="Q296" i="222"/>
  <c r="N323" i="222"/>
  <c r="K324" i="222"/>
  <c r="G132" i="213"/>
  <c r="G337" i="222" s="1"/>
  <c r="P337" i="222"/>
  <c r="M137" i="213"/>
  <c r="J138" i="213"/>
  <c r="J362" i="222" s="1"/>
  <c r="E139" i="213"/>
  <c r="E363" i="222" s="1"/>
  <c r="O139" i="213"/>
  <c r="O363" i="222" s="1"/>
  <c r="L140" i="213"/>
  <c r="L388" i="222" s="1"/>
  <c r="Q141" i="213"/>
  <c r="Q395" i="222" s="1"/>
  <c r="N142" i="213"/>
  <c r="N396" i="222" s="1"/>
  <c r="K143" i="213"/>
  <c r="G144" i="213"/>
  <c r="G397" i="222" s="1"/>
  <c r="P144" i="213"/>
  <c r="P397" i="222" s="1"/>
  <c r="M145" i="213"/>
  <c r="M398" i="222" s="1"/>
  <c r="J146" i="213"/>
  <c r="J399" i="222" s="1"/>
  <c r="E147" i="213"/>
  <c r="O147" i="213"/>
  <c r="L148" i="213"/>
  <c r="L441" i="222" s="1"/>
  <c r="Q149" i="213"/>
  <c r="Q442" i="222" s="1"/>
  <c r="N150" i="213"/>
  <c r="N443" i="222" s="1"/>
  <c r="K151" i="213"/>
  <c r="K444" i="222" s="1"/>
  <c r="G152" i="213"/>
  <c r="G471" i="222" s="1"/>
  <c r="P152" i="213"/>
  <c r="P471" i="222" s="1"/>
  <c r="M153" i="213"/>
  <c r="M498" i="222" s="1"/>
  <c r="J154" i="213"/>
  <c r="J499" i="222" s="1"/>
  <c r="E155" i="213"/>
  <c r="E512" i="222" s="1"/>
  <c r="O155" i="213"/>
  <c r="O512" i="222" s="1"/>
  <c r="L160" i="213"/>
  <c r="Q161" i="213"/>
  <c r="Q537" i="222" s="1"/>
  <c r="N162" i="213"/>
  <c r="N538" i="222" s="1"/>
  <c r="K163" i="213"/>
  <c r="K563" i="222" s="1"/>
  <c r="G164" i="213"/>
  <c r="G570" i="222" s="1"/>
  <c r="P164" i="213"/>
  <c r="P570" i="222" s="1"/>
  <c r="M165" i="213"/>
  <c r="M571" i="222" s="1"/>
  <c r="J166" i="213"/>
  <c r="E167" i="213"/>
  <c r="E572" i="222" s="1"/>
  <c r="O167" i="213"/>
  <c r="O572" i="222" s="1"/>
  <c r="L168" i="213"/>
  <c r="L573" i="222" s="1"/>
  <c r="Q169" i="213"/>
  <c r="Q574" i="222" s="1"/>
  <c r="N170" i="213"/>
  <c r="K171" i="213"/>
  <c r="K616" i="222" s="1"/>
  <c r="G172" i="213"/>
  <c r="G617" i="222" s="1"/>
  <c r="P172" i="213"/>
  <c r="P617" i="222" s="1"/>
  <c r="M173" i="213"/>
  <c r="M618" i="222" s="1"/>
  <c r="J174" i="213"/>
  <c r="J619" i="222" s="1"/>
  <c r="E175" i="213"/>
  <c r="E646" i="222" s="1"/>
  <c r="O175" i="213"/>
  <c r="O646" i="222" s="1"/>
  <c r="L176" i="213"/>
  <c r="L673" i="222" s="1"/>
  <c r="Q177" i="213"/>
  <c r="Q674" i="222" s="1"/>
  <c r="N178" i="213"/>
  <c r="N687" i="222" s="1"/>
  <c r="K183" i="213"/>
  <c r="G184" i="213"/>
  <c r="G712" i="222" s="1"/>
  <c r="P184" i="213"/>
  <c r="P712" i="222" s="1"/>
  <c r="M185" i="213"/>
  <c r="M713" i="222" s="1"/>
  <c r="J186" i="213"/>
  <c r="J738" i="222" s="1"/>
  <c r="E187" i="213"/>
  <c r="E745" i="222" s="1"/>
  <c r="O187" i="213"/>
  <c r="O745" i="222" s="1"/>
  <c r="J189" i="213"/>
  <c r="E190" i="213"/>
  <c r="E747" i="222" s="1"/>
  <c r="O190" i="213"/>
  <c r="O747" i="222" s="1"/>
  <c r="L191" i="213"/>
  <c r="L748" i="222" s="1"/>
  <c r="Q192" i="213"/>
  <c r="Q749" i="222" s="1"/>
  <c r="N193" i="213"/>
  <c r="K194" i="213"/>
  <c r="K791" i="222" s="1"/>
  <c r="G195" i="213"/>
  <c r="G792" i="222" s="1"/>
  <c r="P195" i="213"/>
  <c r="P792" i="222" s="1"/>
  <c r="M196" i="213"/>
  <c r="M793" i="222" s="1"/>
  <c r="J197" i="213"/>
  <c r="J794" i="222" s="1"/>
  <c r="E198" i="213"/>
  <c r="E821" i="222" s="1"/>
  <c r="O198" i="213"/>
  <c r="O821" i="222" s="1"/>
  <c r="L199" i="213"/>
  <c r="L848" i="222" s="1"/>
  <c r="N201" i="213"/>
  <c r="N862" i="222" s="1"/>
  <c r="Q41" i="213"/>
  <c r="L48" i="213"/>
  <c r="K51" i="213"/>
  <c r="J93" i="213"/>
  <c r="O94" i="213"/>
  <c r="O38" i="222" s="1"/>
  <c r="K98" i="213"/>
  <c r="K47" i="222" s="1"/>
  <c r="M100" i="213"/>
  <c r="L103" i="213"/>
  <c r="L92" i="222" s="1"/>
  <c r="P107" i="213"/>
  <c r="M108" i="213"/>
  <c r="J109" i="213"/>
  <c r="E114" i="213"/>
  <c r="L187" i="222"/>
  <c r="Q188" i="222"/>
  <c r="N213" i="222"/>
  <c r="K220" i="222"/>
  <c r="G119" i="213"/>
  <c r="G221" i="222" s="1"/>
  <c r="P221" i="222"/>
  <c r="J222" i="222"/>
  <c r="E122" i="213"/>
  <c r="E223" i="222" s="1"/>
  <c r="O223" i="222"/>
  <c r="L224" i="222"/>
  <c r="N266" i="222"/>
  <c r="K267" i="222"/>
  <c r="G127" i="213"/>
  <c r="G268" i="222" s="1"/>
  <c r="P268" i="222"/>
  <c r="M269" i="222"/>
  <c r="J296" i="222"/>
  <c r="E130" i="213"/>
  <c r="E323" i="222" s="1"/>
  <c r="O323" i="222"/>
  <c r="L324" i="222"/>
  <c r="Q337" i="222"/>
  <c r="N137" i="213"/>
  <c r="K138" i="213"/>
  <c r="K362" i="222" s="1"/>
  <c r="G139" i="213"/>
  <c r="G363" i="222" s="1"/>
  <c r="P139" i="213"/>
  <c r="P363" i="222" s="1"/>
  <c r="M140" i="213"/>
  <c r="M388" i="222" s="1"/>
  <c r="J141" i="213"/>
  <c r="J395" i="222" s="1"/>
  <c r="E142" i="213"/>
  <c r="E396" i="222" s="1"/>
  <c r="O142" i="213"/>
  <c r="O396" i="222" s="1"/>
  <c r="L143" i="213"/>
  <c r="Q144" i="213"/>
  <c r="Q397" i="222" s="1"/>
  <c r="N145" i="213"/>
  <c r="N398" i="222" s="1"/>
  <c r="K146" i="213"/>
  <c r="K399" i="222" s="1"/>
  <c r="G147" i="213"/>
  <c r="P147" i="213"/>
  <c r="M148" i="213"/>
  <c r="M441" i="222" s="1"/>
  <c r="J149" i="213"/>
  <c r="J442" i="222" s="1"/>
  <c r="E150" i="213"/>
  <c r="E443" i="222" s="1"/>
  <c r="O150" i="213"/>
  <c r="O443" i="222" s="1"/>
  <c r="L151" i="213"/>
  <c r="L444" i="222" s="1"/>
  <c r="Q152" i="213"/>
  <c r="Q471" i="222" s="1"/>
  <c r="N153" i="213"/>
  <c r="N498" i="222" s="1"/>
  <c r="K154" i="213"/>
  <c r="K499" i="222" s="1"/>
  <c r="G155" i="213"/>
  <c r="G512" i="222" s="1"/>
  <c r="P155" i="213"/>
  <c r="P512" i="222" s="1"/>
  <c r="M160" i="213"/>
  <c r="J161" i="213"/>
  <c r="J537" i="222" s="1"/>
  <c r="E162" i="213"/>
  <c r="E538" i="222" s="1"/>
  <c r="O162" i="213"/>
  <c r="O538" i="222" s="1"/>
  <c r="L163" i="213"/>
  <c r="L563" i="222" s="1"/>
  <c r="Q164" i="213"/>
  <c r="Q570" i="222" s="1"/>
  <c r="N165" i="213"/>
  <c r="N571" i="222" s="1"/>
  <c r="K166" i="213"/>
  <c r="G167" i="213"/>
  <c r="G572" i="222" s="1"/>
  <c r="P167" i="213"/>
  <c r="P572" i="222" s="1"/>
  <c r="M168" i="213"/>
  <c r="M573" i="222" s="1"/>
  <c r="J169" i="213"/>
  <c r="J574" i="222" s="1"/>
  <c r="E170" i="213"/>
  <c r="O170" i="213"/>
  <c r="L171" i="213"/>
  <c r="L616" i="222" s="1"/>
  <c r="Q172" i="213"/>
  <c r="Q617" i="222" s="1"/>
  <c r="N173" i="213"/>
  <c r="N618" i="222" s="1"/>
  <c r="K174" i="213"/>
  <c r="K619" i="222" s="1"/>
  <c r="G175" i="213"/>
  <c r="G646" i="222" s="1"/>
  <c r="P175" i="213"/>
  <c r="P646" i="222" s="1"/>
  <c r="M176" i="213"/>
  <c r="M673" i="222" s="1"/>
  <c r="J177" i="213"/>
  <c r="J674" i="222" s="1"/>
  <c r="E178" i="213"/>
  <c r="E687" i="222" s="1"/>
  <c r="O178" i="213"/>
  <c r="O687" i="222" s="1"/>
  <c r="L183" i="213"/>
  <c r="Q184" i="213"/>
  <c r="Q712" i="222" s="1"/>
  <c r="N185" i="213"/>
  <c r="N713" i="222" s="1"/>
  <c r="K186" i="213"/>
  <c r="K738" i="222" s="1"/>
  <c r="G187" i="213"/>
  <c r="G745" i="222" s="1"/>
  <c r="P187" i="213"/>
  <c r="P745" i="222" s="1"/>
  <c r="K189" i="213"/>
  <c r="G190" i="213"/>
  <c r="G747" i="222" s="1"/>
  <c r="P190" i="213"/>
  <c r="P747" i="222" s="1"/>
  <c r="M191" i="213"/>
  <c r="M748" i="222" s="1"/>
  <c r="J192" i="213"/>
  <c r="J749" i="222" s="1"/>
  <c r="E193" i="213"/>
  <c r="O193" i="213"/>
  <c r="L194" i="213"/>
  <c r="L791" i="222" s="1"/>
  <c r="Q195" i="213"/>
  <c r="Q792" i="222" s="1"/>
  <c r="N196" i="213"/>
  <c r="N793" i="222" s="1"/>
  <c r="K197" i="213"/>
  <c r="K794" i="222" s="1"/>
  <c r="G198" i="213"/>
  <c r="G821" i="222" s="1"/>
  <c r="P198" i="213"/>
  <c r="P821" i="222" s="1"/>
  <c r="M199" i="213"/>
  <c r="M848" i="222" s="1"/>
  <c r="E201" i="213"/>
  <c r="E862" i="222" s="1"/>
  <c r="O201" i="213"/>
  <c r="O862" i="222" s="1"/>
  <c r="N42" i="213"/>
  <c r="M45" i="213"/>
  <c r="P52" i="213"/>
  <c r="E94" i="213"/>
  <c r="N97" i="213"/>
  <c r="P99" i="213"/>
  <c r="P48" i="222" s="1"/>
  <c r="E102" i="213"/>
  <c r="N105" i="213"/>
  <c r="G107" i="213"/>
  <c r="G148" i="222" s="1"/>
  <c r="J41" i="213"/>
  <c r="O42" i="213"/>
  <c r="N45" i="213"/>
  <c r="P47" i="213"/>
  <c r="J49" i="213"/>
  <c r="O50" i="213"/>
  <c r="L51" i="213"/>
  <c r="Q52" i="213"/>
  <c r="N92" i="213"/>
  <c r="N12" i="222" s="1"/>
  <c r="K93" i="213"/>
  <c r="K13" i="222" s="1"/>
  <c r="G94" i="213"/>
  <c r="G38" i="222" s="1"/>
  <c r="P94" i="213"/>
  <c r="M95" i="213"/>
  <c r="M45" i="222" s="1"/>
  <c r="J96" i="213"/>
  <c r="J46" i="222" s="1"/>
  <c r="E97" i="213"/>
  <c r="O97" i="213"/>
  <c r="L98" i="213"/>
  <c r="L47" i="222" s="1"/>
  <c r="Q99" i="213"/>
  <c r="Q48" i="222" s="1"/>
  <c r="N100" i="213"/>
  <c r="N49" i="222" s="1"/>
  <c r="K101" i="213"/>
  <c r="G102" i="213"/>
  <c r="P102" i="213"/>
  <c r="M103" i="213"/>
  <c r="M92" i="222" s="1"/>
  <c r="J104" i="213"/>
  <c r="J93" i="222" s="1"/>
  <c r="E105" i="213"/>
  <c r="O105" i="213"/>
  <c r="O94" i="222" s="1"/>
  <c r="L106" i="213"/>
  <c r="L121" i="222" s="1"/>
  <c r="Q107" i="213"/>
  <c r="N108" i="213"/>
  <c r="K109" i="213"/>
  <c r="G114" i="213"/>
  <c r="M187" i="222"/>
  <c r="J188" i="222"/>
  <c r="E117" i="213"/>
  <c r="E213" i="222" s="1"/>
  <c r="O213" i="222"/>
  <c r="L220" i="222"/>
  <c r="Q221" i="222"/>
  <c r="K222" i="222"/>
  <c r="G122" i="213"/>
  <c r="G223" i="222" s="1"/>
  <c r="P223" i="222"/>
  <c r="M224" i="222"/>
  <c r="E125" i="213"/>
  <c r="E266" i="222" s="1"/>
  <c r="O266" i="222"/>
  <c r="L267" i="222"/>
  <c r="Q268" i="222"/>
  <c r="N269" i="222"/>
  <c r="K296" i="222"/>
  <c r="G130" i="213"/>
  <c r="G323" i="222" s="1"/>
  <c r="P323" i="222"/>
  <c r="M324" i="222"/>
  <c r="J337" i="222"/>
  <c r="E137" i="213"/>
  <c r="O137" i="213"/>
  <c r="L138" i="213"/>
  <c r="L362" i="222" s="1"/>
  <c r="Q139" i="213"/>
  <c r="Q363" i="222" s="1"/>
  <c r="N140" i="213"/>
  <c r="N388" i="222" s="1"/>
  <c r="K141" i="213"/>
  <c r="K395" i="222" s="1"/>
  <c r="G142" i="213"/>
  <c r="G396" i="222" s="1"/>
  <c r="P142" i="213"/>
  <c r="P396" i="222" s="1"/>
  <c r="J144" i="213"/>
  <c r="J397" i="222" s="1"/>
  <c r="E145" i="213"/>
  <c r="E398" i="222" s="1"/>
  <c r="O145" i="213"/>
  <c r="O398" i="222" s="1"/>
  <c r="L146" i="213"/>
  <c r="L399" i="222" s="1"/>
  <c r="Q147" i="213"/>
  <c r="N148" i="213"/>
  <c r="N441" i="222" s="1"/>
  <c r="K149" i="213"/>
  <c r="K442" i="222" s="1"/>
  <c r="G150" i="213"/>
  <c r="G443" i="222" s="1"/>
  <c r="P150" i="213"/>
  <c r="P443" i="222" s="1"/>
  <c r="M151" i="213"/>
  <c r="M444" i="222" s="1"/>
  <c r="J152" i="213"/>
  <c r="J471" i="222" s="1"/>
  <c r="E153" i="213"/>
  <c r="E498" i="222" s="1"/>
  <c r="O153" i="213"/>
  <c r="O498" i="222" s="1"/>
  <c r="L154" i="213"/>
  <c r="L499" i="222" s="1"/>
  <c r="Q155" i="213"/>
  <c r="Q512" i="222" s="1"/>
  <c r="N160" i="213"/>
  <c r="K161" i="213"/>
  <c r="K537" i="222" s="1"/>
  <c r="G162" i="213"/>
  <c r="G538" i="222" s="1"/>
  <c r="P162" i="213"/>
  <c r="P538" i="222" s="1"/>
  <c r="M163" i="213"/>
  <c r="M563" i="222" s="1"/>
  <c r="J164" i="213"/>
  <c r="J570" i="222" s="1"/>
  <c r="E165" i="213"/>
  <c r="E571" i="222" s="1"/>
  <c r="O165" i="213"/>
  <c r="O571" i="222" s="1"/>
  <c r="L166" i="213"/>
  <c r="Q167" i="213"/>
  <c r="Q572" i="222" s="1"/>
  <c r="N168" i="213"/>
  <c r="N573" i="222" s="1"/>
  <c r="K169" i="213"/>
  <c r="K574" i="222" s="1"/>
  <c r="G170" i="213"/>
  <c r="P170" i="213"/>
  <c r="M171" i="213"/>
  <c r="M616" i="222" s="1"/>
  <c r="J172" i="213"/>
  <c r="J617" i="222" s="1"/>
  <c r="E173" i="213"/>
  <c r="E618" i="222" s="1"/>
  <c r="O173" i="213"/>
  <c r="O618" i="222" s="1"/>
  <c r="L174" i="213"/>
  <c r="L619" i="222" s="1"/>
  <c r="Q175" i="213"/>
  <c r="Q646" i="222" s="1"/>
  <c r="N176" i="213"/>
  <c r="N673" i="222" s="1"/>
  <c r="K177" i="213"/>
  <c r="K674" i="222" s="1"/>
  <c r="G178" i="213"/>
  <c r="G687" i="222" s="1"/>
  <c r="P178" i="213"/>
  <c r="P687" i="222" s="1"/>
  <c r="M183" i="213"/>
  <c r="J184" i="213"/>
  <c r="J712" i="222" s="1"/>
  <c r="E185" i="213"/>
  <c r="E713" i="222" s="1"/>
  <c r="O185" i="213"/>
  <c r="O713" i="222" s="1"/>
  <c r="L186" i="213"/>
  <c r="L738" i="222" s="1"/>
  <c r="Q187" i="213"/>
  <c r="Q745" i="222" s="1"/>
  <c r="L189" i="213"/>
  <c r="Q190" i="213"/>
  <c r="Q747" i="222" s="1"/>
  <c r="N191" i="213"/>
  <c r="N748" i="222" s="1"/>
  <c r="K192" i="213"/>
  <c r="K749" i="222" s="1"/>
  <c r="G193" i="213"/>
  <c r="P193" i="213"/>
  <c r="M194" i="213"/>
  <c r="M791" i="222" s="1"/>
  <c r="J195" i="213"/>
  <c r="J792" i="222" s="1"/>
  <c r="E196" i="213"/>
  <c r="E793" i="222" s="1"/>
  <c r="O196" i="213"/>
  <c r="O793" i="222" s="1"/>
  <c r="L197" i="213"/>
  <c r="L794" i="222" s="1"/>
  <c r="Q198" i="213"/>
  <c r="Q821" i="222" s="1"/>
  <c r="N199" i="213"/>
  <c r="N848" i="222" s="1"/>
  <c r="G201" i="213"/>
  <c r="G862" i="222" s="1"/>
  <c r="P201" i="213"/>
  <c r="P862" i="222" s="1"/>
  <c r="L91" i="213"/>
  <c r="P44" i="213"/>
  <c r="M92" i="213"/>
  <c r="M12" i="222" s="1"/>
  <c r="L95" i="213"/>
  <c r="L45" i="222" s="1"/>
  <c r="Q96" i="213"/>
  <c r="Q46" i="222" s="1"/>
  <c r="G99" i="213"/>
  <c r="G48" i="222" s="1"/>
  <c r="J101" i="213"/>
  <c r="O102" i="213"/>
  <c r="O91" i="222" s="1"/>
  <c r="Q104" i="213"/>
  <c r="Q93" i="222" s="1"/>
  <c r="K106" i="213"/>
  <c r="K121" i="222" s="1"/>
  <c r="M91" i="213"/>
  <c r="L43" i="213"/>
  <c r="Q44" i="213"/>
  <c r="K46" i="213"/>
  <c r="M48" i="213"/>
  <c r="N91" i="213"/>
  <c r="K41" i="213"/>
  <c r="P42" i="213"/>
  <c r="M43" i="213"/>
  <c r="J44" i="213"/>
  <c r="O45" i="213"/>
  <c r="L46" i="213"/>
  <c r="Q47" i="213"/>
  <c r="N48" i="213"/>
  <c r="K49" i="213"/>
  <c r="P50" i="213"/>
  <c r="M51" i="213"/>
  <c r="J52" i="213"/>
  <c r="E92" i="213"/>
  <c r="O92" i="213"/>
  <c r="O12" i="222" s="1"/>
  <c r="L93" i="213"/>
  <c r="L13" i="222" s="1"/>
  <c r="Q94" i="213"/>
  <c r="Q38" i="222" s="1"/>
  <c r="N95" i="213"/>
  <c r="K96" i="213"/>
  <c r="K46" i="222" s="1"/>
  <c r="G97" i="213"/>
  <c r="P97" i="213"/>
  <c r="M98" i="213"/>
  <c r="M47" i="222" s="1"/>
  <c r="J99" i="213"/>
  <c r="J48" i="222" s="1"/>
  <c r="E100" i="213"/>
  <c r="O100" i="213"/>
  <c r="O49" i="222" s="1"/>
  <c r="L101" i="213"/>
  <c r="Q102" i="213"/>
  <c r="N103" i="213"/>
  <c r="N92" i="222" s="1"/>
  <c r="K104" i="213"/>
  <c r="K93" i="222" s="1"/>
  <c r="G105" i="213"/>
  <c r="G94" i="222" s="1"/>
  <c r="P105" i="213"/>
  <c r="P94" i="222" s="1"/>
  <c r="M106" i="213"/>
  <c r="M121" i="222" s="1"/>
  <c r="J107" i="213"/>
  <c r="J148" i="222" s="1"/>
  <c r="E108" i="213"/>
  <c r="O108" i="213"/>
  <c r="O149" i="222" s="1"/>
  <c r="L109" i="213"/>
  <c r="N187" i="222"/>
  <c r="K188" i="222"/>
  <c r="G117" i="213"/>
  <c r="G213" i="222" s="1"/>
  <c r="P213" i="222"/>
  <c r="M220" i="222"/>
  <c r="J221" i="222"/>
  <c r="E120" i="213"/>
  <c r="L222" i="222"/>
  <c r="Q223" i="222"/>
  <c r="N224" i="222"/>
  <c r="G125" i="213"/>
  <c r="G266" i="222" s="1"/>
  <c r="P266" i="222"/>
  <c r="M267" i="222"/>
  <c r="J268" i="222"/>
  <c r="E128" i="213"/>
  <c r="E269" i="222" s="1"/>
  <c r="O269" i="222"/>
  <c r="L296" i="222"/>
  <c r="Q323" i="222"/>
  <c r="N324" i="222"/>
  <c r="K337" i="222"/>
  <c r="G137" i="213"/>
  <c r="P137" i="213"/>
  <c r="M138" i="213"/>
  <c r="M362" i="222" s="1"/>
  <c r="J139" i="213"/>
  <c r="J363" i="222" s="1"/>
  <c r="E140" i="213"/>
  <c r="E388" i="222" s="1"/>
  <c r="O140" i="213"/>
  <c r="O388" i="222" s="1"/>
  <c r="L141" i="213"/>
  <c r="L395" i="222" s="1"/>
  <c r="Q142" i="213"/>
  <c r="Q396" i="222" s="1"/>
  <c r="N143" i="213"/>
  <c r="K144" i="213"/>
  <c r="K397" i="222" s="1"/>
  <c r="G145" i="213"/>
  <c r="G398" i="222" s="1"/>
  <c r="P145" i="213"/>
  <c r="P398" i="222" s="1"/>
  <c r="M146" i="213"/>
  <c r="M399" i="222" s="1"/>
  <c r="J147" i="213"/>
  <c r="E148" i="213"/>
  <c r="E441" i="222" s="1"/>
  <c r="O148" i="213"/>
  <c r="O441" i="222" s="1"/>
  <c r="L149" i="213"/>
  <c r="L442" i="222" s="1"/>
  <c r="Q150" i="213"/>
  <c r="Q443" i="222" s="1"/>
  <c r="N151" i="213"/>
  <c r="N444" i="222" s="1"/>
  <c r="K152" i="213"/>
  <c r="K471" i="222" s="1"/>
  <c r="G153" i="213"/>
  <c r="G498" i="222" s="1"/>
  <c r="P153" i="213"/>
  <c r="P498" i="222" s="1"/>
  <c r="M154" i="213"/>
  <c r="M499" i="222" s="1"/>
  <c r="J155" i="213"/>
  <c r="J512" i="222" s="1"/>
  <c r="E160" i="213"/>
  <c r="O160" i="213"/>
  <c r="L161" i="213"/>
  <c r="L537" i="222" s="1"/>
  <c r="Q162" i="213"/>
  <c r="Q538" i="222" s="1"/>
  <c r="N163" i="213"/>
  <c r="N563" i="222" s="1"/>
  <c r="K164" i="213"/>
  <c r="K570" i="222" s="1"/>
  <c r="G165" i="213"/>
  <c r="G571" i="222" s="1"/>
  <c r="P165" i="213"/>
  <c r="P571" i="222" s="1"/>
  <c r="M166" i="213"/>
  <c r="J167" i="213"/>
  <c r="J572" i="222" s="1"/>
  <c r="E168" i="213"/>
  <c r="E573" i="222" s="1"/>
  <c r="O168" i="213"/>
  <c r="O573" i="222" s="1"/>
  <c r="L169" i="213"/>
  <c r="L574" i="222" s="1"/>
  <c r="Q170" i="213"/>
  <c r="N171" i="213"/>
  <c r="N616" i="222" s="1"/>
  <c r="K172" i="213"/>
  <c r="K617" i="222" s="1"/>
  <c r="G173" i="213"/>
  <c r="G618" i="222" s="1"/>
  <c r="P173" i="213"/>
  <c r="P618" i="222" s="1"/>
  <c r="M174" i="213"/>
  <c r="M619" i="222" s="1"/>
  <c r="J175" i="213"/>
  <c r="J646" i="222" s="1"/>
  <c r="E176" i="213"/>
  <c r="E673" i="222" s="1"/>
  <c r="O176" i="213"/>
  <c r="O673" i="222" s="1"/>
  <c r="L177" i="213"/>
  <c r="L674" i="222" s="1"/>
  <c r="Q178" i="213"/>
  <c r="Q687" i="222" s="1"/>
  <c r="N183" i="213"/>
  <c r="K184" i="213"/>
  <c r="K712" i="222" s="1"/>
  <c r="G185" i="213"/>
  <c r="G713" i="222" s="1"/>
  <c r="P185" i="213"/>
  <c r="P713" i="222" s="1"/>
  <c r="M186" i="213"/>
  <c r="M738" i="222" s="1"/>
  <c r="J187" i="213"/>
  <c r="J745" i="222" s="1"/>
  <c r="M189" i="213"/>
  <c r="J190" i="213"/>
  <c r="J747" i="222" s="1"/>
  <c r="E191" i="213"/>
  <c r="E748" i="222" s="1"/>
  <c r="O191" i="213"/>
  <c r="O748" i="222" s="1"/>
  <c r="L192" i="213"/>
  <c r="L749" i="222" s="1"/>
  <c r="Q193" i="213"/>
  <c r="N194" i="213"/>
  <c r="N791" i="222" s="1"/>
  <c r="K195" i="213"/>
  <c r="K792" i="222" s="1"/>
  <c r="G196" i="213"/>
  <c r="G793" i="222" s="1"/>
  <c r="P196" i="213"/>
  <c r="P793" i="222" s="1"/>
  <c r="M197" i="213"/>
  <c r="M794" i="222" s="1"/>
  <c r="J198" i="213"/>
  <c r="J821" i="222" s="1"/>
  <c r="E199" i="213"/>
  <c r="E848" i="222" s="1"/>
  <c r="O199" i="213"/>
  <c r="O848" i="222" s="1"/>
  <c r="Q201" i="213"/>
  <c r="Q862" i="222" s="1"/>
  <c r="M187" i="213"/>
  <c r="M745" i="222" s="1"/>
  <c r="E11" i="222"/>
  <c r="M200" i="213"/>
  <c r="M849" i="222" s="1"/>
  <c r="M746" i="222"/>
  <c r="E200" i="213"/>
  <c r="E849" i="222" s="1"/>
  <c r="E188" i="213"/>
  <c r="E746" i="222" s="1"/>
  <c r="O188" i="213"/>
  <c r="O746" i="222" s="1"/>
  <c r="O200" i="213"/>
  <c r="O849" i="222" s="1"/>
  <c r="G200" i="213"/>
  <c r="G849" i="222" s="1"/>
  <c r="G188" i="213"/>
  <c r="G746" i="222" s="1"/>
  <c r="P200" i="213"/>
  <c r="P849" i="222" s="1"/>
  <c r="P188" i="213"/>
  <c r="P746" i="222" s="1"/>
  <c r="N200" i="213"/>
  <c r="N849" i="222" s="1"/>
  <c r="N188" i="213"/>
  <c r="N746" i="222" s="1"/>
  <c r="Q200" i="213"/>
  <c r="Q849" i="222" s="1"/>
  <c r="Q188" i="213"/>
  <c r="Q746" i="222" s="1"/>
  <c r="J200" i="213"/>
  <c r="J849" i="222" s="1"/>
  <c r="J188" i="213"/>
  <c r="J746" i="222" s="1"/>
  <c r="K200" i="213"/>
  <c r="K849" i="222" s="1"/>
  <c r="K188" i="213"/>
  <c r="K746" i="222" s="1"/>
  <c r="L200" i="213"/>
  <c r="L849" i="222" s="1"/>
  <c r="L188" i="213"/>
  <c r="L746"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P186" i="222" l="1"/>
  <c r="L361" i="222"/>
  <c r="O536" i="222"/>
  <c r="P361" i="222"/>
  <c r="Q186" i="222"/>
  <c r="K11" i="222"/>
  <c r="K536" i="222"/>
  <c r="N711" i="222"/>
  <c r="E536" i="222"/>
  <c r="Q536" i="222"/>
  <c r="J361" i="222"/>
  <c r="O711" i="222"/>
  <c r="P536" i="222"/>
  <c r="Q361" i="222"/>
  <c r="J186" i="222"/>
  <c r="J536" i="222"/>
  <c r="K361" i="222"/>
  <c r="L536" i="222"/>
  <c r="M536" i="222"/>
  <c r="Q84" i="222"/>
  <c r="Q56" i="222"/>
  <c r="O84" i="222"/>
  <c r="O56" i="222"/>
  <c r="L84" i="222"/>
  <c r="L56" i="222"/>
  <c r="P84" i="222"/>
  <c r="P56" i="222"/>
  <c r="E84" i="222"/>
  <c r="E56" i="222"/>
  <c r="G84" i="222"/>
  <c r="G56" i="222"/>
  <c r="J84" i="222"/>
  <c r="J56" i="222"/>
  <c r="N84" i="222"/>
  <c r="N56" i="222"/>
  <c r="K84" i="222"/>
  <c r="K56" i="222"/>
  <c r="M84" i="222"/>
  <c r="M56" i="222"/>
  <c r="K434" i="222"/>
  <c r="K406" i="222"/>
  <c r="M434" i="222"/>
  <c r="M406" i="222"/>
  <c r="J434" i="222"/>
  <c r="J406" i="222"/>
  <c r="N434" i="222"/>
  <c r="N406" i="222"/>
  <c r="P434" i="222"/>
  <c r="P406" i="222"/>
  <c r="O434" i="222"/>
  <c r="O406" i="222"/>
  <c r="G434" i="222"/>
  <c r="G406" i="222"/>
  <c r="E434" i="222"/>
  <c r="E406" i="222"/>
  <c r="Q434" i="222"/>
  <c r="Q406" i="222"/>
  <c r="L434" i="222"/>
  <c r="L406" i="222"/>
  <c r="K609" i="222"/>
  <c r="K581" i="222"/>
  <c r="J609" i="222"/>
  <c r="J581" i="222"/>
  <c r="L609" i="222"/>
  <c r="L581" i="222"/>
  <c r="Q609" i="222"/>
  <c r="Q581" i="222"/>
  <c r="M609" i="222"/>
  <c r="M581" i="222"/>
  <c r="O609" i="222"/>
  <c r="O581" i="222"/>
  <c r="E609" i="222"/>
  <c r="E581" i="222"/>
  <c r="N609" i="222"/>
  <c r="N581" i="222"/>
  <c r="P609" i="222"/>
  <c r="P581" i="222"/>
  <c r="G609" i="222"/>
  <c r="G581" i="222"/>
  <c r="G784" i="222"/>
  <c r="G756" i="222"/>
  <c r="K784" i="222"/>
  <c r="K756" i="222"/>
  <c r="J784" i="222"/>
  <c r="J756" i="222"/>
  <c r="L784" i="222"/>
  <c r="L756" i="222"/>
  <c r="Q784" i="222"/>
  <c r="Q756" i="222"/>
  <c r="O784" i="222"/>
  <c r="O756" i="222"/>
  <c r="M784" i="222"/>
  <c r="M756" i="222"/>
  <c r="E784" i="222"/>
  <c r="E756" i="222"/>
  <c r="N784" i="222"/>
  <c r="N756" i="222"/>
  <c r="P784" i="222"/>
  <c r="P756" i="222"/>
  <c r="G259" i="222"/>
  <c r="G231" i="222"/>
  <c r="O259" i="222"/>
  <c r="O231" i="222"/>
  <c r="N259" i="222"/>
  <c r="N231" i="222"/>
  <c r="K259" i="222"/>
  <c r="K231" i="222"/>
  <c r="P259" i="222"/>
  <c r="P231" i="222"/>
  <c r="E259" i="222"/>
  <c r="E231" i="222"/>
  <c r="Q259" i="222"/>
  <c r="Q231" i="222"/>
  <c r="J259" i="222"/>
  <c r="J231" i="222"/>
  <c r="M259" i="222"/>
  <c r="M231" i="222"/>
  <c r="L259" i="222"/>
  <c r="L231" i="222"/>
  <c r="Q783" i="222"/>
  <c r="G783" i="222"/>
  <c r="G768" i="222"/>
  <c r="K783" i="222"/>
  <c r="L783" i="222"/>
  <c r="O783" i="222"/>
  <c r="L768" i="222"/>
  <c r="N783" i="222"/>
  <c r="Q768" i="222"/>
  <c r="O768" i="222"/>
  <c r="J768" i="222"/>
  <c r="M768" i="222"/>
  <c r="N768" i="222"/>
  <c r="K768" i="222"/>
  <c r="J783" i="222"/>
  <c r="P783" i="222"/>
  <c r="M783" i="222"/>
  <c r="P768" i="222"/>
  <c r="E783" i="222"/>
  <c r="E768" i="222"/>
  <c r="L608" i="222"/>
  <c r="O608" i="222"/>
  <c r="E608" i="222"/>
  <c r="N608" i="222"/>
  <c r="P608" i="222"/>
  <c r="M608" i="222"/>
  <c r="Q608" i="222"/>
  <c r="G608" i="222"/>
  <c r="K608" i="222"/>
  <c r="J608" i="222"/>
  <c r="P68" i="222"/>
  <c r="Q83" i="222"/>
  <c r="G68" i="222"/>
  <c r="J68" i="222"/>
  <c r="L83" i="222"/>
  <c r="N68" i="222"/>
  <c r="K68" i="222"/>
  <c r="O68" i="222"/>
  <c r="N83" i="222"/>
  <c r="M68" i="222"/>
  <c r="O83" i="222"/>
  <c r="K418" i="222"/>
  <c r="M433" i="222"/>
  <c r="M418" i="222"/>
  <c r="P433" i="222"/>
  <c r="O433" i="222"/>
  <c r="J418" i="222"/>
  <c r="N418" i="222"/>
  <c r="G433" i="222"/>
  <c r="E433" i="222"/>
  <c r="P418" i="222"/>
  <c r="O418" i="222"/>
  <c r="G418" i="222"/>
  <c r="E418" i="222"/>
  <c r="Q433" i="222"/>
  <c r="N433" i="222"/>
  <c r="Q418" i="222"/>
  <c r="J433" i="222"/>
  <c r="L433" i="222"/>
  <c r="L418" i="222"/>
  <c r="K433" i="222"/>
  <c r="N258" i="222"/>
  <c r="Q258" i="222"/>
  <c r="P258" i="222"/>
  <c r="G258" i="222"/>
  <c r="O258" i="222"/>
  <c r="J258" i="222"/>
  <c r="E258" i="222"/>
  <c r="K258" i="222"/>
  <c r="M258" i="222"/>
  <c r="L258" i="222"/>
  <c r="J593" i="222"/>
  <c r="L593" i="222"/>
  <c r="Q593" i="222"/>
  <c r="M593" i="222"/>
  <c r="O593" i="222"/>
  <c r="E593" i="222"/>
  <c r="N593" i="222"/>
  <c r="P593" i="222"/>
  <c r="G593" i="222"/>
  <c r="K593" i="222"/>
  <c r="G243" i="222"/>
  <c r="O243" i="222"/>
  <c r="N243" i="222"/>
  <c r="K243" i="222"/>
  <c r="P243" i="222"/>
  <c r="E243" i="222"/>
  <c r="Q243" i="222"/>
  <c r="J243" i="222"/>
  <c r="M243" i="222"/>
  <c r="L243" i="222"/>
  <c r="J107" i="217"/>
  <c r="G536" i="222"/>
  <c r="E711" i="222"/>
  <c r="O107" i="217"/>
  <c r="K107" i="217"/>
  <c r="M107" i="217"/>
  <c r="P107" i="217"/>
  <c r="Q107" i="217"/>
  <c r="N107" i="217"/>
  <c r="L107" i="217"/>
  <c r="E92" i="222"/>
  <c r="M83" i="222"/>
  <c r="P12" i="222"/>
  <c r="L94" i="222"/>
  <c r="P13" i="222"/>
  <c r="O13" i="222"/>
  <c r="L68" i="222"/>
  <c r="P148" i="222"/>
  <c r="N186" i="222"/>
  <c r="E47" i="222"/>
  <c r="N45" i="222"/>
  <c r="J94" i="222"/>
  <c r="P45" i="222"/>
  <c r="K97" i="217"/>
  <c r="L91" i="222"/>
  <c r="G92" i="222"/>
  <c r="L186" i="222"/>
  <c r="L711" i="222"/>
  <c r="Q68" i="222"/>
  <c r="K49" i="222"/>
  <c r="N149" i="222"/>
  <c r="P38" i="222"/>
  <c r="M88" i="217"/>
  <c r="J91" i="222"/>
  <c r="L48" i="222"/>
  <c r="M48" i="222"/>
  <c r="O361" i="222"/>
  <c r="Q711" i="222"/>
  <c r="O88" i="217"/>
  <c r="G162" i="222"/>
  <c r="N46" i="222"/>
  <c r="L162" i="222"/>
  <c r="E148" i="222"/>
  <c r="O11" i="222"/>
  <c r="Q91" i="222"/>
  <c r="J92" i="222"/>
  <c r="G186" i="222"/>
  <c r="E121" i="222"/>
  <c r="K88" i="217"/>
  <c r="G49" i="222"/>
  <c r="L148" i="222"/>
  <c r="N94" i="222"/>
  <c r="Q149" i="222"/>
  <c r="P83" i="222"/>
  <c r="O121" i="222"/>
  <c r="O186" i="222"/>
  <c r="J711" i="222"/>
  <c r="E45" i="222"/>
  <c r="Q11" i="222"/>
  <c r="K12" i="222"/>
  <c r="G45" i="222"/>
  <c r="G47" i="222"/>
  <c r="M49" i="222"/>
  <c r="L12" i="222"/>
  <c r="Q47" i="222"/>
  <c r="O162" i="222"/>
  <c r="M186" i="222"/>
  <c r="P711" i="222"/>
  <c r="N97" i="217"/>
  <c r="G11" i="222"/>
  <c r="K94" i="222"/>
  <c r="L38" i="222"/>
  <c r="Q49" i="222"/>
  <c r="N148" i="222"/>
  <c r="O46" i="222"/>
  <c r="M93" i="222"/>
  <c r="M361" i="222"/>
  <c r="E162" i="222"/>
  <c r="L92" i="217"/>
  <c r="L46" i="222"/>
  <c r="O47" i="222"/>
  <c r="G91" i="222"/>
  <c r="M13" i="222"/>
  <c r="J162" i="222"/>
  <c r="O93" i="222"/>
  <c r="E49" i="222"/>
  <c r="E46" i="222"/>
  <c r="Q88" i="217"/>
  <c r="P11" i="222"/>
  <c r="P49" i="222"/>
  <c r="J49" i="222"/>
  <c r="J12" i="222"/>
  <c r="K162" i="222"/>
  <c r="K83" i="222"/>
  <c r="M149" i="222"/>
  <c r="P162" i="222"/>
  <c r="M91" i="222"/>
  <c r="J45" i="222"/>
  <c r="M46" i="222"/>
  <c r="N361" i="222"/>
  <c r="G711" i="222"/>
  <c r="J83" i="222"/>
  <c r="J88" i="217"/>
  <c r="P91" i="222"/>
  <c r="P92" i="217"/>
  <c r="E38" i="222"/>
  <c r="M92" i="217"/>
  <c r="P97" i="217"/>
  <c r="M38" i="222"/>
  <c r="P92" i="222"/>
  <c r="G121" i="222"/>
  <c r="Q148" i="222"/>
  <c r="P121" i="222"/>
  <c r="N93" i="222"/>
  <c r="K149" i="222"/>
  <c r="G83" i="222"/>
  <c r="J149" i="222"/>
  <c r="K186" i="222"/>
  <c r="M711" i="222"/>
  <c r="J11" i="222"/>
  <c r="G13" i="222"/>
  <c r="Q13" i="222"/>
  <c r="Q45" i="222"/>
  <c r="J13" i="222"/>
  <c r="Q121" i="222"/>
  <c r="N48" i="222"/>
  <c r="E186" i="222"/>
  <c r="K711" i="222"/>
  <c r="E48" i="222"/>
  <c r="N92" i="217"/>
  <c r="K92" i="217"/>
  <c r="P88" i="217"/>
  <c r="L11" i="222"/>
  <c r="N536" i="222"/>
  <c r="E93" i="222"/>
  <c r="E149" i="222"/>
  <c r="M97" i="217"/>
  <c r="J97" i="217"/>
  <c r="O92" i="217"/>
  <c r="N11" i="222"/>
  <c r="E361" i="222"/>
  <c r="E91" i="222"/>
  <c r="E83" i="222"/>
  <c r="E13" i="222"/>
  <c r="L97" i="217"/>
  <c r="J92" i="217"/>
  <c r="O97" i="217"/>
  <c r="G361" i="222"/>
  <c r="M11" i="222"/>
  <c r="E94" i="222"/>
  <c r="N88" i="217"/>
  <c r="L88" i="217"/>
  <c r="Q92" i="217"/>
  <c r="E12" i="222"/>
  <c r="Q97" i="217"/>
  <c r="E68"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L163" i="217"/>
  <c r="K163" i="217"/>
  <c r="J163" i="217"/>
  <c r="Q145" i="217"/>
  <c r="Q217" i="217" s="1"/>
  <c r="P145" i="217"/>
  <c r="P217" i="217" s="1"/>
  <c r="O145" i="217"/>
  <c r="O217" i="217" s="1"/>
  <c r="N145" i="217"/>
  <c r="N217" i="217" s="1"/>
  <c r="M145" i="217"/>
  <c r="L145" i="217"/>
  <c r="K145" i="217"/>
  <c r="J145" i="217"/>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K217" i="217" l="1"/>
  <c r="L217" i="217"/>
  <c r="M217" i="217"/>
  <c r="J217" i="217"/>
  <c r="M222" i="217"/>
  <c r="N210" i="217"/>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N16" i="232" l="1"/>
  <c r="M76" i="217"/>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24" i="213"/>
  <c r="B17" i="226"/>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12" i="233"/>
  <c r="K5" i="233"/>
  <c r="J12" i="232"/>
  <c r="J57" i="216"/>
  <c r="J12" i="217"/>
  <c r="J89" i="217" s="1"/>
  <c r="J90" i="217" s="1"/>
  <c r="J113" i="217"/>
  <c r="J112" i="217"/>
  <c r="K5" i="232"/>
  <c r="J13" i="217"/>
  <c r="J72" i="217" s="1"/>
  <c r="J85" i="216"/>
  <c r="J86" i="216" s="1"/>
  <c r="K5" i="223"/>
  <c r="K5" i="222"/>
  <c r="K5" i="213"/>
  <c r="J20" i="216"/>
  <c r="J21" i="216" s="1"/>
  <c r="J22" i="216" s="1"/>
  <c r="K13" i="216"/>
  <c r="K14" i="216" s="1"/>
  <c r="L10" i="216"/>
  <c r="K5" i="217"/>
  <c r="K5" i="216"/>
  <c r="J822" i="232" l="1"/>
  <c r="J820" i="232"/>
  <c r="J823" i="232" s="1"/>
  <c r="J642" i="232"/>
  <c r="J640" i="232"/>
  <c r="J643" i="232" s="1"/>
  <c r="J462" i="232"/>
  <c r="J460" i="232"/>
  <c r="J463" i="232" s="1"/>
  <c r="J282" i="232"/>
  <c r="J280" i="232"/>
  <c r="J283" i="232" s="1"/>
  <c r="J102" i="232"/>
  <c r="J100" i="232"/>
  <c r="J103" i="232" s="1"/>
  <c r="J631" i="232"/>
  <c r="J629" i="232"/>
  <c r="J632" i="232" s="1"/>
  <c r="J271" i="232"/>
  <c r="J269" i="232"/>
  <c r="J272" i="232" s="1"/>
  <c r="J811" i="232"/>
  <c r="J809" i="232"/>
  <c r="J812" i="232" s="1"/>
  <c r="J451" i="232"/>
  <c r="J449" i="232"/>
  <c r="J452" i="232" s="1"/>
  <c r="J89" i="232"/>
  <c r="J91" i="232"/>
  <c r="L5" i="233"/>
  <c r="J2" i="233"/>
  <c r="J4" i="232"/>
  <c r="J4" i="233"/>
  <c r="J80" i="217"/>
  <c r="J81" i="217" s="1"/>
  <c r="J172" i="217"/>
  <c r="J173" i="217" s="1"/>
  <c r="J236" i="217" s="1"/>
  <c r="J67" i="217"/>
  <c r="J68" i="217" s="1"/>
  <c r="J58" i="217"/>
  <c r="J59" i="217" s="1"/>
  <c r="J122" i="217" s="1"/>
  <c r="J181" i="217"/>
  <c r="J182" i="217" s="1"/>
  <c r="J194" i="217"/>
  <c r="J195" i="217" s="1"/>
  <c r="J17" i="232"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40" i="217" l="1"/>
  <c r="J53" i="232"/>
  <c r="J797" i="232"/>
  <c r="J753" i="232"/>
  <c r="J437" i="232"/>
  <c r="J617" i="232"/>
  <c r="J77" i="232"/>
  <c r="J257" i="232"/>
  <c r="J762" i="232"/>
  <c r="J393" i="232"/>
  <c r="J573" i="232"/>
  <c r="J402" i="232"/>
  <c r="J582" i="232"/>
  <c r="J32" i="232"/>
  <c r="J213" i="232"/>
  <c r="J41" i="232"/>
  <c r="J222" i="232"/>
  <c r="J230" i="222"/>
  <c r="J232" i="222" s="1"/>
  <c r="J55" i="222"/>
  <c r="J57" i="222" s="1"/>
  <c r="J580" i="222"/>
  <c r="J582" i="222" s="1"/>
  <c r="J755" i="222"/>
  <c r="J757" i="222" s="1"/>
  <c r="J405" i="222"/>
  <c r="J407" i="222" s="1"/>
  <c r="J233" i="232"/>
  <c r="J413" i="232"/>
  <c r="J593" i="232"/>
  <c r="J773" i="232"/>
  <c r="J400" i="222"/>
  <c r="J401" i="222" s="1"/>
  <c r="J714" i="222"/>
  <c r="J715" i="222" s="1"/>
  <c r="J539" i="222"/>
  <c r="J540" i="222" s="1"/>
  <c r="J750" i="222"/>
  <c r="J751" i="222" s="1"/>
  <c r="J95" i="222"/>
  <c r="J96" i="222" s="1"/>
  <c r="J795" i="222"/>
  <c r="J796" i="222" s="1"/>
  <c r="J270" i="222"/>
  <c r="J271" i="222" s="1"/>
  <c r="J364" i="222"/>
  <c r="J365" i="222" s="1"/>
  <c r="J225" i="222"/>
  <c r="J226" i="222" s="1"/>
  <c r="J575" i="222"/>
  <c r="J576" i="222" s="1"/>
  <c r="J50" i="222"/>
  <c r="J51" i="222" s="1"/>
  <c r="J620" i="222"/>
  <c r="J621" i="222" s="1"/>
  <c r="J14" i="222"/>
  <c r="J15" i="222" s="1"/>
  <c r="J445" i="222"/>
  <c r="J446" i="222" s="1"/>
  <c r="J189" i="222"/>
  <c r="J190" i="222" s="1"/>
  <c r="J15" i="233"/>
  <c r="M5" i="233"/>
  <c r="J17" i="233"/>
  <c r="J126" i="217"/>
  <c r="J116" i="217"/>
  <c r="J230" i="217"/>
  <c r="J18" i="232"/>
  <c r="J121" i="217"/>
  <c r="J123" i="217" s="1"/>
  <c r="J237" i="217"/>
  <c r="J239" i="217" s="1"/>
  <c r="M5" i="232"/>
  <c r="J15" i="232"/>
  <c r="J753" i="222"/>
  <c r="J764" i="222" s="1"/>
  <c r="J774" i="222" s="1"/>
  <c r="J850" i="222"/>
  <c r="J852" i="222" s="1"/>
  <c r="J798" i="222"/>
  <c r="J717" i="222"/>
  <c r="J675" i="222"/>
  <c r="J500" i="222"/>
  <c r="J578" i="222"/>
  <c r="J542" i="222"/>
  <c r="J403" i="222"/>
  <c r="J623" i="222"/>
  <c r="J448" i="222"/>
  <c r="J367" i="222"/>
  <c r="J228" i="222"/>
  <c r="J273" i="222"/>
  <c r="J325" i="222"/>
  <c r="J192" i="222"/>
  <c r="J17" i="222"/>
  <c r="J98" i="222"/>
  <c r="J150" i="222"/>
  <c r="J53" i="222"/>
  <c r="M5" i="223"/>
  <c r="M5" i="222"/>
  <c r="K198" i="217"/>
  <c r="K207" i="217"/>
  <c r="K185" i="217"/>
  <c r="K176" i="217"/>
  <c r="K208" i="217"/>
  <c r="K177" i="217"/>
  <c r="K186" i="217"/>
  <c r="K199" i="217"/>
  <c r="K63" i="217"/>
  <c r="K194" i="217"/>
  <c r="K195" i="217" s="1"/>
  <c r="K17" i="232" s="1"/>
  <c r="K203" i="217"/>
  <c r="K204" i="217" s="1"/>
  <c r="K172" i="217"/>
  <c r="K173" i="217" s="1"/>
  <c r="K236" i="217" s="1"/>
  <c r="K181" i="217"/>
  <c r="K182" i="217" s="1"/>
  <c r="K93" i="217"/>
  <c r="K94" i="217"/>
  <c r="K80" i="217"/>
  <c r="K81"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237" i="232" l="1"/>
  <c r="K797" i="232"/>
  <c r="K753" i="232"/>
  <c r="K437" i="232"/>
  <c r="K617" i="232"/>
  <c r="K77" i="232"/>
  <c r="K257" i="232"/>
  <c r="J57" i="232"/>
  <c r="J597" i="232"/>
  <c r="J417" i="232"/>
  <c r="J777" i="232"/>
  <c r="K762" i="232"/>
  <c r="J752" i="232"/>
  <c r="J755" i="232" s="1"/>
  <c r="J756" i="232" s="1"/>
  <c r="J768" i="232" s="1"/>
  <c r="J761" i="232"/>
  <c r="J764" i="232" s="1"/>
  <c r="K402" i="232"/>
  <c r="K582" i="232"/>
  <c r="J572" i="232"/>
  <c r="J575" i="232" s="1"/>
  <c r="J576" i="232" s="1"/>
  <c r="J588" i="232" s="1"/>
  <c r="J581" i="232"/>
  <c r="J584" i="232" s="1"/>
  <c r="K393" i="232"/>
  <c r="K573" i="232"/>
  <c r="J392" i="232"/>
  <c r="J395" i="232" s="1"/>
  <c r="J396" i="232" s="1"/>
  <c r="J408" i="232" s="1"/>
  <c r="J401" i="232"/>
  <c r="J404" i="232" s="1"/>
  <c r="K41" i="232"/>
  <c r="K222" i="232"/>
  <c r="K32" i="232"/>
  <c r="K213" i="232"/>
  <c r="J212" i="232"/>
  <c r="J215" i="232" s="1"/>
  <c r="J216" i="232" s="1"/>
  <c r="J228" i="232" s="1"/>
  <c r="J221" i="232"/>
  <c r="J224" i="232" s="1"/>
  <c r="J31" i="232"/>
  <c r="J34" i="232" s="1"/>
  <c r="J35" i="232" s="1"/>
  <c r="J47" i="232" s="1"/>
  <c r="J40" i="232"/>
  <c r="J43" i="232" s="1"/>
  <c r="J44" i="232" s="1"/>
  <c r="J58" i="222"/>
  <c r="J408" i="222"/>
  <c r="J583" i="222"/>
  <c r="J758" i="222"/>
  <c r="J233" i="222"/>
  <c r="J10" i="217"/>
  <c r="J194" i="222"/>
  <c r="J450" i="222"/>
  <c r="J544" i="222"/>
  <c r="J100" i="222"/>
  <c r="J625" i="222"/>
  <c r="J369" i="222"/>
  <c r="J719" i="222"/>
  <c r="J800" i="222"/>
  <c r="J275" i="222"/>
  <c r="J20" i="222"/>
  <c r="J24" i="222" s="1"/>
  <c r="J19" i="222"/>
  <c r="J10" i="233"/>
  <c r="J10" i="232"/>
  <c r="K15" i="233"/>
  <c r="N5" i="233"/>
  <c r="K17" i="233"/>
  <c r="K2" i="233"/>
  <c r="J372" i="222"/>
  <c r="J379" i="222" s="1"/>
  <c r="J208" i="233" s="1"/>
  <c r="J370" i="222"/>
  <c r="J374" i="222" s="1"/>
  <c r="J371" i="222"/>
  <c r="J375" i="222" s="1"/>
  <c r="J722" i="222"/>
  <c r="J729" i="222" s="1"/>
  <c r="J386" i="233" s="1"/>
  <c r="J720" i="222"/>
  <c r="J724" i="222" s="1"/>
  <c r="J721" i="222"/>
  <c r="J725" i="222" s="1"/>
  <c r="J276" i="222"/>
  <c r="J281" i="222" s="1"/>
  <c r="J277" i="222"/>
  <c r="J282" i="222" s="1"/>
  <c r="J279" i="222"/>
  <c r="J287" i="222" s="1"/>
  <c r="J278" i="222"/>
  <c r="J286" i="222" s="1"/>
  <c r="J454" i="222"/>
  <c r="J462" i="222" s="1"/>
  <c r="J452" i="222"/>
  <c r="J457" i="222" s="1"/>
  <c r="J453" i="222"/>
  <c r="J461" i="222" s="1"/>
  <c r="J451" i="222"/>
  <c r="J456" i="222" s="1"/>
  <c r="J803" i="222"/>
  <c r="J811" i="222" s="1"/>
  <c r="J804" i="222"/>
  <c r="J812" i="222" s="1"/>
  <c r="J802" i="222"/>
  <c r="J807" i="222" s="1"/>
  <c r="J801" i="222"/>
  <c r="J806" i="222" s="1"/>
  <c r="J501" i="222"/>
  <c r="J502" i="222"/>
  <c r="J629" i="222"/>
  <c r="J637" i="222" s="1"/>
  <c r="J626" i="222"/>
  <c r="J631" i="222" s="1"/>
  <c r="J627" i="222"/>
  <c r="J632" i="222" s="1"/>
  <c r="J628" i="222"/>
  <c r="J636" i="222" s="1"/>
  <c r="J851" i="222"/>
  <c r="J326" i="222"/>
  <c r="J327" i="222"/>
  <c r="J410" i="222"/>
  <c r="J416" i="222" s="1"/>
  <c r="J411" i="222"/>
  <c r="J417" i="222" s="1"/>
  <c r="J414" i="222"/>
  <c r="J424" i="222" s="1"/>
  <c r="J413" i="222"/>
  <c r="J423" i="222" s="1"/>
  <c r="J412" i="222"/>
  <c r="J513" i="222" s="1"/>
  <c r="J763" i="222"/>
  <c r="J773" i="222" s="1"/>
  <c r="J762" i="222"/>
  <c r="J863" i="222" s="1"/>
  <c r="J760" i="222"/>
  <c r="J766" i="222" s="1"/>
  <c r="J761" i="222"/>
  <c r="J767" i="222" s="1"/>
  <c r="J676" i="222"/>
  <c r="J677" i="222"/>
  <c r="J546" i="222"/>
  <c r="J550" i="222" s="1"/>
  <c r="J547" i="222"/>
  <c r="J554" i="222" s="1"/>
  <c r="J297" i="233" s="1"/>
  <c r="J545" i="222"/>
  <c r="J549" i="222" s="1"/>
  <c r="J238" i="222"/>
  <c r="J248" i="222" s="1"/>
  <c r="J239" i="222"/>
  <c r="J249" i="222" s="1"/>
  <c r="J235" i="222"/>
  <c r="J241" i="222" s="1"/>
  <c r="J237" i="222"/>
  <c r="J338" i="222" s="1"/>
  <c r="J236" i="222"/>
  <c r="J242" i="222" s="1"/>
  <c r="J586" i="222"/>
  <c r="J592" i="222" s="1"/>
  <c r="J587" i="222"/>
  <c r="J688" i="222" s="1"/>
  <c r="J588" i="222"/>
  <c r="J598" i="222" s="1"/>
  <c r="J589" i="222"/>
  <c r="J599" i="222" s="1"/>
  <c r="J585" i="222"/>
  <c r="J591" i="222" s="1"/>
  <c r="J197" i="222"/>
  <c r="J204" i="222" s="1"/>
  <c r="J119" i="233" s="1"/>
  <c r="J196" i="222"/>
  <c r="J200" i="222" s="1"/>
  <c r="J195" i="222"/>
  <c r="J199" i="222" s="1"/>
  <c r="J152" i="222"/>
  <c r="J151" i="222"/>
  <c r="J103" i="222"/>
  <c r="J111" i="222" s="1"/>
  <c r="J104" i="222"/>
  <c r="J112" i="222" s="1"/>
  <c r="J102" i="222"/>
  <c r="J107" i="222" s="1"/>
  <c r="J101" i="222"/>
  <c r="J106" i="222" s="1"/>
  <c r="J62" i="222"/>
  <c r="J61" i="222"/>
  <c r="J67" i="222" s="1"/>
  <c r="J60" i="222"/>
  <c r="J66" i="222" s="1"/>
  <c r="J63" i="222"/>
  <c r="J73" i="222" s="1"/>
  <c r="J64" i="222"/>
  <c r="J74" i="222" s="1"/>
  <c r="J22" i="222"/>
  <c r="J29" i="222" s="1"/>
  <c r="J21" i="222"/>
  <c r="J25" i="222" s="1"/>
  <c r="K240" i="217"/>
  <c r="K230" i="217"/>
  <c r="J125" i="217"/>
  <c r="J241" i="217"/>
  <c r="K122" i="217"/>
  <c r="K126" i="217"/>
  <c r="K2" i="232"/>
  <c r="N5" i="232"/>
  <c r="K116" i="217"/>
  <c r="K18" i="232"/>
  <c r="K15" i="232"/>
  <c r="K753" i="222"/>
  <c r="K798" i="222"/>
  <c r="K850" i="222"/>
  <c r="K852" i="222" s="1"/>
  <c r="K717" i="222"/>
  <c r="K578" i="222"/>
  <c r="K542" i="222"/>
  <c r="K403" i="222"/>
  <c r="K623" i="222"/>
  <c r="K448" i="222"/>
  <c r="K500" i="222"/>
  <c r="K675" i="222"/>
  <c r="K367" i="222"/>
  <c r="K273" i="222"/>
  <c r="K325" i="222"/>
  <c r="K192" i="222"/>
  <c r="K228" i="222"/>
  <c r="K17" i="222"/>
  <c r="K150" i="222"/>
  <c r="K98" i="222"/>
  <c r="K53" i="222"/>
  <c r="N5" i="223"/>
  <c r="N5" i="222"/>
  <c r="L207" i="217"/>
  <c r="L198" i="217"/>
  <c r="L185" i="217"/>
  <c r="L208" i="217"/>
  <c r="L176" i="217"/>
  <c r="L186" i="217"/>
  <c r="L199" i="217"/>
  <c r="L177" i="217"/>
  <c r="L63" i="217"/>
  <c r="L194" i="217"/>
  <c r="L195" i="217" s="1"/>
  <c r="L17" i="232" s="1"/>
  <c r="L203" i="217"/>
  <c r="L204" i="217" s="1"/>
  <c r="L172" i="217"/>
  <c r="L173" i="217" s="1"/>
  <c r="L236" i="217" s="1"/>
  <c r="L181" i="217"/>
  <c r="L182" i="217" s="1"/>
  <c r="L93" i="217"/>
  <c r="L94" i="217"/>
  <c r="L80" i="217"/>
  <c r="L81"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634" i="232" l="1"/>
  <c r="J645" i="232"/>
  <c r="J638" i="232"/>
  <c r="J627" i="232"/>
  <c r="J633" i="232"/>
  <c r="J644" i="232"/>
  <c r="J763" i="232"/>
  <c r="L797" i="232"/>
  <c r="K53" i="232"/>
  <c r="L753" i="232"/>
  <c r="L437" i="232"/>
  <c r="L617" i="232"/>
  <c r="L77" i="232"/>
  <c r="L257" i="232"/>
  <c r="J405" i="232"/>
  <c r="J765" i="232"/>
  <c r="J225" i="232"/>
  <c r="J585" i="232"/>
  <c r="J48" i="232"/>
  <c r="J49" i="232" s="1"/>
  <c r="J54" i="232"/>
  <c r="L762" i="232"/>
  <c r="L393" i="232"/>
  <c r="L573" i="232"/>
  <c r="J403" i="232"/>
  <c r="J583" i="232"/>
  <c r="L402" i="232"/>
  <c r="L582" i="232"/>
  <c r="L41" i="232"/>
  <c r="L222" i="232"/>
  <c r="L32" i="232"/>
  <c r="L213" i="232"/>
  <c r="J42" i="232"/>
  <c r="J223" i="232"/>
  <c r="J308" i="233"/>
  <c r="J390" i="233"/>
  <c r="J123" i="233"/>
  <c r="J295" i="233"/>
  <c r="J301" i="233"/>
  <c r="J219" i="233"/>
  <c r="J212" i="233"/>
  <c r="J130" i="233"/>
  <c r="J117" i="233"/>
  <c r="J384" i="233"/>
  <c r="J206" i="233"/>
  <c r="J127" i="217"/>
  <c r="K230" i="222"/>
  <c r="K232" i="222" s="1"/>
  <c r="K755" i="222"/>
  <c r="K757" i="222" s="1"/>
  <c r="K580" i="222"/>
  <c r="K582" i="222" s="1"/>
  <c r="K405" i="222"/>
  <c r="K407" i="222" s="1"/>
  <c r="K55" i="222"/>
  <c r="K57" i="222" s="1"/>
  <c r="J785" i="222"/>
  <c r="J853" i="222"/>
  <c r="J854" i="222" s="1"/>
  <c r="J857" i="222" s="1"/>
  <c r="J610" i="222"/>
  <c r="J678" i="222"/>
  <c r="J679" i="222" s="1"/>
  <c r="J682" i="222" s="1"/>
  <c r="J85" i="222"/>
  <c r="J163" i="222"/>
  <c r="J153" i="222"/>
  <c r="J154" i="222" s="1"/>
  <c r="J157" i="222" s="1"/>
  <c r="J435" i="222"/>
  <c r="J503" i="222"/>
  <c r="J504" i="222" s="1"/>
  <c r="J507" i="222" s="1"/>
  <c r="J260" i="222"/>
  <c r="J328" i="222"/>
  <c r="J329" i="222" s="1"/>
  <c r="J769" i="222"/>
  <c r="J770" i="222" s="1"/>
  <c r="J834" i="222" s="1"/>
  <c r="J594" i="222"/>
  <c r="J595" i="222" s="1"/>
  <c r="J659" i="222" s="1"/>
  <c r="J69" i="222"/>
  <c r="J70" i="222" s="1"/>
  <c r="J419" i="222"/>
  <c r="J420" i="222" s="1"/>
  <c r="J244" i="222"/>
  <c r="J245" i="222" s="1"/>
  <c r="J654" i="222"/>
  <c r="J814" i="232"/>
  <c r="J393" i="233"/>
  <c r="J825" i="232"/>
  <c r="J400" i="233"/>
  <c r="J813" i="232"/>
  <c r="J392" i="233"/>
  <c r="J824" i="232"/>
  <c r="J399" i="233"/>
  <c r="J818" i="232"/>
  <c r="J397" i="233"/>
  <c r="J465" i="232"/>
  <c r="J222" i="233"/>
  <c r="J304" i="233"/>
  <c r="J311" i="233"/>
  <c r="J303" i="233"/>
  <c r="J453" i="232"/>
  <c r="J214" i="233"/>
  <c r="J464" i="232"/>
  <c r="J221" i="233"/>
  <c r="J454" i="232"/>
  <c r="J215" i="233"/>
  <c r="J310" i="233"/>
  <c r="J274" i="232"/>
  <c r="J126" i="233"/>
  <c r="J284" i="232"/>
  <c r="J132" i="233"/>
  <c r="J273" i="232"/>
  <c r="J125" i="233"/>
  <c r="J285" i="232"/>
  <c r="J133" i="233"/>
  <c r="J829" i="222"/>
  <c r="J807" i="232"/>
  <c r="J828" i="222"/>
  <c r="J653" i="222"/>
  <c r="J655" i="222"/>
  <c r="J478" i="222"/>
  <c r="J480" i="222"/>
  <c r="J458" i="232"/>
  <c r="J98" i="232"/>
  <c r="J479" i="222"/>
  <c r="J447" i="232"/>
  <c r="J305" i="222"/>
  <c r="J278" i="232"/>
  <c r="J303" i="222"/>
  <c r="J304" i="222"/>
  <c r="J267" i="232"/>
  <c r="K233" i="232"/>
  <c r="K413" i="232"/>
  <c r="K593" i="232"/>
  <c r="K773" i="232"/>
  <c r="J13" i="232"/>
  <c r="J83" i="232" s="1"/>
  <c r="J87" i="232"/>
  <c r="J130" i="222"/>
  <c r="J129" i="222"/>
  <c r="J128" i="222"/>
  <c r="J13" i="233"/>
  <c r="J830" i="222"/>
  <c r="J41" i="233"/>
  <c r="J28" i="233"/>
  <c r="J34" i="233"/>
  <c r="K795" i="222"/>
  <c r="K796" i="222" s="1"/>
  <c r="K800" i="222" s="1"/>
  <c r="K270" i="222"/>
  <c r="K271" i="222" s="1"/>
  <c r="K275" i="222" s="1"/>
  <c r="K575" i="222"/>
  <c r="K576" i="222" s="1"/>
  <c r="K50" i="222"/>
  <c r="K51" i="222" s="1"/>
  <c r="K95" i="222"/>
  <c r="K96" i="222" s="1"/>
  <c r="K100" i="222" s="1"/>
  <c r="K620" i="222"/>
  <c r="K621" i="222" s="1"/>
  <c r="K625" i="222" s="1"/>
  <c r="K14" i="222"/>
  <c r="K15" i="222" s="1"/>
  <c r="K19" i="222" s="1"/>
  <c r="K445" i="222"/>
  <c r="K446" i="222" s="1"/>
  <c r="K450" i="222" s="1"/>
  <c r="K189" i="222"/>
  <c r="K190" i="222" s="1"/>
  <c r="K194" i="222" s="1"/>
  <c r="K225" i="222"/>
  <c r="K226" i="222" s="1"/>
  <c r="K539" i="222"/>
  <c r="K540" i="222" s="1"/>
  <c r="K544" i="222" s="1"/>
  <c r="K750" i="222"/>
  <c r="K751" i="222" s="1"/>
  <c r="K400" i="222"/>
  <c r="K401" i="222" s="1"/>
  <c r="K714" i="222"/>
  <c r="K715" i="222" s="1"/>
  <c r="K719" i="222" s="1"/>
  <c r="K364" i="222"/>
  <c r="K365" i="222" s="1"/>
  <c r="K369" i="222" s="1"/>
  <c r="K20" i="222"/>
  <c r="K24" i="222" s="1"/>
  <c r="J37" i="233"/>
  <c r="J44" i="233"/>
  <c r="O5" i="233"/>
  <c r="L15" i="233"/>
  <c r="J36" i="233"/>
  <c r="J43" i="233"/>
  <c r="L17" i="233"/>
  <c r="K11" i="233"/>
  <c r="K11" i="232"/>
  <c r="J30" i="233"/>
  <c r="K763" i="222"/>
  <c r="K773" i="222" s="1"/>
  <c r="K764" i="222"/>
  <c r="K774" i="222" s="1"/>
  <c r="K762" i="222"/>
  <c r="K863" i="222" s="1"/>
  <c r="K760" i="222"/>
  <c r="K766" i="222" s="1"/>
  <c r="K761" i="222"/>
  <c r="K767" i="222" s="1"/>
  <c r="K628" i="222"/>
  <c r="K636" i="222" s="1"/>
  <c r="K629" i="222"/>
  <c r="K637" i="222" s="1"/>
  <c r="K626" i="222"/>
  <c r="K631" i="222" s="1"/>
  <c r="K627" i="222"/>
  <c r="K632" i="222" s="1"/>
  <c r="K414" i="222"/>
  <c r="K424" i="222" s="1"/>
  <c r="K410" i="222"/>
  <c r="K416" i="222" s="1"/>
  <c r="K411" i="222"/>
  <c r="K417" i="222" s="1"/>
  <c r="K413" i="222"/>
  <c r="K423" i="222" s="1"/>
  <c r="K412" i="222"/>
  <c r="K513" i="222" s="1"/>
  <c r="K278" i="222"/>
  <c r="K286" i="222" s="1"/>
  <c r="K277" i="222"/>
  <c r="K282" i="222" s="1"/>
  <c r="K279" i="222"/>
  <c r="K287" i="222" s="1"/>
  <c r="K276" i="222"/>
  <c r="K281" i="222" s="1"/>
  <c r="K545" i="222"/>
  <c r="K549" i="222" s="1"/>
  <c r="K546" i="222"/>
  <c r="K550" i="222" s="1"/>
  <c r="K547" i="222"/>
  <c r="K554" i="222" s="1"/>
  <c r="K297" i="233" s="1"/>
  <c r="K452" i="222"/>
  <c r="K457" i="222" s="1"/>
  <c r="K453" i="222"/>
  <c r="K461" i="222" s="1"/>
  <c r="K454" i="222"/>
  <c r="K462" i="222" s="1"/>
  <c r="K451" i="222"/>
  <c r="K456" i="222" s="1"/>
  <c r="K587" i="222"/>
  <c r="K688" i="222" s="1"/>
  <c r="K586" i="222"/>
  <c r="K592" i="222" s="1"/>
  <c r="K585" i="222"/>
  <c r="K591" i="222" s="1"/>
  <c r="K588" i="222"/>
  <c r="K598" i="222" s="1"/>
  <c r="K589" i="222"/>
  <c r="K599" i="222" s="1"/>
  <c r="K372" i="222"/>
  <c r="K379" i="222" s="1"/>
  <c r="K208" i="233" s="1"/>
  <c r="K370" i="222"/>
  <c r="K374" i="222" s="1"/>
  <c r="K371" i="222"/>
  <c r="K375" i="222" s="1"/>
  <c r="K722" i="222"/>
  <c r="K729" i="222" s="1"/>
  <c r="K386" i="233" s="1"/>
  <c r="K721" i="222"/>
  <c r="K725" i="222" s="1"/>
  <c r="K720" i="222"/>
  <c r="K724" i="222" s="1"/>
  <c r="K326" i="222"/>
  <c r="K327" i="222"/>
  <c r="K236" i="222"/>
  <c r="K242" i="222" s="1"/>
  <c r="K238" i="222"/>
  <c r="K248" i="222" s="1"/>
  <c r="K237" i="222"/>
  <c r="K338" i="222" s="1"/>
  <c r="K239" i="222"/>
  <c r="K249" i="222" s="1"/>
  <c r="K235" i="222"/>
  <c r="K241" i="222" s="1"/>
  <c r="K676" i="222"/>
  <c r="K677" i="222"/>
  <c r="K851" i="222"/>
  <c r="K501" i="222"/>
  <c r="K502" i="222"/>
  <c r="K804" i="222"/>
  <c r="K812" i="222" s="1"/>
  <c r="K802" i="222"/>
  <c r="K807" i="222" s="1"/>
  <c r="K801" i="222"/>
  <c r="K806" i="222" s="1"/>
  <c r="K803" i="222"/>
  <c r="K811" i="222" s="1"/>
  <c r="K101" i="222"/>
  <c r="K106" i="222" s="1"/>
  <c r="K103" i="222"/>
  <c r="K111" i="222" s="1"/>
  <c r="K104" i="222"/>
  <c r="K112" i="222" s="1"/>
  <c r="K102" i="222"/>
  <c r="K107" i="222" s="1"/>
  <c r="K197" i="222"/>
  <c r="K204" i="222" s="1"/>
  <c r="K119" i="233" s="1"/>
  <c r="K196" i="222"/>
  <c r="K200" i="222" s="1"/>
  <c r="K195" i="222"/>
  <c r="K199" i="222" s="1"/>
  <c r="K151" i="222"/>
  <c r="K152" i="222"/>
  <c r="K21" i="222"/>
  <c r="K25" i="222" s="1"/>
  <c r="K22" i="222"/>
  <c r="K29" i="222" s="1"/>
  <c r="K64" i="222"/>
  <c r="K74" i="222" s="1"/>
  <c r="K62" i="222"/>
  <c r="K61" i="222"/>
  <c r="K67" i="222" s="1"/>
  <c r="K60" i="222"/>
  <c r="K66" i="222" s="1"/>
  <c r="K63" i="222"/>
  <c r="K73" i="222" s="1"/>
  <c r="K232" i="217"/>
  <c r="K218" i="217"/>
  <c r="K219" i="217" s="1"/>
  <c r="K226" i="217" s="1"/>
  <c r="K223" i="217"/>
  <c r="K224" i="217" s="1"/>
  <c r="K227" i="217" s="1"/>
  <c r="L230" i="217"/>
  <c r="L240" i="217"/>
  <c r="L126" i="217"/>
  <c r="L122" i="217"/>
  <c r="K104" i="217"/>
  <c r="K105" i="217" s="1"/>
  <c r="K118" i="217"/>
  <c r="K109" i="217"/>
  <c r="K110" i="217" s="1"/>
  <c r="O5" i="232"/>
  <c r="L116" i="217"/>
  <c r="L15" i="232"/>
  <c r="J104" i="232"/>
  <c r="J105" i="232"/>
  <c r="J94" i="232"/>
  <c r="L18" i="232"/>
  <c r="J93" i="232"/>
  <c r="M199" i="217"/>
  <c r="J808" i="222"/>
  <c r="J835" i="222" s="1"/>
  <c r="J458" i="222"/>
  <c r="J726" i="222"/>
  <c r="J833" i="222" s="1"/>
  <c r="L753" i="222"/>
  <c r="L798" i="222"/>
  <c r="L850" i="222"/>
  <c r="L852" i="222" s="1"/>
  <c r="L717" i="222"/>
  <c r="J26" i="222"/>
  <c r="J133" i="222" s="1"/>
  <c r="J633" i="222"/>
  <c r="J660" i="222" s="1"/>
  <c r="L403" i="222"/>
  <c r="L623" i="222"/>
  <c r="L448" i="222"/>
  <c r="L367" i="222"/>
  <c r="L542" i="222"/>
  <c r="L500" i="222"/>
  <c r="L578" i="222"/>
  <c r="L675" i="222"/>
  <c r="J376" i="222"/>
  <c r="J551" i="222"/>
  <c r="J658" i="222" s="1"/>
  <c r="J201" i="222"/>
  <c r="J283" i="222"/>
  <c r="L273" i="222"/>
  <c r="L325" i="222"/>
  <c r="L192" i="222"/>
  <c r="L228" i="222"/>
  <c r="L238" i="222" s="1"/>
  <c r="L17" i="222"/>
  <c r="L150" i="222"/>
  <c r="L98" i="222"/>
  <c r="L53" i="222"/>
  <c r="J108" i="222"/>
  <c r="O5" i="223"/>
  <c r="O5" i="222"/>
  <c r="M203" i="217"/>
  <c r="M204" i="217" s="1"/>
  <c r="M194" i="217"/>
  <c r="M195" i="217" s="1"/>
  <c r="M17" i="232" s="1"/>
  <c r="M172" i="217"/>
  <c r="M173" i="217" s="1"/>
  <c r="M236" i="217" s="1"/>
  <c r="M181" i="217"/>
  <c r="M182" i="217" s="1"/>
  <c r="M207" i="217"/>
  <c r="M198" i="217"/>
  <c r="M185" i="217"/>
  <c r="M176" i="217"/>
  <c r="M208" i="217"/>
  <c r="M186" i="217"/>
  <c r="M177" i="217"/>
  <c r="M63" i="217"/>
  <c r="M93" i="217"/>
  <c r="M94" i="217"/>
  <c r="M80" i="217"/>
  <c r="M81"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645" i="232" l="1"/>
  <c r="K634" i="232"/>
  <c r="K644" i="232"/>
  <c r="K633" i="232"/>
  <c r="K638" i="232"/>
  <c r="J803" i="232"/>
  <c r="J831" i="232" s="1"/>
  <c r="J623" i="232"/>
  <c r="J651" i="232" s="1"/>
  <c r="J443" i="232"/>
  <c r="J471" i="232" s="1"/>
  <c r="J263" i="232"/>
  <c r="J291" i="232" s="1"/>
  <c r="J800" i="232"/>
  <c r="J799" i="232"/>
  <c r="J801" i="232"/>
  <c r="J802" i="232"/>
  <c r="J620" i="232"/>
  <c r="J619" i="232"/>
  <c r="J621" i="232"/>
  <c r="J622" i="232"/>
  <c r="J440" i="232"/>
  <c r="J439" i="232"/>
  <c r="J442" i="232"/>
  <c r="J441" i="232"/>
  <c r="J260" i="232"/>
  <c r="J259" i="232"/>
  <c r="J79" i="232"/>
  <c r="J261" i="232"/>
  <c r="J262" i="232"/>
  <c r="J82" i="232"/>
  <c r="J81" i="232"/>
  <c r="J80" i="232"/>
  <c r="M753" i="232"/>
  <c r="M797" i="232"/>
  <c r="K58" i="222"/>
  <c r="M437" i="232"/>
  <c r="M617" i="232"/>
  <c r="M77" i="232"/>
  <c r="M257" i="232"/>
  <c r="J589" i="232"/>
  <c r="J590" i="232" s="1"/>
  <c r="J594" i="232"/>
  <c r="J769" i="232"/>
  <c r="J770" i="232" s="1"/>
  <c r="J774" i="232"/>
  <c r="J409" i="232"/>
  <c r="J410" i="232" s="1"/>
  <c r="J414" i="232"/>
  <c r="J229" i="232"/>
  <c r="J230" i="232" s="1"/>
  <c r="J234" i="232"/>
  <c r="M762" i="232"/>
  <c r="J33" i="232"/>
  <c r="J394" i="232"/>
  <c r="J574" i="232"/>
  <c r="J214" i="232"/>
  <c r="J754" i="232"/>
  <c r="K752" i="232"/>
  <c r="K755" i="232" s="1"/>
  <c r="K756" i="232" s="1"/>
  <c r="K768" i="232" s="1"/>
  <c r="K761" i="232"/>
  <c r="K764" i="232" s="1"/>
  <c r="M402" i="232"/>
  <c r="M582" i="232"/>
  <c r="K572" i="232"/>
  <c r="K575" i="232" s="1"/>
  <c r="K576" i="232" s="1"/>
  <c r="K588" i="232" s="1"/>
  <c r="K581" i="232"/>
  <c r="K584" i="232" s="1"/>
  <c r="M393" i="232"/>
  <c r="M573" i="232"/>
  <c r="K392" i="232"/>
  <c r="K395" i="232" s="1"/>
  <c r="K396" i="232" s="1"/>
  <c r="K408" i="232" s="1"/>
  <c r="K401" i="232"/>
  <c r="K404" i="232" s="1"/>
  <c r="M41" i="232"/>
  <c r="M222" i="232"/>
  <c r="K212" i="232"/>
  <c r="K215" i="232" s="1"/>
  <c r="K216" i="232" s="1"/>
  <c r="K228" i="232" s="1"/>
  <c r="K221" i="232"/>
  <c r="K224" i="232" s="1"/>
  <c r="M32" i="232"/>
  <c r="M213" i="232"/>
  <c r="K31" i="232"/>
  <c r="K34" i="232" s="1"/>
  <c r="K35" i="232" s="1"/>
  <c r="K47" i="232" s="1"/>
  <c r="K40" i="232"/>
  <c r="K43" i="232" s="1"/>
  <c r="K44" i="232" s="1"/>
  <c r="J61" i="223"/>
  <c r="J973" i="232"/>
  <c r="K295" i="233"/>
  <c r="K130" i="233"/>
  <c r="K117" i="233"/>
  <c r="K219" i="233"/>
  <c r="K206" i="233"/>
  <c r="K384" i="233"/>
  <c r="K308" i="233"/>
  <c r="K408" i="222"/>
  <c r="K583" i="222"/>
  <c r="K758" i="222"/>
  <c r="K233" i="222"/>
  <c r="K785" i="222"/>
  <c r="K853" i="222"/>
  <c r="K854" i="222" s="1"/>
  <c r="K857" i="222" s="1"/>
  <c r="K610" i="222"/>
  <c r="K678" i="222"/>
  <c r="K679" i="222" s="1"/>
  <c r="K682" i="222" s="1"/>
  <c r="K85" i="222"/>
  <c r="K163" i="222"/>
  <c r="K153" i="222"/>
  <c r="K154" i="222" s="1"/>
  <c r="K157" i="222" s="1"/>
  <c r="K435" i="222"/>
  <c r="K503" i="222"/>
  <c r="K504" i="222" s="1"/>
  <c r="K507" i="222" s="1"/>
  <c r="J332" i="222"/>
  <c r="K260" i="222"/>
  <c r="K328" i="222"/>
  <c r="K329" i="222" s="1"/>
  <c r="K332" i="222" s="1"/>
  <c r="K769" i="222"/>
  <c r="K770" i="222" s="1"/>
  <c r="K834" i="222" s="1"/>
  <c r="K594" i="222"/>
  <c r="K595" i="222" s="1"/>
  <c r="K659" i="222" s="1"/>
  <c r="K69" i="222"/>
  <c r="K70" i="222" s="1"/>
  <c r="K419" i="222"/>
  <c r="K420" i="222" s="1"/>
  <c r="K244" i="222"/>
  <c r="K245" i="222" s="1"/>
  <c r="K11" i="217"/>
  <c r="K10" i="217"/>
  <c r="K814" i="232"/>
  <c r="K393" i="233"/>
  <c r="K818" i="232"/>
  <c r="K397" i="233"/>
  <c r="K813" i="232"/>
  <c r="K392" i="233"/>
  <c r="K825" i="232"/>
  <c r="K400" i="233"/>
  <c r="K824" i="232"/>
  <c r="K399" i="233"/>
  <c r="K303" i="233"/>
  <c r="K453" i="232"/>
  <c r="K214" i="233"/>
  <c r="K465" i="232"/>
  <c r="K222" i="233"/>
  <c r="K454" i="232"/>
  <c r="K215" i="233"/>
  <c r="K464" i="232"/>
  <c r="K221" i="233"/>
  <c r="K304" i="233"/>
  <c r="K311" i="233"/>
  <c r="K310" i="233"/>
  <c r="K274" i="232"/>
  <c r="K126" i="233"/>
  <c r="K273" i="232"/>
  <c r="K125" i="233"/>
  <c r="K285" i="232"/>
  <c r="K133" i="233"/>
  <c r="K284" i="232"/>
  <c r="K132" i="233"/>
  <c r="J449" i="233"/>
  <c r="J360" i="233"/>
  <c r="J271" i="233"/>
  <c r="J182" i="233"/>
  <c r="J93" i="233"/>
  <c r="J656" i="222"/>
  <c r="J831" i="222"/>
  <c r="J306" i="222"/>
  <c r="K828" i="222"/>
  <c r="K653" i="222"/>
  <c r="J481" i="222"/>
  <c r="K655" i="222"/>
  <c r="K480" i="222"/>
  <c r="K458" i="232"/>
  <c r="K98" i="232"/>
  <c r="K478" i="222"/>
  <c r="K303" i="222"/>
  <c r="K305" i="222"/>
  <c r="K278" i="232"/>
  <c r="J166" i="232"/>
  <c r="J346" i="232"/>
  <c r="J526" i="232"/>
  <c r="J706" i="232"/>
  <c r="J886" i="232"/>
  <c r="J131" i="222"/>
  <c r="K130" i="222"/>
  <c r="K128" i="222"/>
  <c r="J19" i="233"/>
  <c r="J55" i="233" s="1"/>
  <c r="J20" i="233"/>
  <c r="J56" i="233" s="1"/>
  <c r="J61" i="233" s="1"/>
  <c r="J21" i="233"/>
  <c r="K830" i="222"/>
  <c r="K28" i="233"/>
  <c r="K41" i="233"/>
  <c r="L20" i="222"/>
  <c r="L24" i="222" s="1"/>
  <c r="K10" i="233"/>
  <c r="K10" i="232"/>
  <c r="L2" i="233"/>
  <c r="K37" i="233"/>
  <c r="K12" i="233"/>
  <c r="P5" i="233"/>
  <c r="M15" i="233"/>
  <c r="K44" i="233"/>
  <c r="J3" i="233"/>
  <c r="K36" i="233"/>
  <c r="K43" i="233"/>
  <c r="M17" i="233"/>
  <c r="K30" i="233"/>
  <c r="K12" i="232"/>
  <c r="L628" i="222"/>
  <c r="L636" i="222" s="1"/>
  <c r="L629" i="222"/>
  <c r="L637" i="222" s="1"/>
  <c r="L627" i="222"/>
  <c r="L632" i="222" s="1"/>
  <c r="L626" i="222"/>
  <c r="L631" i="222" s="1"/>
  <c r="L276" i="222"/>
  <c r="L281" i="222" s="1"/>
  <c r="L278" i="222"/>
  <c r="L286" i="222" s="1"/>
  <c r="L279" i="222"/>
  <c r="L287" i="222" s="1"/>
  <c r="L277" i="222"/>
  <c r="L282" i="222" s="1"/>
  <c r="J382" i="222"/>
  <c r="J483" i="222"/>
  <c r="J378" i="222"/>
  <c r="L454" i="222"/>
  <c r="L462" i="222" s="1"/>
  <c r="L451" i="222"/>
  <c r="L456" i="222" s="1"/>
  <c r="L453" i="222"/>
  <c r="L461" i="222" s="1"/>
  <c r="L452" i="222"/>
  <c r="L457" i="222" s="1"/>
  <c r="L762" i="222"/>
  <c r="L863" i="222" s="1"/>
  <c r="L764" i="222"/>
  <c r="L774" i="222" s="1"/>
  <c r="L763" i="222"/>
  <c r="L773" i="222" s="1"/>
  <c r="L760" i="222"/>
  <c r="L766" i="222" s="1"/>
  <c r="L761" i="222"/>
  <c r="L767" i="222" s="1"/>
  <c r="J427" i="222"/>
  <c r="J484" i="222"/>
  <c r="J422" i="222"/>
  <c r="L410" i="222"/>
  <c r="L416" i="222" s="1"/>
  <c r="L413" i="222"/>
  <c r="L423" i="222" s="1"/>
  <c r="L412" i="222"/>
  <c r="L513" i="222" s="1"/>
  <c r="L414" i="222"/>
  <c r="L424" i="222" s="1"/>
  <c r="L411" i="222"/>
  <c r="L417" i="222" s="1"/>
  <c r="L235" i="222"/>
  <c r="L241" i="222" s="1"/>
  <c r="L236" i="222"/>
  <c r="L242" i="222" s="1"/>
  <c r="L237" i="222"/>
  <c r="L338" i="222" s="1"/>
  <c r="L248" i="222"/>
  <c r="L239" i="222"/>
  <c r="L249" i="222" s="1"/>
  <c r="J247" i="222"/>
  <c r="J252" i="222"/>
  <c r="J309" i="222"/>
  <c r="L677" i="222"/>
  <c r="L676" i="222"/>
  <c r="J485" i="222"/>
  <c r="J460" i="222"/>
  <c r="J465" i="222"/>
  <c r="J310" i="222"/>
  <c r="J285" i="222"/>
  <c r="J290" i="222"/>
  <c r="L585" i="222"/>
  <c r="L591" i="222" s="1"/>
  <c r="L586" i="222"/>
  <c r="L592" i="222" s="1"/>
  <c r="L587" i="222"/>
  <c r="L688" i="222" s="1"/>
  <c r="L589" i="222"/>
  <c r="L599" i="222" s="1"/>
  <c r="L588" i="222"/>
  <c r="L598" i="222" s="1"/>
  <c r="J308" i="222"/>
  <c r="J203" i="222"/>
  <c r="J207" i="222"/>
  <c r="L502" i="222"/>
  <c r="L501" i="222"/>
  <c r="L721" i="222"/>
  <c r="L725" i="222" s="1"/>
  <c r="L720" i="222"/>
  <c r="L724" i="222" s="1"/>
  <c r="L722" i="222"/>
  <c r="L729" i="222" s="1"/>
  <c r="L386" i="233" s="1"/>
  <c r="L327" i="222"/>
  <c r="L326" i="222"/>
  <c r="L545" i="222"/>
  <c r="L549" i="222" s="1"/>
  <c r="L546" i="222"/>
  <c r="L550" i="222" s="1"/>
  <c r="L547" i="222"/>
  <c r="L554" i="222" s="1"/>
  <c r="L297" i="233" s="1"/>
  <c r="L851" i="222"/>
  <c r="L372" i="222"/>
  <c r="L379" i="222" s="1"/>
  <c r="L208" i="233" s="1"/>
  <c r="L371" i="222"/>
  <c r="L375" i="222" s="1"/>
  <c r="L370" i="222"/>
  <c r="L374" i="222" s="1"/>
  <c r="L802" i="222"/>
  <c r="L807" i="222" s="1"/>
  <c r="L801" i="222"/>
  <c r="L806" i="222" s="1"/>
  <c r="L803" i="222"/>
  <c r="L811" i="222" s="1"/>
  <c r="L804" i="222"/>
  <c r="L812" i="222" s="1"/>
  <c r="J772" i="222"/>
  <c r="J777" i="222"/>
  <c r="J810" i="222"/>
  <c r="J815" i="222"/>
  <c r="J732" i="222"/>
  <c r="J728" i="222"/>
  <c r="J635" i="222"/>
  <c r="J640" i="222"/>
  <c r="J597" i="222"/>
  <c r="J602" i="222"/>
  <c r="J557" i="222"/>
  <c r="J553" i="222"/>
  <c r="L195" i="222"/>
  <c r="L199" i="222" s="1"/>
  <c r="L196" i="222"/>
  <c r="L200" i="222" s="1"/>
  <c r="L197" i="222"/>
  <c r="L204" i="222" s="1"/>
  <c r="L119" i="233" s="1"/>
  <c r="L152" i="222"/>
  <c r="L151" i="222"/>
  <c r="L103" i="222"/>
  <c r="L111" i="222" s="1"/>
  <c r="L101" i="222"/>
  <c r="L106" i="222" s="1"/>
  <c r="L104" i="222"/>
  <c r="L112" i="222" s="1"/>
  <c r="L102" i="222"/>
  <c r="L107" i="222" s="1"/>
  <c r="J77" i="222"/>
  <c r="J134" i="222"/>
  <c r="J72" i="222"/>
  <c r="J115" i="222"/>
  <c r="J135" i="222"/>
  <c r="J110" i="222"/>
  <c r="K26" i="222"/>
  <c r="K133" i="222" s="1"/>
  <c r="L21" i="222"/>
  <c r="L25" i="222" s="1"/>
  <c r="L22" i="222"/>
  <c r="L29" i="222" s="1"/>
  <c r="J32" i="222"/>
  <c r="J28" i="222"/>
  <c r="L63" i="222"/>
  <c r="L73" i="222" s="1"/>
  <c r="L64" i="222"/>
  <c r="L74" i="222" s="1"/>
  <c r="L62" i="222"/>
  <c r="L61" i="222"/>
  <c r="L67" i="222" s="1"/>
  <c r="L60" i="222"/>
  <c r="L66" i="222" s="1"/>
  <c r="M240" i="217"/>
  <c r="M230" i="217"/>
  <c r="K113" i="217"/>
  <c r="K112" i="217"/>
  <c r="M126" i="217"/>
  <c r="M122" i="217"/>
  <c r="L2" i="232"/>
  <c r="J3" i="232"/>
  <c r="P5" i="232"/>
  <c r="M116" i="217"/>
  <c r="K105" i="232"/>
  <c r="K104" i="232"/>
  <c r="M15" i="232"/>
  <c r="K94" i="232"/>
  <c r="M18" i="232"/>
  <c r="K93" i="232"/>
  <c r="K808" i="222"/>
  <c r="K835" i="222" s="1"/>
  <c r="K726" i="222"/>
  <c r="K833" i="222" s="1"/>
  <c r="M753" i="222"/>
  <c r="M798" i="222"/>
  <c r="M850" i="222"/>
  <c r="M852" i="222" s="1"/>
  <c r="M717" i="222"/>
  <c r="K633" i="222"/>
  <c r="K660" i="222" s="1"/>
  <c r="K283" i="222"/>
  <c r="J661" i="222"/>
  <c r="M623" i="222"/>
  <c r="M448" i="222"/>
  <c r="M367" i="222"/>
  <c r="M675" i="222"/>
  <c r="M500" i="222"/>
  <c r="M578" i="222"/>
  <c r="M542" i="222"/>
  <c r="M403" i="222"/>
  <c r="K551" i="222"/>
  <c r="K658" i="222" s="1"/>
  <c r="K458" i="222"/>
  <c r="K376" i="222"/>
  <c r="K201" i="222"/>
  <c r="M325" i="222"/>
  <c r="M273" i="222"/>
  <c r="M228" i="222"/>
  <c r="M237" i="222" s="1"/>
  <c r="M192" i="222"/>
  <c r="M17" i="222"/>
  <c r="M150" i="222"/>
  <c r="M53" i="222"/>
  <c r="M98" i="222"/>
  <c r="K108" i="222"/>
  <c r="P5" i="223"/>
  <c r="P5" i="222"/>
  <c r="N207" i="217"/>
  <c r="N198" i="217"/>
  <c r="N208" i="217"/>
  <c r="N185" i="217"/>
  <c r="N176" i="217"/>
  <c r="N177" i="217"/>
  <c r="N186" i="217"/>
  <c r="N199" i="217"/>
  <c r="N63" i="217"/>
  <c r="N194" i="217"/>
  <c r="N195" i="217" s="1"/>
  <c r="N17" i="232" s="1"/>
  <c r="N203" i="217"/>
  <c r="N204" i="217" s="1"/>
  <c r="N172" i="217"/>
  <c r="N173" i="217" s="1"/>
  <c r="N236" i="217" s="1"/>
  <c r="N181" i="217"/>
  <c r="N182" i="217" s="1"/>
  <c r="N93" i="217"/>
  <c r="N94" i="217"/>
  <c r="N80" i="217"/>
  <c r="N81"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M235" i="222" l="1"/>
  <c r="M241" i="222" s="1"/>
  <c r="M236" i="222"/>
  <c r="M242" i="222" s="1"/>
  <c r="K822" i="232"/>
  <c r="K820" i="232"/>
  <c r="K823" i="232" s="1"/>
  <c r="K642" i="232"/>
  <c r="K640" i="232"/>
  <c r="K643" i="232" s="1"/>
  <c r="K462" i="232"/>
  <c r="K460" i="232"/>
  <c r="K463" i="232" s="1"/>
  <c r="K282" i="232"/>
  <c r="K280" i="232"/>
  <c r="K283" i="232" s="1"/>
  <c r="K102" i="232"/>
  <c r="K100" i="232"/>
  <c r="K103" i="232" s="1"/>
  <c r="K631" i="232"/>
  <c r="K629" i="232"/>
  <c r="K632" i="232" s="1"/>
  <c r="K271" i="232"/>
  <c r="K269" i="232"/>
  <c r="K272" i="232" s="1"/>
  <c r="K811" i="232"/>
  <c r="K809" i="232"/>
  <c r="K812" i="232" s="1"/>
  <c r="K451" i="232"/>
  <c r="K449" i="232"/>
  <c r="K452" i="232" s="1"/>
  <c r="K89" i="232"/>
  <c r="K91" i="232"/>
  <c r="J639" i="232"/>
  <c r="K627" i="232"/>
  <c r="L645" i="232"/>
  <c r="L633" i="232"/>
  <c r="L644" i="232"/>
  <c r="L634" i="232"/>
  <c r="J628" i="232"/>
  <c r="L53" i="232"/>
  <c r="K87" i="232"/>
  <c r="N797" i="232"/>
  <c r="N753" i="232"/>
  <c r="K34" i="233"/>
  <c r="K129" i="222"/>
  <c r="K131" i="222" s="1"/>
  <c r="N437" i="232"/>
  <c r="N617" i="232"/>
  <c r="N77" i="232"/>
  <c r="N257" i="232"/>
  <c r="K225" i="232"/>
  <c r="K585" i="232"/>
  <c r="K405" i="232"/>
  <c r="K765" i="232"/>
  <c r="K48" i="232"/>
  <c r="K49" i="232" s="1"/>
  <c r="K54" i="232"/>
  <c r="N762" i="232"/>
  <c r="N402" i="232"/>
  <c r="N582" i="232"/>
  <c r="N393" i="232"/>
  <c r="N573" i="232"/>
  <c r="N41" i="232"/>
  <c r="N222" i="232"/>
  <c r="N32" i="232"/>
  <c r="N213" i="232"/>
  <c r="J309" i="233"/>
  <c r="K301" i="233"/>
  <c r="J131" i="233"/>
  <c r="K212" i="233"/>
  <c r="K390" i="233"/>
  <c r="J124" i="233"/>
  <c r="J398" i="233"/>
  <c r="J220" i="233"/>
  <c r="J302" i="233"/>
  <c r="J391" i="233"/>
  <c r="J213" i="233"/>
  <c r="K123" i="233"/>
  <c r="K654" i="222"/>
  <c r="K656" i="222" s="1"/>
  <c r="K267" i="232"/>
  <c r="K807" i="232"/>
  <c r="K304" i="222"/>
  <c r="K306" i="222" s="1"/>
  <c r="K829" i="222"/>
  <c r="K831" i="222" s="1"/>
  <c r="K447" i="232"/>
  <c r="K479" i="222"/>
  <c r="K481" i="222" s="1"/>
  <c r="L230" i="222"/>
  <c r="L232" i="222" s="1"/>
  <c r="L755" i="222"/>
  <c r="L757" i="222" s="1"/>
  <c r="L580" i="222"/>
  <c r="L582" i="222" s="1"/>
  <c r="L405" i="222"/>
  <c r="L407" i="222" s="1"/>
  <c r="L55" i="222"/>
  <c r="L57" i="222" s="1"/>
  <c r="L785" i="222"/>
  <c r="L853" i="222"/>
  <c r="L854" i="222" s="1"/>
  <c r="L857" i="222" s="1"/>
  <c r="L610" i="222"/>
  <c r="L678" i="222"/>
  <c r="L679" i="222" s="1"/>
  <c r="L682" i="222" s="1"/>
  <c r="L85" i="222"/>
  <c r="L163" i="222"/>
  <c r="L153" i="222"/>
  <c r="L154" i="222" s="1"/>
  <c r="L157" i="222" s="1"/>
  <c r="L435" i="222"/>
  <c r="L503" i="222"/>
  <c r="L504" i="222" s="1"/>
  <c r="L507" i="222" s="1"/>
  <c r="L260" i="222"/>
  <c r="L328" i="222"/>
  <c r="L329" i="222" s="1"/>
  <c r="L332" i="222" s="1"/>
  <c r="L769" i="222"/>
  <c r="L770" i="222" s="1"/>
  <c r="L834" i="222" s="1"/>
  <c r="L594" i="222"/>
  <c r="L595" i="222" s="1"/>
  <c r="L659" i="222" s="1"/>
  <c r="L69" i="222"/>
  <c r="L70" i="222" s="1"/>
  <c r="L419" i="222"/>
  <c r="L420" i="222" s="1"/>
  <c r="L244" i="222"/>
  <c r="L245" i="222" s="1"/>
  <c r="J65" i="233"/>
  <c r="J70" i="233"/>
  <c r="J66" i="233"/>
  <c r="J71" i="233"/>
  <c r="L813" i="232"/>
  <c r="L392" i="233"/>
  <c r="L825" i="232"/>
  <c r="L400" i="233"/>
  <c r="L814" i="232"/>
  <c r="L393" i="233"/>
  <c r="L824" i="232"/>
  <c r="L399" i="233"/>
  <c r="J730" i="222"/>
  <c r="J387" i="233" s="1"/>
  <c r="J385" i="233"/>
  <c r="J555" i="222"/>
  <c r="J298" i="233" s="1"/>
  <c r="J296" i="233"/>
  <c r="L465" i="232"/>
  <c r="L222" i="233"/>
  <c r="L464" i="232"/>
  <c r="L221" i="233"/>
  <c r="L454" i="232"/>
  <c r="L215" i="233"/>
  <c r="J380" i="222"/>
  <c r="J209" i="233" s="1"/>
  <c r="J207" i="233"/>
  <c r="L453" i="232"/>
  <c r="L214" i="233"/>
  <c r="L311" i="233"/>
  <c r="L310" i="233"/>
  <c r="L303" i="233"/>
  <c r="L304" i="233"/>
  <c r="L273" i="232"/>
  <c r="L125" i="233"/>
  <c r="L284" i="232"/>
  <c r="L132" i="233"/>
  <c r="L274" i="232"/>
  <c r="L126" i="233"/>
  <c r="L285" i="232"/>
  <c r="L133" i="233"/>
  <c r="J205" i="222"/>
  <c r="J120" i="233" s="1"/>
  <c r="J118" i="233"/>
  <c r="J354" i="233"/>
  <c r="J353" i="233"/>
  <c r="J265" i="233"/>
  <c r="J266" i="233"/>
  <c r="J264" i="233"/>
  <c r="J444" i="233"/>
  <c r="J443" i="233"/>
  <c r="J175" i="233"/>
  <c r="J442" i="233"/>
  <c r="J176" i="233"/>
  <c r="J177" i="233"/>
  <c r="J355" i="233"/>
  <c r="J412" i="233"/>
  <c r="J323" i="233"/>
  <c r="J234" i="233"/>
  <c r="J145" i="233"/>
  <c r="J411" i="233"/>
  <c r="J322" i="233"/>
  <c r="J233" i="233"/>
  <c r="J144" i="233"/>
  <c r="J813" i="222"/>
  <c r="J819" i="232"/>
  <c r="J775" i="222"/>
  <c r="J808" i="232"/>
  <c r="J638" i="222"/>
  <c r="J600" i="222"/>
  <c r="J463" i="222"/>
  <c r="J459" i="232"/>
  <c r="J425" i="222"/>
  <c r="J448" i="232"/>
  <c r="J288" i="222"/>
  <c r="J279" i="232"/>
  <c r="J250" i="222"/>
  <c r="J268" i="232"/>
  <c r="L233" i="232"/>
  <c r="L413" i="232"/>
  <c r="L593" i="232"/>
  <c r="L773" i="232"/>
  <c r="J87" i="233"/>
  <c r="J86" i="233"/>
  <c r="J88" i="233"/>
  <c r="L270" i="222"/>
  <c r="L271" i="222" s="1"/>
  <c r="L275" i="222" s="1"/>
  <c r="L364" i="222"/>
  <c r="L365" i="222" s="1"/>
  <c r="L369" i="222" s="1"/>
  <c r="L50" i="222"/>
  <c r="L51" i="222" s="1"/>
  <c r="L575" i="222"/>
  <c r="L576" i="222" s="1"/>
  <c r="L620" i="222"/>
  <c r="L621" i="222" s="1"/>
  <c r="L625" i="222" s="1"/>
  <c r="L14" i="222"/>
  <c r="L15" i="222" s="1"/>
  <c r="L19" i="222" s="1"/>
  <c r="L445" i="222"/>
  <c r="L446" i="222" s="1"/>
  <c r="L450" i="222" s="1"/>
  <c r="L400" i="222"/>
  <c r="L401" i="222" s="1"/>
  <c r="L225" i="222"/>
  <c r="L226" i="222" s="1"/>
  <c r="L539" i="222"/>
  <c r="L540" i="222" s="1"/>
  <c r="L544" i="222" s="1"/>
  <c r="L750" i="222"/>
  <c r="L751" i="222" s="1"/>
  <c r="L95" i="222"/>
  <c r="L96" i="222" s="1"/>
  <c r="L100" i="222" s="1"/>
  <c r="L189" i="222"/>
  <c r="L190" i="222" s="1"/>
  <c r="L194" i="222" s="1"/>
  <c r="L795" i="222"/>
  <c r="L796" i="222" s="1"/>
  <c r="L800" i="222" s="1"/>
  <c r="L714" i="222"/>
  <c r="L715" i="222" s="1"/>
  <c r="L719" i="222" s="1"/>
  <c r="M20" i="222"/>
  <c r="M24" i="222" s="1"/>
  <c r="L44" i="233"/>
  <c r="N17" i="233"/>
  <c r="L37" i="233"/>
  <c r="L36" i="233"/>
  <c r="Q5" i="233"/>
  <c r="N15" i="233"/>
  <c r="L43" i="233"/>
  <c r="L11" i="233"/>
  <c r="L11" i="232"/>
  <c r="J42" i="233"/>
  <c r="J69" i="233" s="1"/>
  <c r="J29" i="233"/>
  <c r="J60" i="233" s="1"/>
  <c r="L30" i="233"/>
  <c r="J35" i="233"/>
  <c r="J64" i="233" s="1"/>
  <c r="K28" i="222"/>
  <c r="M801" i="222"/>
  <c r="M806" i="222" s="1"/>
  <c r="M802" i="222"/>
  <c r="M807" i="222" s="1"/>
  <c r="M803" i="222"/>
  <c r="M811" i="222" s="1"/>
  <c r="M804" i="222"/>
  <c r="M812" i="222" s="1"/>
  <c r="M764" i="222"/>
  <c r="M774" i="222" s="1"/>
  <c r="M762" i="222"/>
  <c r="M863" i="222" s="1"/>
  <c r="M763" i="222"/>
  <c r="M773" i="222" s="1"/>
  <c r="M761" i="222"/>
  <c r="M767" i="222" s="1"/>
  <c r="M760" i="222"/>
  <c r="M766" i="222" s="1"/>
  <c r="M279" i="222"/>
  <c r="M287" i="222" s="1"/>
  <c r="M278" i="222"/>
  <c r="M286" i="222" s="1"/>
  <c r="M277" i="222"/>
  <c r="M282" i="222" s="1"/>
  <c r="M276" i="222"/>
  <c r="M281" i="222" s="1"/>
  <c r="K382" i="222"/>
  <c r="K378" i="222"/>
  <c r="K483" i="222"/>
  <c r="M501" i="222"/>
  <c r="M502" i="222"/>
  <c r="J668" i="222"/>
  <c r="J681" i="222"/>
  <c r="J683" i="222" s="1"/>
  <c r="M327" i="222"/>
  <c r="M326" i="222"/>
  <c r="K485" i="222"/>
  <c r="K460" i="222"/>
  <c r="K465" i="222"/>
  <c r="M370" i="222"/>
  <c r="M374" i="222" s="1"/>
  <c r="M371" i="222"/>
  <c r="M375" i="222" s="1"/>
  <c r="M372" i="222"/>
  <c r="M379" i="222" s="1"/>
  <c r="M208" i="233" s="1"/>
  <c r="K310" i="222"/>
  <c r="K285" i="222"/>
  <c r="K290" i="222"/>
  <c r="K422" i="222"/>
  <c r="K427" i="222"/>
  <c r="K484" i="222"/>
  <c r="K247" i="222"/>
  <c r="K252" i="222"/>
  <c r="K309" i="222"/>
  <c r="M451" i="222"/>
  <c r="M456" i="222" s="1"/>
  <c r="M452" i="222"/>
  <c r="M457" i="222" s="1"/>
  <c r="M454" i="222"/>
  <c r="M462" i="222" s="1"/>
  <c r="M453" i="222"/>
  <c r="M461" i="222" s="1"/>
  <c r="L26" i="222"/>
  <c r="L133" i="222" s="1"/>
  <c r="M547" i="222"/>
  <c r="M554" i="222" s="1"/>
  <c r="M297" i="233" s="1"/>
  <c r="M545" i="222"/>
  <c r="M549" i="222" s="1"/>
  <c r="M546" i="222"/>
  <c r="M550" i="222" s="1"/>
  <c r="M676" i="222"/>
  <c r="M677" i="222"/>
  <c r="K203" i="222"/>
  <c r="K308" i="222"/>
  <c r="K207" i="222"/>
  <c r="M626" i="222"/>
  <c r="M631" i="222" s="1"/>
  <c r="M627" i="222"/>
  <c r="M632" i="222" s="1"/>
  <c r="M629" i="222"/>
  <c r="M637" i="222" s="1"/>
  <c r="M628" i="222"/>
  <c r="M636" i="222" s="1"/>
  <c r="M720" i="222"/>
  <c r="M724" i="222" s="1"/>
  <c r="M721" i="222"/>
  <c r="M725" i="222" s="1"/>
  <c r="M722" i="222"/>
  <c r="M729" i="222" s="1"/>
  <c r="M386" i="233" s="1"/>
  <c r="M239" i="222"/>
  <c r="M249" i="222" s="1"/>
  <c r="M338" i="222"/>
  <c r="M238" i="222"/>
  <c r="M248" i="222" s="1"/>
  <c r="M410" i="222"/>
  <c r="M416" i="222" s="1"/>
  <c r="M411" i="222"/>
  <c r="M417" i="222" s="1"/>
  <c r="M412" i="222"/>
  <c r="M513" i="222" s="1"/>
  <c r="M414" i="222"/>
  <c r="M424" i="222" s="1"/>
  <c r="M413" i="222"/>
  <c r="M423" i="222" s="1"/>
  <c r="M851" i="222"/>
  <c r="M586" i="222"/>
  <c r="M592" i="222" s="1"/>
  <c r="M587" i="222"/>
  <c r="M688" i="222" s="1"/>
  <c r="M589" i="222"/>
  <c r="M599" i="222" s="1"/>
  <c r="M588" i="222"/>
  <c r="M598" i="222" s="1"/>
  <c r="M585" i="222"/>
  <c r="M591" i="222" s="1"/>
  <c r="K777" i="222"/>
  <c r="K772" i="222"/>
  <c r="K815" i="222"/>
  <c r="K810" i="222"/>
  <c r="K732" i="222"/>
  <c r="K728" i="222"/>
  <c r="K635" i="222"/>
  <c r="K640" i="222"/>
  <c r="K597" i="222"/>
  <c r="K602" i="222"/>
  <c r="K557" i="222"/>
  <c r="K553" i="222"/>
  <c r="M104" i="222"/>
  <c r="M112" i="222" s="1"/>
  <c r="M102" i="222"/>
  <c r="M107" i="222" s="1"/>
  <c r="M103" i="222"/>
  <c r="M111" i="222" s="1"/>
  <c r="M101" i="222"/>
  <c r="M106" i="222" s="1"/>
  <c r="M197" i="222"/>
  <c r="M204" i="222" s="1"/>
  <c r="M119" i="233" s="1"/>
  <c r="M195" i="222"/>
  <c r="M199" i="222" s="1"/>
  <c r="M196" i="222"/>
  <c r="M200" i="222" s="1"/>
  <c r="K72" i="222"/>
  <c r="K77" i="222"/>
  <c r="K134" i="222"/>
  <c r="K135" i="222"/>
  <c r="K110" i="222"/>
  <c r="K115" i="222"/>
  <c r="M151" i="222"/>
  <c r="M152" i="222"/>
  <c r="K32" i="222"/>
  <c r="M61" i="222"/>
  <c r="M67" i="222" s="1"/>
  <c r="M60" i="222"/>
  <c r="M66" i="222" s="1"/>
  <c r="M64" i="222"/>
  <c r="M74" i="222" s="1"/>
  <c r="M62" i="222"/>
  <c r="M63" i="222"/>
  <c r="M73" i="222" s="1"/>
  <c r="M21" i="222"/>
  <c r="M25" i="222" s="1"/>
  <c r="M22" i="222"/>
  <c r="M29" i="222" s="1"/>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93" i="232"/>
  <c r="N18" i="232"/>
  <c r="J99" i="232"/>
  <c r="J88" i="232"/>
  <c r="N15" i="232"/>
  <c r="L104" i="232"/>
  <c r="L94" i="232"/>
  <c r="L105" i="232"/>
  <c r="J75" i="222"/>
  <c r="J113" i="222"/>
  <c r="J30" i="222"/>
  <c r="J136" i="222"/>
  <c r="L726" i="222"/>
  <c r="L833" i="222" s="1"/>
  <c r="J836" i="222"/>
  <c r="L808" i="222"/>
  <c r="L835" i="222" s="1"/>
  <c r="K836" i="222"/>
  <c r="J486" i="222"/>
  <c r="J506" i="222" s="1"/>
  <c r="L551" i="222"/>
  <c r="L658" i="222" s="1"/>
  <c r="K661" i="222"/>
  <c r="N798" i="222"/>
  <c r="N850" i="222"/>
  <c r="N852" i="222" s="1"/>
  <c r="N717" i="222"/>
  <c r="N753" i="222"/>
  <c r="L633" i="222"/>
  <c r="L660" i="222" s="1"/>
  <c r="L458" i="222"/>
  <c r="L376" i="222"/>
  <c r="N623" i="222"/>
  <c r="N448" i="222"/>
  <c r="N367" i="222"/>
  <c r="N675" i="222"/>
  <c r="N500" i="222"/>
  <c r="N578" i="222"/>
  <c r="N542" i="222"/>
  <c r="N403" i="222"/>
  <c r="L283" i="222"/>
  <c r="L201" i="222"/>
  <c r="N325" i="222"/>
  <c r="N192" i="222"/>
  <c r="N228" i="222"/>
  <c r="N273" i="222"/>
  <c r="J311" i="222"/>
  <c r="N17" i="222"/>
  <c r="N150" i="222"/>
  <c r="N53" i="222"/>
  <c r="N98" i="222"/>
  <c r="L108" i="222"/>
  <c r="Q5" i="223"/>
  <c r="Q5" i="222"/>
  <c r="F11" i="216"/>
  <c r="O203" i="217"/>
  <c r="O204" i="217" s="1"/>
  <c r="O194" i="217"/>
  <c r="O195" i="217" s="1"/>
  <c r="O17" i="232" s="1"/>
  <c r="O181" i="217"/>
  <c r="O182" i="217" s="1"/>
  <c r="O172" i="217"/>
  <c r="O173" i="217" s="1"/>
  <c r="O236" i="217" s="1"/>
  <c r="O207" i="217"/>
  <c r="O198" i="217"/>
  <c r="O208" i="217"/>
  <c r="O185" i="217"/>
  <c r="O176" i="217"/>
  <c r="O177" i="217"/>
  <c r="O186" i="217"/>
  <c r="O199" i="217"/>
  <c r="O63" i="217"/>
  <c r="O93" i="217"/>
  <c r="O94" i="217"/>
  <c r="O80" i="217"/>
  <c r="O81"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L233" i="222" l="1"/>
  <c r="L267" i="232" s="1"/>
  <c r="J92" i="232"/>
  <c r="M645" i="232"/>
  <c r="J635" i="232"/>
  <c r="K628" i="232"/>
  <c r="J646" i="232"/>
  <c r="K639" i="232"/>
  <c r="M634" i="232"/>
  <c r="L638" i="232"/>
  <c r="M633" i="232"/>
  <c r="M644" i="232"/>
  <c r="O753" i="232"/>
  <c r="O797" i="232"/>
  <c r="K237" i="232"/>
  <c r="O437" i="232"/>
  <c r="O617" i="232"/>
  <c r="O77" i="232"/>
  <c r="O257" i="232"/>
  <c r="K769" i="232"/>
  <c r="K770" i="232" s="1"/>
  <c r="K774" i="232"/>
  <c r="K409" i="232"/>
  <c r="K410" i="232" s="1"/>
  <c r="K414" i="232"/>
  <c r="K589" i="232"/>
  <c r="K590" i="232" s="1"/>
  <c r="K594" i="232"/>
  <c r="K229" i="232"/>
  <c r="K230" i="232" s="1"/>
  <c r="K234" i="232"/>
  <c r="K57" i="232"/>
  <c r="K597" i="232"/>
  <c r="K417" i="232"/>
  <c r="K777" i="232"/>
  <c r="O762" i="232"/>
  <c r="L752" i="232"/>
  <c r="L755" i="232" s="1"/>
  <c r="L756" i="232" s="1"/>
  <c r="L768" i="232" s="1"/>
  <c r="L761" i="232"/>
  <c r="L764" i="232" s="1"/>
  <c r="L572" i="232"/>
  <c r="L575" i="232" s="1"/>
  <c r="L576" i="232" s="1"/>
  <c r="L588" i="232" s="1"/>
  <c r="L581" i="232"/>
  <c r="L584" i="232" s="1"/>
  <c r="O393" i="232"/>
  <c r="O573" i="232"/>
  <c r="O402" i="232"/>
  <c r="O582" i="232"/>
  <c r="L392" i="232"/>
  <c r="L395" i="232" s="1"/>
  <c r="L396" i="232" s="1"/>
  <c r="L408" i="232" s="1"/>
  <c r="L401" i="232"/>
  <c r="L404" i="232" s="1"/>
  <c r="L212" i="232"/>
  <c r="L215" i="232" s="1"/>
  <c r="L216" i="232" s="1"/>
  <c r="L228" i="232" s="1"/>
  <c r="L221" i="232"/>
  <c r="L224" i="232" s="1"/>
  <c r="O32" i="232"/>
  <c r="O213" i="232"/>
  <c r="O41" i="232"/>
  <c r="O222" i="232"/>
  <c r="L31" i="232"/>
  <c r="L34" i="232" s="1"/>
  <c r="L40" i="232"/>
  <c r="L43" i="232" s="1"/>
  <c r="L44" i="232" s="1"/>
  <c r="K391" i="233"/>
  <c r="K302" i="233"/>
  <c r="J158" i="233"/>
  <c r="L384" i="233"/>
  <c r="L219" i="233"/>
  <c r="K309" i="233"/>
  <c r="K213" i="233"/>
  <c r="K220" i="233"/>
  <c r="K124" i="233"/>
  <c r="L130" i="233"/>
  <c r="L117" i="233"/>
  <c r="L308" i="233"/>
  <c r="K131" i="233"/>
  <c r="K398" i="233"/>
  <c r="L295" i="233"/>
  <c r="L206" i="233"/>
  <c r="L58" i="222"/>
  <c r="L408" i="222"/>
  <c r="L583" i="222"/>
  <c r="L627" i="232" s="1"/>
  <c r="L758" i="222"/>
  <c r="M785" i="222"/>
  <c r="M853" i="222"/>
  <c r="M854" i="222" s="1"/>
  <c r="M857" i="222" s="1"/>
  <c r="M610" i="222"/>
  <c r="M678" i="222"/>
  <c r="M679" i="222" s="1"/>
  <c r="M682" i="222" s="1"/>
  <c r="M85" i="222"/>
  <c r="M163" i="222"/>
  <c r="M153" i="222"/>
  <c r="M154" i="222" s="1"/>
  <c r="M157" i="222" s="1"/>
  <c r="M435" i="222"/>
  <c r="M503" i="222"/>
  <c r="M504" i="222" s="1"/>
  <c r="M507" i="222" s="1"/>
  <c r="M260" i="222"/>
  <c r="M328" i="222"/>
  <c r="M329" i="222" s="1"/>
  <c r="M332" i="222" s="1"/>
  <c r="M769" i="222"/>
  <c r="M770" i="222" s="1"/>
  <c r="M834" i="222" s="1"/>
  <c r="M594" i="222"/>
  <c r="M595" i="222" s="1"/>
  <c r="M659" i="222" s="1"/>
  <c r="M69" i="222"/>
  <c r="M70" i="222" s="1"/>
  <c r="M419" i="222"/>
  <c r="M244" i="222"/>
  <c r="M245" i="222" s="1"/>
  <c r="L10" i="217"/>
  <c r="L11" i="217"/>
  <c r="J737" i="222"/>
  <c r="J739" i="222" s="1"/>
  <c r="J383" i="222"/>
  <c r="J384" i="222" s="1"/>
  <c r="J210" i="233" s="1"/>
  <c r="J838" i="222"/>
  <c r="J416" i="233"/>
  <c r="J733" i="222"/>
  <c r="J734" i="222" s="1"/>
  <c r="J388" i="233" s="1"/>
  <c r="J663" i="222"/>
  <c r="J387" i="222"/>
  <c r="J389" i="222" s="1"/>
  <c r="J558" i="222"/>
  <c r="J559" i="222" s="1"/>
  <c r="J299" i="233" s="1"/>
  <c r="J562" i="222"/>
  <c r="J564" i="222" s="1"/>
  <c r="J488" i="222"/>
  <c r="J208" i="222"/>
  <c r="J209" i="222" s="1"/>
  <c r="J121" i="233" s="1"/>
  <c r="J313" i="222"/>
  <c r="J212" i="222"/>
  <c r="J214" i="222" s="1"/>
  <c r="M813" i="232"/>
  <c r="M392" i="233"/>
  <c r="J782" i="222"/>
  <c r="J786" i="222" s="1"/>
  <c r="J394" i="233"/>
  <c r="J423" i="233" s="1"/>
  <c r="J438" i="233" s="1"/>
  <c r="M814" i="232"/>
  <c r="M393" i="233"/>
  <c r="J820" i="222"/>
  <c r="J822" i="222" s="1"/>
  <c r="J401" i="233"/>
  <c r="J428" i="233" s="1"/>
  <c r="J439" i="233" s="1"/>
  <c r="K730" i="222"/>
  <c r="K387" i="233" s="1"/>
  <c r="K385" i="233"/>
  <c r="L818" i="232"/>
  <c r="L397" i="233"/>
  <c r="M825" i="232"/>
  <c r="M400" i="233"/>
  <c r="M824" i="232"/>
  <c r="M399" i="233"/>
  <c r="M310" i="233"/>
  <c r="M311" i="233"/>
  <c r="K380" i="222"/>
  <c r="K209" i="233" s="1"/>
  <c r="K207" i="233"/>
  <c r="J466" i="232"/>
  <c r="J223" i="233"/>
  <c r="J250" i="233" s="1"/>
  <c r="J261" i="233" s="1"/>
  <c r="K555" i="222"/>
  <c r="K298" i="233" s="1"/>
  <c r="K296" i="233"/>
  <c r="M453" i="232"/>
  <c r="M214" i="233"/>
  <c r="M454" i="232"/>
  <c r="M215" i="233"/>
  <c r="J305" i="233"/>
  <c r="J334" i="233" s="1"/>
  <c r="J349" i="233" s="1"/>
  <c r="M303" i="233"/>
  <c r="M304" i="233"/>
  <c r="M464" i="232"/>
  <c r="M221" i="233"/>
  <c r="M465" i="232"/>
  <c r="M222" i="233"/>
  <c r="J455" i="232"/>
  <c r="J216" i="233"/>
  <c r="J245" i="233" s="1"/>
  <c r="J260" i="233" s="1"/>
  <c r="J312" i="233"/>
  <c r="J339" i="233" s="1"/>
  <c r="J350" i="233" s="1"/>
  <c r="J275" i="232"/>
  <c r="J127" i="233"/>
  <c r="J156" i="233" s="1"/>
  <c r="J171" i="233" s="1"/>
  <c r="M284" i="232"/>
  <c r="M132" i="233"/>
  <c r="J331" i="233"/>
  <c r="M274" i="232"/>
  <c r="M126" i="233"/>
  <c r="M285" i="232"/>
  <c r="M133" i="233"/>
  <c r="J286" i="232"/>
  <c r="J134" i="233"/>
  <c r="J161" i="233" s="1"/>
  <c r="J172" i="233" s="1"/>
  <c r="J420" i="233"/>
  <c r="M273" i="232"/>
  <c r="M125" i="233"/>
  <c r="K205"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78" i="222"/>
  <c r="J779" i="222" s="1"/>
  <c r="J490" i="222"/>
  <c r="J607" i="222"/>
  <c r="J611" i="222" s="1"/>
  <c r="J603" i="222"/>
  <c r="J604" i="222" s="1"/>
  <c r="J816" i="222"/>
  <c r="J817" i="222" s="1"/>
  <c r="J314" i="222"/>
  <c r="J665" i="222"/>
  <c r="J664" i="222"/>
  <c r="J428" i="222"/>
  <c r="J429" i="222" s="1"/>
  <c r="K775" i="222"/>
  <c r="K808" i="232"/>
  <c r="J432" i="222"/>
  <c r="J436" i="222" s="1"/>
  <c r="J489" i="222"/>
  <c r="J645" i="222"/>
  <c r="J647" i="222" s="1"/>
  <c r="L828" i="222"/>
  <c r="J641" i="222"/>
  <c r="J642" i="222" s="1"/>
  <c r="K813" i="222"/>
  <c r="K819" i="232"/>
  <c r="J839" i="222"/>
  <c r="J815" i="232"/>
  <c r="K638" i="222"/>
  <c r="J840" i="222"/>
  <c r="J826" i="232"/>
  <c r="K600" i="222"/>
  <c r="L655" i="222"/>
  <c r="L653" i="222"/>
  <c r="J470" i="222"/>
  <c r="J472" i="222" s="1"/>
  <c r="J466" i="222"/>
  <c r="J467" i="222" s="1"/>
  <c r="J315" i="222"/>
  <c r="J295" i="222"/>
  <c r="J297" i="222" s="1"/>
  <c r="J253" i="222"/>
  <c r="J254" i="222" s="1"/>
  <c r="L478" i="222"/>
  <c r="J257" i="222"/>
  <c r="J261" i="222" s="1"/>
  <c r="L480" i="222"/>
  <c r="L98" i="232"/>
  <c r="L458" i="232"/>
  <c r="K463" i="222"/>
  <c r="K459" i="232"/>
  <c r="K425" i="222"/>
  <c r="K448" i="232"/>
  <c r="L305" i="222"/>
  <c r="L278" i="232"/>
  <c r="K250" i="222"/>
  <c r="K268" i="232"/>
  <c r="J291" i="222"/>
  <c r="J292" i="222" s="1"/>
  <c r="L303" i="222"/>
  <c r="K288" i="222"/>
  <c r="K279" i="232"/>
  <c r="L128" i="222"/>
  <c r="L130" i="222"/>
  <c r="J89" i="233"/>
  <c r="L830" i="222"/>
  <c r="L28" i="233"/>
  <c r="L41" i="233"/>
  <c r="N20" i="222"/>
  <c r="N24" i="222" s="1"/>
  <c r="L10" i="233"/>
  <c r="L10" i="232"/>
  <c r="J45" i="233"/>
  <c r="J72" i="233" s="1"/>
  <c r="M44" i="233"/>
  <c r="K3" i="233"/>
  <c r="L12" i="233"/>
  <c r="J38" i="233"/>
  <c r="J67" i="233" s="1"/>
  <c r="M30" i="233"/>
  <c r="O15" i="233"/>
  <c r="O17" i="233"/>
  <c r="M36" i="233"/>
  <c r="M43" i="233"/>
  <c r="M2" i="233"/>
  <c r="M37" i="233"/>
  <c r="J138" i="222"/>
  <c r="J31" i="233"/>
  <c r="J62" i="233" s="1"/>
  <c r="K42" i="233"/>
  <c r="K29" i="233"/>
  <c r="K35" i="233"/>
  <c r="L12" i="232"/>
  <c r="K311" i="222"/>
  <c r="K331" i="222" s="1"/>
  <c r="K333" i="222" s="1"/>
  <c r="M26" i="222"/>
  <c r="M133" i="222" s="1"/>
  <c r="K30" i="222"/>
  <c r="N371" i="222"/>
  <c r="N375" i="222" s="1"/>
  <c r="N372" i="222"/>
  <c r="N379" i="222" s="1"/>
  <c r="N208" i="233" s="1"/>
  <c r="N370" i="222"/>
  <c r="N374" i="222" s="1"/>
  <c r="N851" i="222"/>
  <c r="N279" i="222"/>
  <c r="N287" i="222" s="1"/>
  <c r="N277" i="222"/>
  <c r="N282" i="222" s="1"/>
  <c r="N278" i="222"/>
  <c r="N286" i="222" s="1"/>
  <c r="N276" i="222"/>
  <c r="N281" i="222" s="1"/>
  <c r="N627" i="222"/>
  <c r="N632" i="222" s="1"/>
  <c r="N628" i="222"/>
  <c r="N636" i="222" s="1"/>
  <c r="N629" i="222"/>
  <c r="N637" i="222" s="1"/>
  <c r="N626" i="222"/>
  <c r="N631" i="222" s="1"/>
  <c r="K668" i="222"/>
  <c r="K681" i="222"/>
  <c r="K683" i="222" s="1"/>
  <c r="L28" i="222"/>
  <c r="N410" i="222"/>
  <c r="N416" i="222" s="1"/>
  <c r="N412" i="222"/>
  <c r="N513" i="222" s="1"/>
  <c r="N411" i="222"/>
  <c r="N417" i="222" s="1"/>
  <c r="N413" i="222"/>
  <c r="N423" i="222" s="1"/>
  <c r="N414" i="222"/>
  <c r="N424" i="222" s="1"/>
  <c r="L32" i="222"/>
  <c r="N453" i="222"/>
  <c r="N461" i="222" s="1"/>
  <c r="N454" i="222"/>
  <c r="N462" i="222" s="1"/>
  <c r="N451" i="222"/>
  <c r="N456" i="222" s="1"/>
  <c r="N452" i="222"/>
  <c r="N457" i="222" s="1"/>
  <c r="L203" i="222"/>
  <c r="L207" i="222"/>
  <c r="L308" i="222"/>
  <c r="J843" i="222"/>
  <c r="J856" i="222"/>
  <c r="J858" i="222" s="1"/>
  <c r="N545" i="222"/>
  <c r="N549" i="222" s="1"/>
  <c r="N546" i="222"/>
  <c r="N550" i="222" s="1"/>
  <c r="N547" i="222"/>
  <c r="N554" i="222" s="1"/>
  <c r="N297" i="233" s="1"/>
  <c r="N235" i="222"/>
  <c r="N241" i="222" s="1"/>
  <c r="N239" i="222"/>
  <c r="N249" i="222" s="1"/>
  <c r="N237" i="222"/>
  <c r="N338" i="222" s="1"/>
  <c r="N238" i="222"/>
  <c r="N248" i="222" s="1"/>
  <c r="N236" i="222"/>
  <c r="N242" i="222" s="1"/>
  <c r="N585" i="222"/>
  <c r="N591" i="222" s="1"/>
  <c r="N586" i="222"/>
  <c r="N592" i="222" s="1"/>
  <c r="N587" i="222"/>
  <c r="N688" i="222" s="1"/>
  <c r="N588" i="222"/>
  <c r="N598" i="222" s="1"/>
  <c r="N589" i="222"/>
  <c r="N599" i="222" s="1"/>
  <c r="L422" i="222"/>
  <c r="L427" i="222"/>
  <c r="L484" i="222"/>
  <c r="L483" i="222"/>
  <c r="L378" i="222"/>
  <c r="L382" i="222"/>
  <c r="J331" i="222"/>
  <c r="J333" i="222" s="1"/>
  <c r="J318" i="222"/>
  <c r="L310" i="222"/>
  <c r="L285" i="222"/>
  <c r="L290" i="222"/>
  <c r="N501" i="222"/>
  <c r="N502" i="222"/>
  <c r="N762" i="222"/>
  <c r="N863" i="222" s="1"/>
  <c r="N763" i="222"/>
  <c r="N773" i="222" s="1"/>
  <c r="N764" i="222"/>
  <c r="N774" i="222" s="1"/>
  <c r="N760" i="222"/>
  <c r="N766" i="222" s="1"/>
  <c r="N761" i="222"/>
  <c r="N767" i="222" s="1"/>
  <c r="K843" i="222"/>
  <c r="K856" i="222"/>
  <c r="K858" i="222" s="1"/>
  <c r="N801" i="222"/>
  <c r="N806" i="222" s="1"/>
  <c r="N804" i="222"/>
  <c r="N812" i="222" s="1"/>
  <c r="N802" i="222"/>
  <c r="N807" i="222" s="1"/>
  <c r="N803" i="222"/>
  <c r="N811" i="222" s="1"/>
  <c r="L309" i="222"/>
  <c r="L247" i="222"/>
  <c r="L252" i="222"/>
  <c r="N326" i="222"/>
  <c r="N327" i="222"/>
  <c r="N676" i="222"/>
  <c r="N677" i="222"/>
  <c r="L465" i="222"/>
  <c r="L460" i="222"/>
  <c r="L485" i="222"/>
  <c r="N720" i="222"/>
  <c r="N724" i="222" s="1"/>
  <c r="N721" i="222"/>
  <c r="N725" i="222" s="1"/>
  <c r="N722" i="222"/>
  <c r="N729" i="222" s="1"/>
  <c r="N386" i="233" s="1"/>
  <c r="L772" i="222"/>
  <c r="L777" i="222"/>
  <c r="L810" i="222"/>
  <c r="L815" i="222"/>
  <c r="L732" i="222"/>
  <c r="L728" i="222"/>
  <c r="L640" i="222"/>
  <c r="L635" i="222"/>
  <c r="L597" i="222"/>
  <c r="L602" i="222"/>
  <c r="L557" i="222"/>
  <c r="L553" i="222"/>
  <c r="J508" i="222"/>
  <c r="J493" i="222"/>
  <c r="N104" i="222"/>
  <c r="N112" i="222" s="1"/>
  <c r="N103" i="222"/>
  <c r="N111" i="222" s="1"/>
  <c r="N102" i="222"/>
  <c r="N107" i="222" s="1"/>
  <c r="N101" i="222"/>
  <c r="N106" i="222" s="1"/>
  <c r="N152" i="222"/>
  <c r="N151" i="222"/>
  <c r="J156" i="222"/>
  <c r="J158" i="222" s="1"/>
  <c r="J143" i="222"/>
  <c r="L72" i="222"/>
  <c r="L134" i="222"/>
  <c r="L77" i="222"/>
  <c r="L135" i="222"/>
  <c r="L110" i="222"/>
  <c r="L115" i="222"/>
  <c r="N196" i="222"/>
  <c r="N200" i="222" s="1"/>
  <c r="N195" i="222"/>
  <c r="N199" i="222" s="1"/>
  <c r="N197" i="222"/>
  <c r="N204" i="222" s="1"/>
  <c r="N119" i="233" s="1"/>
  <c r="J82" i="222"/>
  <c r="J86" i="222" s="1"/>
  <c r="J78" i="222"/>
  <c r="J79" i="222" s="1"/>
  <c r="J139" i="222"/>
  <c r="J140" i="222"/>
  <c r="J120" i="222"/>
  <c r="J122" i="222" s="1"/>
  <c r="J116" i="222"/>
  <c r="J117" i="222" s="1"/>
  <c r="J33" i="222"/>
  <c r="J34" i="222" s="1"/>
  <c r="J37" i="222"/>
  <c r="J39" i="222" s="1"/>
  <c r="N60" i="222"/>
  <c r="N66" i="222" s="1"/>
  <c r="N61" i="222"/>
  <c r="N67" i="222" s="1"/>
  <c r="N64" i="222"/>
  <c r="N74" i="222" s="1"/>
  <c r="N62" i="222"/>
  <c r="N63" i="222"/>
  <c r="N73" i="222" s="1"/>
  <c r="N21" i="222"/>
  <c r="N25" i="222" s="1"/>
  <c r="N22" i="222"/>
  <c r="N29" i="222" s="1"/>
  <c r="O240" i="217"/>
  <c r="O230" i="217"/>
  <c r="O126" i="217"/>
  <c r="O122" i="217"/>
  <c r="L112" i="217"/>
  <c r="L113" i="217"/>
  <c r="K121" i="217"/>
  <c r="K123" i="217" s="1"/>
  <c r="K3" i="232"/>
  <c r="M2" i="232"/>
  <c r="O116" i="217"/>
  <c r="J95" i="232"/>
  <c r="M104" i="232"/>
  <c r="K88" i="232"/>
  <c r="M93" i="232"/>
  <c r="J106" i="232"/>
  <c r="K99" i="232"/>
  <c r="O18" i="232"/>
  <c r="O15" i="232"/>
  <c r="M105" i="232"/>
  <c r="M94" i="232"/>
  <c r="K75" i="222"/>
  <c r="K113" i="222"/>
  <c r="M808" i="222"/>
  <c r="M835" i="222" s="1"/>
  <c r="M726" i="222"/>
  <c r="M833" i="222" s="1"/>
  <c r="M283" i="222"/>
  <c r="M376" i="222"/>
  <c r="O798" i="222"/>
  <c r="O850" i="222"/>
  <c r="O852" i="222" s="1"/>
  <c r="O717" i="222"/>
  <c r="O753" i="222"/>
  <c r="M633" i="222"/>
  <c r="M660" i="222" s="1"/>
  <c r="M458" i="222"/>
  <c r="M551" i="222"/>
  <c r="M658" i="222" s="1"/>
  <c r="K136" i="222"/>
  <c r="L661" i="222"/>
  <c r="K486" i="222"/>
  <c r="O623" i="222"/>
  <c r="O448" i="222"/>
  <c r="O367" i="222"/>
  <c r="O675" i="222"/>
  <c r="O500" i="222"/>
  <c r="O578" i="222"/>
  <c r="O542" i="222"/>
  <c r="O403" i="222"/>
  <c r="M201" i="222"/>
  <c r="O325" i="222"/>
  <c r="O192" i="222"/>
  <c r="O228" i="222"/>
  <c r="O273" i="222"/>
  <c r="O17" i="222"/>
  <c r="O150" i="222"/>
  <c r="O98" i="222"/>
  <c r="O53" i="222"/>
  <c r="M108" i="222"/>
  <c r="P203" i="217"/>
  <c r="P204" i="217" s="1"/>
  <c r="P194" i="217"/>
  <c r="P195" i="217" s="1"/>
  <c r="P17" i="232" s="1"/>
  <c r="P181" i="217"/>
  <c r="P182" i="217" s="1"/>
  <c r="P172" i="217"/>
  <c r="P173" i="217" s="1"/>
  <c r="P236" i="217" s="1"/>
  <c r="P198" i="217"/>
  <c r="P207" i="217"/>
  <c r="P176" i="217"/>
  <c r="P208" i="217"/>
  <c r="P185" i="217"/>
  <c r="P186" i="217"/>
  <c r="P177" i="217"/>
  <c r="P199" i="217"/>
  <c r="P63" i="217"/>
  <c r="P93" i="217"/>
  <c r="P94" i="217"/>
  <c r="P80" i="217"/>
  <c r="P81"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L803" i="232" l="1"/>
  <c r="L831" i="232" s="1"/>
  <c r="L822" i="232"/>
  <c r="L820" i="232"/>
  <c r="L823" i="232" s="1"/>
  <c r="L642" i="232"/>
  <c r="L640" i="232"/>
  <c r="L643" i="232" s="1"/>
  <c r="L462" i="232"/>
  <c r="L460" i="232"/>
  <c r="L463" i="232" s="1"/>
  <c r="L282" i="232"/>
  <c r="L280" i="232"/>
  <c r="L283" i="232" s="1"/>
  <c r="L102" i="232"/>
  <c r="L100" i="232"/>
  <c r="L103" i="232" s="1"/>
  <c r="L271" i="232"/>
  <c r="L269" i="232"/>
  <c r="L272" i="232" s="1"/>
  <c r="L811" i="232"/>
  <c r="L809" i="232"/>
  <c r="L812" i="232" s="1"/>
  <c r="L451" i="232"/>
  <c r="L449" i="232"/>
  <c r="L452" i="232" s="1"/>
  <c r="L631" i="232"/>
  <c r="L629" i="232"/>
  <c r="L632" i="232" s="1"/>
  <c r="L89" i="232"/>
  <c r="L91" i="232"/>
  <c r="K646" i="232"/>
  <c r="J636" i="232"/>
  <c r="J652" i="232"/>
  <c r="N634" i="232"/>
  <c r="N645" i="232"/>
  <c r="N633" i="232"/>
  <c r="N644" i="232"/>
  <c r="K635" i="232"/>
  <c r="J647" i="232"/>
  <c r="J653" i="232"/>
  <c r="L628" i="232"/>
  <c r="L639" i="232"/>
  <c r="L443" i="232"/>
  <c r="L471" i="232" s="1"/>
  <c r="L623" i="232"/>
  <c r="L651" i="232" s="1"/>
  <c r="L83" i="232"/>
  <c r="L263" i="232"/>
  <c r="L291" i="232" s="1"/>
  <c r="L829" i="222"/>
  <c r="L831" i="222" s="1"/>
  <c r="P753" i="232"/>
  <c r="P797" i="232"/>
  <c r="L654" i="222"/>
  <c r="L656" i="222" s="1"/>
  <c r="M53" i="232"/>
  <c r="L35" i="232"/>
  <c r="L47" i="232" s="1"/>
  <c r="P437" i="232"/>
  <c r="P617" i="232"/>
  <c r="P77" i="232"/>
  <c r="P257" i="232"/>
  <c r="L225" i="232"/>
  <c r="L585" i="232"/>
  <c r="L405" i="232"/>
  <c r="L765" i="232"/>
  <c r="L48" i="232"/>
  <c r="L54" i="232"/>
  <c r="P762" i="232"/>
  <c r="P393" i="232"/>
  <c r="P573" i="232"/>
  <c r="P402" i="232"/>
  <c r="P582" i="232"/>
  <c r="P32" i="232"/>
  <c r="P213" i="232"/>
  <c r="P41" i="232"/>
  <c r="P222" i="232"/>
  <c r="L301" i="233"/>
  <c r="L302" i="233"/>
  <c r="L391" i="233"/>
  <c r="J292" i="232"/>
  <c r="L212" i="233"/>
  <c r="L309" i="233"/>
  <c r="J293" i="232"/>
  <c r="J833" i="232"/>
  <c r="L87" i="232"/>
  <c r="J473" i="232"/>
  <c r="L124" i="233"/>
  <c r="L131" i="233"/>
  <c r="L220" i="233"/>
  <c r="L213" i="233"/>
  <c r="J472" i="232"/>
  <c r="J832" i="232"/>
  <c r="L123" i="233"/>
  <c r="L398" i="233"/>
  <c r="L390" i="233"/>
  <c r="L447" i="232"/>
  <c r="L129" i="222"/>
  <c r="L131" i="222" s="1"/>
  <c r="L34" i="233"/>
  <c r="L304" i="222"/>
  <c r="L306" i="222" s="1"/>
  <c r="L479" i="222"/>
  <c r="L481" i="222" s="1"/>
  <c r="L807" i="232"/>
  <c r="M230" i="222"/>
  <c r="M232" i="222" s="1"/>
  <c r="M755" i="222"/>
  <c r="M757" i="222" s="1"/>
  <c r="M580" i="222"/>
  <c r="M582" i="222" s="1"/>
  <c r="M405" i="222"/>
  <c r="M407" i="222" s="1"/>
  <c r="M55" i="222"/>
  <c r="M57" i="222" s="1"/>
  <c r="N785" i="222"/>
  <c r="N853" i="222"/>
  <c r="N854" i="222" s="1"/>
  <c r="N857" i="222" s="1"/>
  <c r="N610" i="222"/>
  <c r="N678" i="222"/>
  <c r="N679" i="222" s="1"/>
  <c r="N682" i="222" s="1"/>
  <c r="N435" i="222"/>
  <c r="N503" i="222"/>
  <c r="N504" i="222" s="1"/>
  <c r="N507" i="222" s="1"/>
  <c r="N85" i="222"/>
  <c r="N153" i="222"/>
  <c r="N154" i="222" s="1"/>
  <c r="N157" i="222" s="1"/>
  <c r="N163" i="222"/>
  <c r="N260" i="222"/>
  <c r="N328" i="222"/>
  <c r="N329" i="222" s="1"/>
  <c r="N332" i="222" s="1"/>
  <c r="M420" i="222"/>
  <c r="M422" i="222" s="1"/>
  <c r="N769" i="222"/>
  <c r="N770" i="222" s="1"/>
  <c r="N834" i="222" s="1"/>
  <c r="N594" i="222"/>
  <c r="N595" i="222" s="1"/>
  <c r="N659" i="222" s="1"/>
  <c r="N69" i="222"/>
  <c r="N419" i="222"/>
  <c r="M309" i="222"/>
  <c r="N244" i="222"/>
  <c r="M10" i="217"/>
  <c r="J482" i="233"/>
  <c r="J479" i="233"/>
  <c r="J475" i="233"/>
  <c r="J478" i="233"/>
  <c r="J473" i="233"/>
  <c r="J484" i="233"/>
  <c r="J477" i="233"/>
  <c r="J483" i="233"/>
  <c r="J474" i="233"/>
  <c r="J485" i="233"/>
  <c r="J480" i="233"/>
  <c r="J112" i="232"/>
  <c r="J113" i="232"/>
  <c r="K733" i="222"/>
  <c r="K734" i="222" s="1"/>
  <c r="K388" i="233" s="1"/>
  <c r="K212" i="222"/>
  <c r="K214" i="222" s="1"/>
  <c r="K383" i="222"/>
  <c r="K384" i="222" s="1"/>
  <c r="K210" i="233" s="1"/>
  <c r="J491" i="222"/>
  <c r="J511" i="222" s="1"/>
  <c r="J514" i="222" s="1"/>
  <c r="K838" i="222"/>
  <c r="K562" i="222"/>
  <c r="K564" i="222" s="1"/>
  <c r="K313" i="222"/>
  <c r="K208" i="222"/>
  <c r="K209" i="222" s="1"/>
  <c r="K121" i="233" s="1"/>
  <c r="K558" i="222"/>
  <c r="K559" i="222" s="1"/>
  <c r="K299" i="233" s="1"/>
  <c r="L730" i="222"/>
  <c r="L387" i="233" s="1"/>
  <c r="L385" i="233"/>
  <c r="K816" i="222"/>
  <c r="K817" i="222" s="1"/>
  <c r="K401" i="233"/>
  <c r="K778" i="222"/>
  <c r="K779" i="222" s="1"/>
  <c r="K394" i="233"/>
  <c r="K737" i="222"/>
  <c r="K739" i="222" s="1"/>
  <c r="N824" i="232"/>
  <c r="N399" i="233"/>
  <c r="N825" i="232"/>
  <c r="N400" i="233"/>
  <c r="K387" i="222"/>
  <c r="K389" i="222" s="1"/>
  <c r="N814" i="232"/>
  <c r="N393" i="233"/>
  <c r="K663" i="222"/>
  <c r="K488" i="222"/>
  <c r="J827" i="232"/>
  <c r="J402" i="233"/>
  <c r="N813" i="232"/>
  <c r="N392" i="233"/>
  <c r="J816" i="232"/>
  <c r="J395" i="233"/>
  <c r="L555" i="222"/>
  <c r="L298" i="233" s="1"/>
  <c r="L296" i="233"/>
  <c r="N310" i="233"/>
  <c r="K466" i="222"/>
  <c r="K467" i="222" s="1"/>
  <c r="K223" i="233"/>
  <c r="J313" i="233"/>
  <c r="J456" i="232"/>
  <c r="J217" i="233"/>
  <c r="N304" i="233"/>
  <c r="N454" i="232"/>
  <c r="N215" i="233"/>
  <c r="N303" i="233"/>
  <c r="N453" i="232"/>
  <c r="N214" i="233"/>
  <c r="L380" i="222"/>
  <c r="L209" i="233" s="1"/>
  <c r="L207" i="233"/>
  <c r="K312" i="233"/>
  <c r="J467" i="232"/>
  <c r="J224" i="233"/>
  <c r="K305" i="233"/>
  <c r="J306" i="233"/>
  <c r="N465" i="232"/>
  <c r="N222" i="233"/>
  <c r="K455" i="232"/>
  <c r="K216" i="233"/>
  <c r="N464" i="232"/>
  <c r="N221" i="233"/>
  <c r="N311" i="233"/>
  <c r="L205" i="222"/>
  <c r="L120" i="233" s="1"/>
  <c r="L118" i="233"/>
  <c r="N274" i="232"/>
  <c r="N126" i="233"/>
  <c r="K275" i="232"/>
  <c r="K127" i="233"/>
  <c r="N285" i="232"/>
  <c r="N133" i="233"/>
  <c r="K286" i="232"/>
  <c r="K134" i="233"/>
  <c r="N273" i="232"/>
  <c r="N125" i="233"/>
  <c r="J287" i="232"/>
  <c r="J135" i="233"/>
  <c r="J276" i="232"/>
  <c r="J128" i="233"/>
  <c r="N284" i="232"/>
  <c r="N132" i="233"/>
  <c r="J173" i="233"/>
  <c r="K181" i="233" s="1"/>
  <c r="J262" i="233"/>
  <c r="K270" i="233" s="1"/>
  <c r="J351" i="233"/>
  <c r="K359" i="233" s="1"/>
  <c r="J440" i="233"/>
  <c r="K448" i="233" s="1"/>
  <c r="K257" i="222"/>
  <c r="K261" i="222" s="1"/>
  <c r="K295" i="222"/>
  <c r="K297" i="222" s="1"/>
  <c r="J316" i="222"/>
  <c r="J319" i="222" s="1"/>
  <c r="J320" i="222" s="1"/>
  <c r="K641" i="222"/>
  <c r="K642" i="222" s="1"/>
  <c r="K645" i="222"/>
  <c r="K647" i="222" s="1"/>
  <c r="K253" i="222"/>
  <c r="K254" i="222" s="1"/>
  <c r="J666" i="222"/>
  <c r="J669" i="222" s="1"/>
  <c r="J670" i="222" s="1"/>
  <c r="K314" i="222"/>
  <c r="K664" i="222"/>
  <c r="J841" i="222"/>
  <c r="J844" i="222" s="1"/>
  <c r="J845" i="222" s="1"/>
  <c r="K820" i="222"/>
  <c r="K822" i="222" s="1"/>
  <c r="K291" i="222"/>
  <c r="K292" i="222" s="1"/>
  <c r="L638" i="222"/>
  <c r="K782" i="222"/>
  <c r="K786" i="222" s="1"/>
  <c r="L775" i="222"/>
  <c r="L808" i="232"/>
  <c r="K665" i="222"/>
  <c r="K603" i="222"/>
  <c r="K604" i="222" s="1"/>
  <c r="L813" i="222"/>
  <c r="L819" i="232"/>
  <c r="K315" i="222"/>
  <c r="K607" i="222"/>
  <c r="K611" i="222" s="1"/>
  <c r="K840" i="222"/>
  <c r="K826" i="232"/>
  <c r="K839" i="222"/>
  <c r="K815" i="232"/>
  <c r="K432" i="222"/>
  <c r="K436" i="222" s="1"/>
  <c r="K489" i="222"/>
  <c r="K428" i="222"/>
  <c r="K429" i="222" s="1"/>
  <c r="L600" i="222"/>
  <c r="K470" i="222"/>
  <c r="K472" i="222" s="1"/>
  <c r="K490" i="222"/>
  <c r="K466" i="232"/>
  <c r="L425" i="222"/>
  <c r="L448" i="232"/>
  <c r="L463" i="222"/>
  <c r="L459" i="232"/>
  <c r="L288" i="222"/>
  <c r="L279" i="232"/>
  <c r="L250" i="222"/>
  <c r="L268" i="232"/>
  <c r="M233" i="232"/>
  <c r="M413" i="232"/>
  <c r="M773" i="232"/>
  <c r="M593" i="232"/>
  <c r="J91" i="233"/>
  <c r="J94" i="233" s="1"/>
  <c r="J495" i="233" s="1"/>
  <c r="M575" i="222"/>
  <c r="M576" i="222" s="1"/>
  <c r="M50" i="222"/>
  <c r="M51" i="222" s="1"/>
  <c r="M620" i="222"/>
  <c r="M621" i="222" s="1"/>
  <c r="M625" i="222" s="1"/>
  <c r="M225" i="222"/>
  <c r="M226" i="222" s="1"/>
  <c r="M539" i="222"/>
  <c r="M540" i="222" s="1"/>
  <c r="M544" i="222" s="1"/>
  <c r="M750" i="222"/>
  <c r="M751" i="222" s="1"/>
  <c r="M95" i="222"/>
  <c r="M96" i="222" s="1"/>
  <c r="M100" i="222" s="1"/>
  <c r="M714" i="222"/>
  <c r="M715" i="222" s="1"/>
  <c r="M719" i="222" s="1"/>
  <c r="M445" i="222"/>
  <c r="M446" i="222" s="1"/>
  <c r="M450" i="222" s="1"/>
  <c r="M189" i="222"/>
  <c r="M190" i="222" s="1"/>
  <c r="M194" i="222" s="1"/>
  <c r="M400" i="222"/>
  <c r="M401" i="222" s="1"/>
  <c r="M270" i="222"/>
  <c r="M271" i="222" s="1"/>
  <c r="M275" i="222" s="1"/>
  <c r="M364" i="222"/>
  <c r="M365" i="222" s="1"/>
  <c r="M369" i="222" s="1"/>
  <c r="M14" i="222"/>
  <c r="M15" i="222" s="1"/>
  <c r="M19" i="222" s="1"/>
  <c r="M795" i="222"/>
  <c r="M796" i="222" s="1"/>
  <c r="M800" i="222" s="1"/>
  <c r="O20" i="222"/>
  <c r="O24" i="222" s="1"/>
  <c r="K33" i="222"/>
  <c r="K34" i="222" s="1"/>
  <c r="K37" i="222"/>
  <c r="K39" i="222" s="1"/>
  <c r="M32" i="222"/>
  <c r="M28" i="222"/>
  <c r="K318" i="222"/>
  <c r="M10" i="233"/>
  <c r="M10" i="232"/>
  <c r="P15" i="233"/>
  <c r="N37" i="233"/>
  <c r="J39" i="233"/>
  <c r="J75" i="233" s="1"/>
  <c r="N43" i="233"/>
  <c r="K45" i="233"/>
  <c r="N44" i="233"/>
  <c r="N36" i="233"/>
  <c r="P17" i="233"/>
  <c r="M11" i="233"/>
  <c r="M11" i="232"/>
  <c r="K38" i="233"/>
  <c r="N30" i="233"/>
  <c r="J32" i="233"/>
  <c r="L42" i="233"/>
  <c r="K138" i="222"/>
  <c r="K31" i="233"/>
  <c r="L29" i="233"/>
  <c r="J46" i="233"/>
  <c r="J76" i="233" s="1"/>
  <c r="L35" i="233"/>
  <c r="M44" i="216"/>
  <c r="N45" i="216" s="1"/>
  <c r="L30" i="222"/>
  <c r="L668" i="222"/>
  <c r="L681" i="222"/>
  <c r="L683" i="222" s="1"/>
  <c r="O239" i="222"/>
  <c r="O249" i="222" s="1"/>
  <c r="O235" i="222"/>
  <c r="O241" i="222" s="1"/>
  <c r="O236" i="222"/>
  <c r="O242" i="222" s="1"/>
  <c r="O238" i="222"/>
  <c r="O248" i="222" s="1"/>
  <c r="O237" i="222"/>
  <c r="O338" i="222" s="1"/>
  <c r="O585" i="222"/>
  <c r="O591" i="222" s="1"/>
  <c r="O586" i="222"/>
  <c r="O592" i="222" s="1"/>
  <c r="O588" i="222"/>
  <c r="O598" i="222" s="1"/>
  <c r="O587" i="222"/>
  <c r="O688" i="222" s="1"/>
  <c r="O589" i="222"/>
  <c r="O599" i="222" s="1"/>
  <c r="O501" i="222"/>
  <c r="O502" i="222"/>
  <c r="M483" i="222"/>
  <c r="M382" i="222"/>
  <c r="M378" i="222"/>
  <c r="O326" i="222"/>
  <c r="O327" i="222"/>
  <c r="O677" i="222"/>
  <c r="O676" i="222"/>
  <c r="K493" i="222"/>
  <c r="K506" i="222"/>
  <c r="K508" i="222" s="1"/>
  <c r="O762" i="222"/>
  <c r="O863" i="222" s="1"/>
  <c r="O764" i="222"/>
  <c r="O774" i="222" s="1"/>
  <c r="O760" i="222"/>
  <c r="O766" i="222" s="1"/>
  <c r="O763" i="222"/>
  <c r="O773" i="222" s="1"/>
  <c r="O761" i="222"/>
  <c r="O767" i="222" s="1"/>
  <c r="O370" i="222"/>
  <c r="O374" i="222" s="1"/>
  <c r="O371" i="222"/>
  <c r="O375" i="222" s="1"/>
  <c r="O372" i="222"/>
  <c r="O379" i="222" s="1"/>
  <c r="O208" i="233" s="1"/>
  <c r="O721" i="222"/>
  <c r="O725" i="222" s="1"/>
  <c r="O722" i="222"/>
  <c r="O729" i="222" s="1"/>
  <c r="O386" i="233" s="1"/>
  <c r="O720" i="222"/>
  <c r="O724" i="222" s="1"/>
  <c r="M203" i="222"/>
  <c r="M308" i="222"/>
  <c r="M207" i="222"/>
  <c r="O851" i="222"/>
  <c r="O453" i="222"/>
  <c r="O461" i="222" s="1"/>
  <c r="O454" i="222"/>
  <c r="O462" i="222" s="1"/>
  <c r="O452" i="222"/>
  <c r="O457" i="222" s="1"/>
  <c r="O451" i="222"/>
  <c r="O456" i="222" s="1"/>
  <c r="O277" i="222"/>
  <c r="O282" i="222" s="1"/>
  <c r="O278" i="222"/>
  <c r="O286" i="222" s="1"/>
  <c r="O276" i="222"/>
  <c r="O281" i="222" s="1"/>
  <c r="O279" i="222"/>
  <c r="O287" i="222" s="1"/>
  <c r="O629" i="222"/>
  <c r="O637" i="222" s="1"/>
  <c r="O627" i="222"/>
  <c r="O632" i="222" s="1"/>
  <c r="O626" i="222"/>
  <c r="O631" i="222" s="1"/>
  <c r="O628" i="222"/>
  <c r="O636" i="222" s="1"/>
  <c r="O801" i="222"/>
  <c r="O806" i="222" s="1"/>
  <c r="O802" i="222"/>
  <c r="O807" i="222" s="1"/>
  <c r="O803" i="222"/>
  <c r="O811" i="222" s="1"/>
  <c r="O804" i="222"/>
  <c r="O812" i="222" s="1"/>
  <c r="O411" i="222"/>
  <c r="O417" i="222" s="1"/>
  <c r="O413" i="222"/>
  <c r="O423" i="222" s="1"/>
  <c r="O414" i="222"/>
  <c r="O424" i="222" s="1"/>
  <c r="O410" i="222"/>
  <c r="O416" i="222" s="1"/>
  <c r="O412" i="222"/>
  <c r="O513" i="222" s="1"/>
  <c r="M290" i="222"/>
  <c r="M310" i="222"/>
  <c r="M285" i="222"/>
  <c r="O547" i="222"/>
  <c r="O554" i="222" s="1"/>
  <c r="O297" i="233" s="1"/>
  <c r="O546" i="222"/>
  <c r="O550" i="222" s="1"/>
  <c r="O545" i="222"/>
  <c r="O549" i="222" s="1"/>
  <c r="M465" i="222"/>
  <c r="M485" i="222"/>
  <c r="M460" i="222"/>
  <c r="M772" i="222"/>
  <c r="M777" i="222"/>
  <c r="M810" i="222"/>
  <c r="M815" i="222"/>
  <c r="M732" i="222"/>
  <c r="M728" i="222"/>
  <c r="M635" i="222"/>
  <c r="M640" i="222"/>
  <c r="M597" i="222"/>
  <c r="M602" i="222"/>
  <c r="M557" i="222"/>
  <c r="M553" i="222"/>
  <c r="K156" i="222"/>
  <c r="K158" i="222" s="1"/>
  <c r="K143" i="222"/>
  <c r="O102" i="222"/>
  <c r="O107" i="222" s="1"/>
  <c r="O101" i="222"/>
  <c r="O106" i="222" s="1"/>
  <c r="O104" i="222"/>
  <c r="O112" i="222" s="1"/>
  <c r="O103" i="222"/>
  <c r="O111" i="222" s="1"/>
  <c r="K139" i="222"/>
  <c r="K78" i="222"/>
  <c r="K79" i="222" s="1"/>
  <c r="K82" i="222"/>
  <c r="K86" i="222" s="1"/>
  <c r="O152" i="222"/>
  <c r="O151" i="222"/>
  <c r="N26" i="222"/>
  <c r="N133" i="222" s="1"/>
  <c r="O197" i="222"/>
  <c r="O204" i="222" s="1"/>
  <c r="O119" i="233" s="1"/>
  <c r="O195" i="222"/>
  <c r="O199" i="222" s="1"/>
  <c r="O196" i="222"/>
  <c r="O200" i="222" s="1"/>
  <c r="K140" i="222"/>
  <c r="K116" i="222"/>
  <c r="K117" i="222" s="1"/>
  <c r="K120" i="222"/>
  <c r="K122" i="222" s="1"/>
  <c r="M72" i="222"/>
  <c r="M77" i="222"/>
  <c r="M134" i="222"/>
  <c r="M135" i="222"/>
  <c r="M110" i="222"/>
  <c r="M115" i="222"/>
  <c r="O62" i="222"/>
  <c r="O63" i="222"/>
  <c r="O73" i="222" s="1"/>
  <c r="O60" i="222"/>
  <c r="O66" i="222" s="1"/>
  <c r="O61" i="222"/>
  <c r="O67" i="222" s="1"/>
  <c r="O64" i="222"/>
  <c r="O74" i="222" s="1"/>
  <c r="O22" i="222"/>
  <c r="O29" i="222" s="1"/>
  <c r="O21" i="222"/>
  <c r="O25" i="222" s="1"/>
  <c r="J107" i="232"/>
  <c r="J141" i="222"/>
  <c r="P240" i="217"/>
  <c r="P230" i="217"/>
  <c r="L114" i="217"/>
  <c r="L117" i="217" s="1"/>
  <c r="L119" i="217" s="1"/>
  <c r="M223" i="217"/>
  <c r="M224" i="217" s="1"/>
  <c r="M227" i="217" s="1"/>
  <c r="M218" i="217"/>
  <c r="M219" i="217" s="1"/>
  <c r="M226" i="217" s="1"/>
  <c r="M232" i="217"/>
  <c r="P122" i="217"/>
  <c r="K125" i="217"/>
  <c r="K241" i="217"/>
  <c r="P126" i="217"/>
  <c r="L228" i="217"/>
  <c r="L231" i="217" s="1"/>
  <c r="L233" i="217" s="1"/>
  <c r="L235" i="217" s="1"/>
  <c r="M109" i="217"/>
  <c r="M110" i="217" s="1"/>
  <c r="M104" i="217"/>
  <c r="M105" i="217" s="1"/>
  <c r="M118" i="217"/>
  <c r="P116" i="217"/>
  <c r="N104" i="232"/>
  <c r="K106" i="232"/>
  <c r="P15" i="232"/>
  <c r="J96" i="232"/>
  <c r="P18" i="232"/>
  <c r="N105" i="232"/>
  <c r="L99" i="232"/>
  <c r="N94" i="232"/>
  <c r="N93" i="232"/>
  <c r="K95" i="232"/>
  <c r="L88" i="232"/>
  <c r="L75" i="222"/>
  <c r="L113" i="222"/>
  <c r="L836" i="222"/>
  <c r="L486" i="222"/>
  <c r="L506" i="222" s="1"/>
  <c r="N808" i="222"/>
  <c r="N835" i="222" s="1"/>
  <c r="N726" i="222"/>
  <c r="N833" i="222" s="1"/>
  <c r="P850" i="222"/>
  <c r="P852" i="222" s="1"/>
  <c r="P717" i="222"/>
  <c r="P753" i="222"/>
  <c r="P798" i="222"/>
  <c r="M661" i="222"/>
  <c r="N633" i="222"/>
  <c r="N660" i="222" s="1"/>
  <c r="P367" i="222"/>
  <c r="P675" i="222"/>
  <c r="P500" i="222"/>
  <c r="P578" i="222"/>
  <c r="P542" i="222"/>
  <c r="P403" i="222"/>
  <c r="P448" i="222"/>
  <c r="P623" i="222"/>
  <c r="N458" i="222"/>
  <c r="N551" i="222"/>
  <c r="N658" i="222" s="1"/>
  <c r="N376" i="222"/>
  <c r="N201" i="222"/>
  <c r="N283" i="222"/>
  <c r="P228" i="222"/>
  <c r="P273" i="222"/>
  <c r="P325" i="222"/>
  <c r="P192" i="222"/>
  <c r="L311" i="222"/>
  <c r="L136" i="222"/>
  <c r="N108" i="222"/>
  <c r="P17" i="222"/>
  <c r="P98" i="222"/>
  <c r="P53" i="222"/>
  <c r="P150" i="222"/>
  <c r="Q207" i="217"/>
  <c r="Q198" i="217"/>
  <c r="Q176" i="217"/>
  <c r="Q208" i="217"/>
  <c r="Q185" i="217"/>
  <c r="Q177" i="217"/>
  <c r="Q186" i="217"/>
  <c r="Q199" i="217"/>
  <c r="Q63" i="217"/>
  <c r="Q203" i="217"/>
  <c r="Q204" i="217" s="1"/>
  <c r="Q194" i="217"/>
  <c r="Q195" i="217" s="1"/>
  <c r="Q17" i="232" s="1"/>
  <c r="Q181" i="217"/>
  <c r="Q182" i="217" s="1"/>
  <c r="Q172" i="217"/>
  <c r="Q173" i="217" s="1"/>
  <c r="Q236" i="217" s="1"/>
  <c r="Q93" i="217"/>
  <c r="Q94" i="217"/>
  <c r="Q80" i="217"/>
  <c r="Q81"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M639" i="232" l="1"/>
  <c r="O644" i="232"/>
  <c r="O633" i="232"/>
  <c r="K636" i="232"/>
  <c r="K652" i="232"/>
  <c r="O645" i="232"/>
  <c r="M638" i="232"/>
  <c r="M628" i="232"/>
  <c r="J654" i="232"/>
  <c r="O634" i="232"/>
  <c r="L635" i="232"/>
  <c r="L646" i="232"/>
  <c r="K653" i="232"/>
  <c r="K647" i="232"/>
  <c r="Q753" i="232"/>
  <c r="Q797" i="232"/>
  <c r="L49" i="232"/>
  <c r="Q437" i="232"/>
  <c r="Q617" i="232"/>
  <c r="Q77" i="232"/>
  <c r="Q257" i="232"/>
  <c r="L769" i="232"/>
  <c r="L770" i="232" s="1"/>
  <c r="L774" i="232"/>
  <c r="L788" i="232" s="1"/>
  <c r="L409" i="232"/>
  <c r="L410" i="232" s="1"/>
  <c r="L414" i="232"/>
  <c r="L428" i="232" s="1"/>
  <c r="L589" i="232"/>
  <c r="L590" i="232" s="1"/>
  <c r="L594" i="232"/>
  <c r="L608" i="232" s="1"/>
  <c r="M605" i="232" s="1"/>
  <c r="M596" i="232" s="1"/>
  <c r="L229" i="232"/>
  <c r="L230" i="232" s="1"/>
  <c r="L234" i="232"/>
  <c r="L248" i="232" s="1"/>
  <c r="Q762" i="232"/>
  <c r="K763" i="232"/>
  <c r="M752" i="232"/>
  <c r="M761" i="232"/>
  <c r="Q393" i="232"/>
  <c r="Q573" i="232"/>
  <c r="K403" i="232"/>
  <c r="K583" i="232"/>
  <c r="M572" i="232"/>
  <c r="M581" i="232"/>
  <c r="Q402" i="232"/>
  <c r="Q582" i="232"/>
  <c r="M392" i="232"/>
  <c r="M401" i="232"/>
  <c r="Q32" i="232"/>
  <c r="Q213" i="232"/>
  <c r="K42" i="232"/>
  <c r="K223" i="232"/>
  <c r="M212" i="232"/>
  <c r="M221" i="232"/>
  <c r="Q41" i="232"/>
  <c r="Q222" i="232"/>
  <c r="M31" i="232"/>
  <c r="M40" i="232"/>
  <c r="M309" i="233"/>
  <c r="K292" i="232"/>
  <c r="K293" i="232"/>
  <c r="K832" i="232"/>
  <c r="M220" i="233"/>
  <c r="M206" i="233"/>
  <c r="M295" i="233"/>
  <c r="M384" i="233"/>
  <c r="M130" i="233"/>
  <c r="K473" i="232"/>
  <c r="K833" i="232"/>
  <c r="M213" i="233"/>
  <c r="M398" i="233"/>
  <c r="M308" i="233"/>
  <c r="M131" i="233"/>
  <c r="M117" i="233"/>
  <c r="K472" i="232"/>
  <c r="M302" i="233"/>
  <c r="M391" i="233"/>
  <c r="M219" i="233"/>
  <c r="K127" i="217"/>
  <c r="M58" i="222"/>
  <c r="M408" i="222"/>
  <c r="M583" i="222"/>
  <c r="M758" i="222"/>
  <c r="M233" i="222"/>
  <c r="O785" i="222"/>
  <c r="O853" i="222"/>
  <c r="O854" i="222" s="1"/>
  <c r="O857" i="222" s="1"/>
  <c r="O610" i="222"/>
  <c r="O678" i="222"/>
  <c r="O679" i="222" s="1"/>
  <c r="O682" i="222" s="1"/>
  <c r="O85" i="222"/>
  <c r="O153" i="222"/>
  <c r="O154" i="222" s="1"/>
  <c r="O157" i="222" s="1"/>
  <c r="O163" i="222"/>
  <c r="O435" i="222"/>
  <c r="O503" i="222"/>
  <c r="O504" i="222" s="1"/>
  <c r="O507" i="222" s="1"/>
  <c r="O260" i="222"/>
  <c r="O328" i="222"/>
  <c r="O329" i="222" s="1"/>
  <c r="O332" i="222" s="1"/>
  <c r="M484" i="222"/>
  <c r="M486" i="222" s="1"/>
  <c r="M506" i="222" s="1"/>
  <c r="M427" i="222"/>
  <c r="O769" i="222"/>
  <c r="O594" i="222"/>
  <c r="N420" i="222"/>
  <c r="N484" i="222" s="1"/>
  <c r="N245" i="222"/>
  <c r="N252" i="222" s="1"/>
  <c r="M252" i="222"/>
  <c r="M247" i="222"/>
  <c r="N70" i="222"/>
  <c r="N134" i="222" s="1"/>
  <c r="O69" i="222"/>
  <c r="O70" i="222" s="1"/>
  <c r="O419" i="222"/>
  <c r="O244" i="222"/>
  <c r="O245" i="222" s="1"/>
  <c r="M11" i="217"/>
  <c r="L838" i="222"/>
  <c r="K112" i="232"/>
  <c r="K113" i="232"/>
  <c r="L663" i="222"/>
  <c r="L562" i="222"/>
  <c r="L564" i="222" s="1"/>
  <c r="L558" i="222"/>
  <c r="L559" i="222" s="1"/>
  <c r="L299" i="233" s="1"/>
  <c r="J48" i="233"/>
  <c r="J74" i="233"/>
  <c r="J494" i="222"/>
  <c r="J495" i="222" s="1"/>
  <c r="J521" i="222" s="1"/>
  <c r="J522" i="222" s="1"/>
  <c r="J886" i="222" s="1"/>
  <c r="J500" i="233"/>
  <c r="L212" i="222"/>
  <c r="L214" i="222" s="1"/>
  <c r="L313" i="222"/>
  <c r="L208" i="222"/>
  <c r="L209" i="222" s="1"/>
  <c r="L121" i="233" s="1"/>
  <c r="L733" i="222"/>
  <c r="L734" i="222" s="1"/>
  <c r="L388" i="233" s="1"/>
  <c r="J336" i="222"/>
  <c r="J339" i="222" s="1"/>
  <c r="L383" i="222"/>
  <c r="L384" i="222" s="1"/>
  <c r="L210" i="233" s="1"/>
  <c r="L387" i="222"/>
  <c r="L389" i="222" s="1"/>
  <c r="L488" i="222"/>
  <c r="L737" i="222"/>
  <c r="L739" i="222" s="1"/>
  <c r="O813" i="232"/>
  <c r="O392" i="233"/>
  <c r="M818" i="232"/>
  <c r="M397" i="233"/>
  <c r="L816" i="222"/>
  <c r="L817" i="222" s="1"/>
  <c r="L401" i="233"/>
  <c r="O825" i="232"/>
  <c r="O400" i="233"/>
  <c r="O824" i="232"/>
  <c r="O399" i="233"/>
  <c r="K816" i="232"/>
  <c r="K395" i="233"/>
  <c r="O814" i="232"/>
  <c r="O393" i="233"/>
  <c r="L778" i="222"/>
  <c r="L779" i="222" s="1"/>
  <c r="L394" i="233"/>
  <c r="K827" i="232"/>
  <c r="K402" i="233"/>
  <c r="M730" i="222"/>
  <c r="M387" i="233" s="1"/>
  <c r="M385" i="233"/>
  <c r="O303" i="233"/>
  <c r="K306" i="233"/>
  <c r="O465" i="232"/>
  <c r="O222" i="233"/>
  <c r="O464" i="232"/>
  <c r="O221" i="233"/>
  <c r="L305" i="233"/>
  <c r="L470" i="222"/>
  <c r="L472" i="222" s="1"/>
  <c r="L223" i="233"/>
  <c r="K456" i="232"/>
  <c r="K217" i="233"/>
  <c r="K467" i="232"/>
  <c r="K224" i="233"/>
  <c r="O310" i="233"/>
  <c r="K313" i="233"/>
  <c r="M380" i="222"/>
  <c r="M209" i="233" s="1"/>
  <c r="M207" i="233"/>
  <c r="L455" i="232"/>
  <c r="L216" i="233"/>
  <c r="O454" i="232"/>
  <c r="O215" i="233"/>
  <c r="O304" i="233"/>
  <c r="L312" i="233"/>
  <c r="M555" i="222"/>
  <c r="M298" i="233" s="1"/>
  <c r="M296" i="233"/>
  <c r="O453" i="232"/>
  <c r="O214" i="233"/>
  <c r="O311" i="233"/>
  <c r="O274" i="232"/>
  <c r="O126" i="233"/>
  <c r="L286" i="232"/>
  <c r="L134" i="233"/>
  <c r="K287" i="232"/>
  <c r="K135" i="233"/>
  <c r="K276" i="232"/>
  <c r="K128" i="233"/>
  <c r="O285" i="232"/>
  <c r="O133" i="233"/>
  <c r="M205" i="222"/>
  <c r="M120" i="233" s="1"/>
  <c r="M118" i="233"/>
  <c r="O284" i="232"/>
  <c r="O132" i="233"/>
  <c r="O273" i="232"/>
  <c r="O125" i="233"/>
  <c r="L275"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66" i="222"/>
  <c r="K669" i="222" s="1"/>
  <c r="K670" i="222" s="1"/>
  <c r="K702" i="222" s="1"/>
  <c r="K703" i="222" s="1"/>
  <c r="K897" i="222" s="1"/>
  <c r="J686" i="222"/>
  <c r="J689" i="222" s="1"/>
  <c r="K316" i="222"/>
  <c r="K336" i="222" s="1"/>
  <c r="K339" i="222" s="1"/>
  <c r="L257" i="222"/>
  <c r="L261" i="222" s="1"/>
  <c r="J861" i="222"/>
  <c r="J864" i="222" s="1"/>
  <c r="L432" i="222"/>
  <c r="L436" i="222" s="1"/>
  <c r="L428" i="222"/>
  <c r="L429" i="222" s="1"/>
  <c r="K491" i="222"/>
  <c r="K511" i="222" s="1"/>
  <c r="K514" i="222" s="1"/>
  <c r="L607" i="222"/>
  <c r="L611" i="222" s="1"/>
  <c r="L645" i="222"/>
  <c r="L647" i="222" s="1"/>
  <c r="L664" i="222"/>
  <c r="L603" i="222"/>
  <c r="L604" i="222" s="1"/>
  <c r="K841" i="222"/>
  <c r="K861" i="222" s="1"/>
  <c r="K864" i="222" s="1"/>
  <c r="L466" i="222"/>
  <c r="L467" i="222" s="1"/>
  <c r="L665" i="222"/>
  <c r="L641" i="222"/>
  <c r="L642" i="222" s="1"/>
  <c r="L820" i="222"/>
  <c r="L822" i="222" s="1"/>
  <c r="M775" i="222"/>
  <c r="M808" i="232"/>
  <c r="M638" i="222"/>
  <c r="L782" i="222"/>
  <c r="L786" i="222" s="1"/>
  <c r="M828" i="222"/>
  <c r="L839" i="222"/>
  <c r="L815" i="232"/>
  <c r="M813" i="222"/>
  <c r="M819" i="232"/>
  <c r="L840" i="222"/>
  <c r="L826" i="232"/>
  <c r="L314" i="222"/>
  <c r="M655" i="222"/>
  <c r="M600" i="222"/>
  <c r="M653" i="222"/>
  <c r="L315" i="222"/>
  <c r="M425" i="222"/>
  <c r="M448" i="232"/>
  <c r="L291" i="222"/>
  <c r="L292" i="222" s="1"/>
  <c r="L490" i="222"/>
  <c r="L466" i="232"/>
  <c r="M480" i="222"/>
  <c r="M98" i="232"/>
  <c r="M458" i="232"/>
  <c r="M463" i="222"/>
  <c r="M459" i="232"/>
  <c r="L489" i="222"/>
  <c r="L253" i="222"/>
  <c r="L254" i="222" s="1"/>
  <c r="L295" i="222"/>
  <c r="L297" i="222" s="1"/>
  <c r="M478" i="222"/>
  <c r="M288" i="222"/>
  <c r="M279" i="232"/>
  <c r="M305" i="222"/>
  <c r="M278" i="232"/>
  <c r="M303" i="222"/>
  <c r="M128" i="222"/>
  <c r="M130" i="222"/>
  <c r="M830" i="222"/>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41" i="222"/>
  <c r="K144" i="222" s="1"/>
  <c r="K145" i="222" s="1"/>
  <c r="O30" i="233"/>
  <c r="M42" i="233"/>
  <c r="N118" i="217"/>
  <c r="L138" i="222"/>
  <c r="L31" i="233"/>
  <c r="N104" i="217"/>
  <c r="N105" i="217" s="1"/>
  <c r="N112" i="217" s="1"/>
  <c r="N232" i="217"/>
  <c r="N109" i="217"/>
  <c r="N110" i="217" s="1"/>
  <c r="N113" i="217" s="1"/>
  <c r="M12" i="232"/>
  <c r="L37" i="222"/>
  <c r="L39" i="222" s="1"/>
  <c r="L33" i="222"/>
  <c r="L34" i="222" s="1"/>
  <c r="N28" i="222"/>
  <c r="P238" i="222"/>
  <c r="P248" i="222" s="1"/>
  <c r="P236" i="222"/>
  <c r="P242" i="222" s="1"/>
  <c r="P235" i="222"/>
  <c r="P241" i="222" s="1"/>
  <c r="P237" i="222"/>
  <c r="P338" i="222" s="1"/>
  <c r="P239" i="222"/>
  <c r="P249" i="222" s="1"/>
  <c r="N483" i="222"/>
  <c r="N378" i="222"/>
  <c r="N382" i="222"/>
  <c r="P546" i="222"/>
  <c r="P550" i="222" s="1"/>
  <c r="P547" i="222"/>
  <c r="P554" i="222" s="1"/>
  <c r="P297" i="233" s="1"/>
  <c r="P545" i="222"/>
  <c r="P549" i="222" s="1"/>
  <c r="M668" i="222"/>
  <c r="M681" i="222"/>
  <c r="M683" i="222" s="1"/>
  <c r="N32" i="222"/>
  <c r="P588" i="222"/>
  <c r="P598" i="222" s="1"/>
  <c r="P589" i="222"/>
  <c r="P599" i="222" s="1"/>
  <c r="P586" i="222"/>
  <c r="P592" i="222" s="1"/>
  <c r="P585" i="222"/>
  <c r="P591" i="222" s="1"/>
  <c r="P587" i="222"/>
  <c r="P688" i="222" s="1"/>
  <c r="P804" i="222"/>
  <c r="P812" i="222" s="1"/>
  <c r="P801" i="222"/>
  <c r="P806" i="222" s="1"/>
  <c r="P803" i="222"/>
  <c r="P811" i="222" s="1"/>
  <c r="P802" i="222"/>
  <c r="P807" i="222" s="1"/>
  <c r="P502" i="222"/>
  <c r="P501" i="222"/>
  <c r="P763" i="222"/>
  <c r="P773" i="222" s="1"/>
  <c r="P760" i="222"/>
  <c r="P766" i="222" s="1"/>
  <c r="P762" i="222"/>
  <c r="P863" i="222" s="1"/>
  <c r="P764" i="222"/>
  <c r="P774" i="222" s="1"/>
  <c r="P761" i="222"/>
  <c r="P767" i="222" s="1"/>
  <c r="P676" i="222"/>
  <c r="P677" i="222"/>
  <c r="P720" i="222"/>
  <c r="P724" i="222" s="1"/>
  <c r="P722" i="222"/>
  <c r="P729" i="222" s="1"/>
  <c r="P386" i="233" s="1"/>
  <c r="P721" i="222"/>
  <c r="P725" i="222" s="1"/>
  <c r="J871" i="222"/>
  <c r="J872" i="222" s="1"/>
  <c r="J888" i="222" s="1"/>
  <c r="J877" i="222"/>
  <c r="J878" i="222" s="1"/>
  <c r="J898" i="222" s="1"/>
  <c r="J702" i="222"/>
  <c r="J703" i="222" s="1"/>
  <c r="J897" i="222" s="1"/>
  <c r="J696" i="222"/>
  <c r="J697" i="222" s="1"/>
  <c r="J887" i="222" s="1"/>
  <c r="P326" i="222"/>
  <c r="P327" i="222"/>
  <c r="N290" i="222"/>
  <c r="N310" i="222"/>
  <c r="N285" i="222"/>
  <c r="P372" i="222"/>
  <c r="P379" i="222" s="1"/>
  <c r="P208" i="233" s="1"/>
  <c r="P371" i="222"/>
  <c r="P375" i="222" s="1"/>
  <c r="P370" i="222"/>
  <c r="P374" i="222" s="1"/>
  <c r="P851" i="222"/>
  <c r="P277" i="222"/>
  <c r="P282" i="222" s="1"/>
  <c r="P276" i="222"/>
  <c r="P281" i="222" s="1"/>
  <c r="P279" i="222"/>
  <c r="P287" i="222" s="1"/>
  <c r="P278" i="222"/>
  <c r="P286" i="222" s="1"/>
  <c r="P629" i="222"/>
  <c r="P637" i="222" s="1"/>
  <c r="P626" i="222"/>
  <c r="P631" i="222" s="1"/>
  <c r="P628" i="222"/>
  <c r="P636" i="222" s="1"/>
  <c r="P627" i="222"/>
  <c r="P632" i="222" s="1"/>
  <c r="L331" i="222"/>
  <c r="L333" i="222" s="1"/>
  <c r="L318" i="222"/>
  <c r="N207" i="222"/>
  <c r="N203" i="222"/>
  <c r="N308" i="222"/>
  <c r="P451" i="222"/>
  <c r="P456" i="222" s="1"/>
  <c r="P453" i="222"/>
  <c r="P461" i="222" s="1"/>
  <c r="P454" i="222"/>
  <c r="P462" i="222" s="1"/>
  <c r="P452" i="222"/>
  <c r="P457" i="222" s="1"/>
  <c r="L843" i="222"/>
  <c r="L856" i="222"/>
  <c r="L858" i="222" s="1"/>
  <c r="J352" i="222"/>
  <c r="J353" i="222" s="1"/>
  <c r="J895" i="222" s="1"/>
  <c r="J346" i="222"/>
  <c r="J347" i="222" s="1"/>
  <c r="J885" i="222" s="1"/>
  <c r="N485" i="222"/>
  <c r="N460" i="222"/>
  <c r="N465" i="222"/>
  <c r="P411" i="222"/>
  <c r="P417" i="222" s="1"/>
  <c r="P414" i="222"/>
  <c r="P424" i="222" s="1"/>
  <c r="P412" i="222"/>
  <c r="P513" i="222" s="1"/>
  <c r="P413" i="222"/>
  <c r="P423" i="222" s="1"/>
  <c r="P410" i="222"/>
  <c r="P416" i="222" s="1"/>
  <c r="N810" i="222"/>
  <c r="N815" i="222"/>
  <c r="N772" i="222"/>
  <c r="N777" i="222"/>
  <c r="N728" i="222"/>
  <c r="N732" i="222"/>
  <c r="N635" i="222"/>
  <c r="N640" i="222"/>
  <c r="N597" i="222"/>
  <c r="N602" i="222"/>
  <c r="N553" i="222"/>
  <c r="N557" i="222"/>
  <c r="L508" i="222"/>
  <c r="L493" i="222"/>
  <c r="K107" i="232"/>
  <c r="P101" i="222"/>
  <c r="P106" i="222" s="1"/>
  <c r="P102" i="222"/>
  <c r="P107" i="222" s="1"/>
  <c r="P104" i="222"/>
  <c r="P112" i="222" s="1"/>
  <c r="P103" i="222"/>
  <c r="P111" i="222" s="1"/>
  <c r="N135" i="222"/>
  <c r="N110" i="222"/>
  <c r="N115" i="222"/>
  <c r="L120" i="222"/>
  <c r="L122" i="222" s="1"/>
  <c r="L140" i="222"/>
  <c r="L116" i="222"/>
  <c r="L117" i="222" s="1"/>
  <c r="J144" i="222"/>
  <c r="J145" i="222" s="1"/>
  <c r="J161" i="222"/>
  <c r="J164" i="222" s="1"/>
  <c r="P151" i="222"/>
  <c r="P152" i="222"/>
  <c r="L156" i="222"/>
  <c r="L158" i="222" s="1"/>
  <c r="L143" i="222"/>
  <c r="L82" i="222"/>
  <c r="L86" i="222" s="1"/>
  <c r="L78" i="222"/>
  <c r="L79" i="222" s="1"/>
  <c r="L139" i="222"/>
  <c r="P195" i="222"/>
  <c r="P199" i="222" s="1"/>
  <c r="P197" i="222"/>
  <c r="P204" i="222" s="1"/>
  <c r="P119" i="233" s="1"/>
  <c r="P196" i="222"/>
  <c r="P200" i="222" s="1"/>
  <c r="P63" i="222"/>
  <c r="P73" i="222" s="1"/>
  <c r="P62" i="222"/>
  <c r="P61" i="222"/>
  <c r="P67" i="222" s="1"/>
  <c r="P60" i="222"/>
  <c r="P66" i="222" s="1"/>
  <c r="P64" i="222"/>
  <c r="P74" i="222" s="1"/>
  <c r="P22" i="222"/>
  <c r="P29" i="222" s="1"/>
  <c r="P21" i="222"/>
  <c r="P25" i="222" s="1"/>
  <c r="Q240" i="217"/>
  <c r="Q230" i="217"/>
  <c r="M112" i="217"/>
  <c r="M113" i="217"/>
  <c r="M228" i="217"/>
  <c r="M231" i="217" s="1"/>
  <c r="Q126" i="217"/>
  <c r="Q122" i="217"/>
  <c r="L121" i="217"/>
  <c r="L123" i="217" s="1"/>
  <c r="L237" i="217"/>
  <c r="L239" i="217" s="1"/>
  <c r="L3" i="232"/>
  <c r="N2" i="232"/>
  <c r="Q116" i="217"/>
  <c r="L106" i="232"/>
  <c r="O94" i="232"/>
  <c r="O105" i="232"/>
  <c r="O93" i="232"/>
  <c r="K96" i="232"/>
  <c r="L95" i="232"/>
  <c r="Q18" i="232"/>
  <c r="M99" i="232"/>
  <c r="O104" i="232"/>
  <c r="Q15" i="232"/>
  <c r="M88" i="232"/>
  <c r="M75" i="222"/>
  <c r="M113" i="222"/>
  <c r="O808" i="222"/>
  <c r="O835" i="222" s="1"/>
  <c r="O726" i="222"/>
  <c r="O833" i="222" s="1"/>
  <c r="M836" i="222"/>
  <c r="M856" i="222" s="1"/>
  <c r="M311" i="222"/>
  <c r="O26" i="222"/>
  <c r="O133" i="222" s="1"/>
  <c r="Q850" i="222"/>
  <c r="Q852" i="222" s="1"/>
  <c r="Q717" i="222"/>
  <c r="Q753" i="222"/>
  <c r="Q798" i="222"/>
  <c r="O633" i="222"/>
  <c r="O660" i="222" s="1"/>
  <c r="N661" i="222"/>
  <c r="O458" i="222"/>
  <c r="O551" i="222"/>
  <c r="O658" i="222" s="1"/>
  <c r="O376" i="222"/>
  <c r="Q367" i="222"/>
  <c r="Q675" i="222"/>
  <c r="Q500" i="222"/>
  <c r="Q578" i="222"/>
  <c r="Q542" i="222"/>
  <c r="Q403" i="222"/>
  <c r="Q623" i="222"/>
  <c r="Q448" i="222"/>
  <c r="O201" i="222"/>
  <c r="Q228" i="222"/>
  <c r="Q273" i="222"/>
  <c r="Q325" i="222"/>
  <c r="Q192" i="222"/>
  <c r="M136" i="222"/>
  <c r="O283" i="222"/>
  <c r="O108" i="222"/>
  <c r="Q17" i="222"/>
  <c r="Q98" i="222"/>
  <c r="Q53" i="222"/>
  <c r="Q150"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L653" i="232" l="1"/>
  <c r="L647" i="232"/>
  <c r="M635" i="232"/>
  <c r="M627" i="232"/>
  <c r="P644" i="232"/>
  <c r="P633" i="232"/>
  <c r="M646" i="232"/>
  <c r="L636" i="232"/>
  <c r="L652" i="232"/>
  <c r="N628" i="232"/>
  <c r="P634" i="232"/>
  <c r="P645" i="232"/>
  <c r="N639" i="232"/>
  <c r="L237" i="232"/>
  <c r="N53" i="232"/>
  <c r="M611" i="232"/>
  <c r="M601" i="232"/>
  <c r="L614" i="232"/>
  <c r="L434" i="232"/>
  <c r="M425" i="232"/>
  <c r="L794" i="232"/>
  <c r="M785" i="232"/>
  <c r="M245" i="232"/>
  <c r="L254" i="232"/>
  <c r="L57" i="232"/>
  <c r="L417" i="232"/>
  <c r="L597" i="232"/>
  <c r="L777" i="232"/>
  <c r="K33" i="232"/>
  <c r="K394" i="232"/>
  <c r="K574" i="232"/>
  <c r="K214" i="232"/>
  <c r="K754" i="232"/>
  <c r="M301" i="233"/>
  <c r="N309" i="233"/>
  <c r="N131" i="233"/>
  <c r="L292" i="232"/>
  <c r="M212" i="233"/>
  <c r="L293" i="232"/>
  <c r="M87" i="232"/>
  <c r="M124" i="233"/>
  <c r="L832" i="232"/>
  <c r="N391" i="233"/>
  <c r="L472" i="232"/>
  <c r="N220" i="233"/>
  <c r="L473" i="232"/>
  <c r="L833" i="232"/>
  <c r="M123" i="233"/>
  <c r="N302" i="233"/>
  <c r="N398" i="233"/>
  <c r="M390" i="233"/>
  <c r="M129" i="222"/>
  <c r="M131" i="222" s="1"/>
  <c r="M34" i="233"/>
  <c r="M479" i="222"/>
  <c r="M481" i="222" s="1"/>
  <c r="M447" i="232"/>
  <c r="M267" i="232"/>
  <c r="M829" i="222"/>
  <c r="M831" i="222" s="1"/>
  <c r="M304" i="222"/>
  <c r="M306" i="222" s="1"/>
  <c r="M807" i="232"/>
  <c r="M654" i="222"/>
  <c r="M656" i="222" s="1"/>
  <c r="N230" i="222"/>
  <c r="N232" i="222" s="1"/>
  <c r="N580" i="222"/>
  <c r="N582" i="222" s="1"/>
  <c r="N55" i="222"/>
  <c r="N57" i="222" s="1"/>
  <c r="N405" i="222"/>
  <c r="N407" i="222" s="1"/>
  <c r="N755" i="222"/>
  <c r="N757" i="222" s="1"/>
  <c r="P785" i="222"/>
  <c r="P853" i="222"/>
  <c r="P854" i="222" s="1"/>
  <c r="P857" i="222" s="1"/>
  <c r="P610" i="222"/>
  <c r="P678" i="222"/>
  <c r="P679" i="222" s="1"/>
  <c r="P682" i="222" s="1"/>
  <c r="P85" i="222"/>
  <c r="P163" i="222"/>
  <c r="P153" i="222"/>
  <c r="P154" i="222" s="1"/>
  <c r="P157" i="222" s="1"/>
  <c r="P435" i="222"/>
  <c r="P503" i="222"/>
  <c r="P504" i="222" s="1"/>
  <c r="P507" i="222" s="1"/>
  <c r="P260" i="222"/>
  <c r="P328" i="222"/>
  <c r="P329" i="222" s="1"/>
  <c r="P332" i="222" s="1"/>
  <c r="N309" i="222"/>
  <c r="N311" i="222" s="1"/>
  <c r="N422" i="222"/>
  <c r="M268" i="232"/>
  <c r="N72" i="222"/>
  <c r="O595" i="222"/>
  <c r="O659" i="222" s="1"/>
  <c r="O661" i="222" s="1"/>
  <c r="O420" i="222"/>
  <c r="O422" i="222" s="1"/>
  <c r="N247" i="222"/>
  <c r="O770" i="222"/>
  <c r="O834" i="222" s="1"/>
  <c r="P769" i="222"/>
  <c r="M250" i="222"/>
  <c r="P594" i="222"/>
  <c r="N77" i="222"/>
  <c r="N427" i="222"/>
  <c r="P69" i="222"/>
  <c r="P70" i="222" s="1"/>
  <c r="P419" i="222"/>
  <c r="P244" i="222"/>
  <c r="N11" i="217"/>
  <c r="J489" i="233"/>
  <c r="J488" i="233"/>
  <c r="J487" i="233"/>
  <c r="L112" i="232"/>
  <c r="L113" i="232"/>
  <c r="J527" i="222"/>
  <c r="J528" i="222" s="1"/>
  <c r="J896" i="222" s="1"/>
  <c r="K48" i="233"/>
  <c r="K50" i="233"/>
  <c r="K49" i="233"/>
  <c r="M562" i="222"/>
  <c r="M564" i="222" s="1"/>
  <c r="M387" i="222"/>
  <c r="M389" i="222" s="1"/>
  <c r="M733" i="222"/>
  <c r="M734" i="222" s="1"/>
  <c r="M388" i="233" s="1"/>
  <c r="M558" i="222"/>
  <c r="M559" i="222" s="1"/>
  <c r="M299" i="233" s="1"/>
  <c r="M663" i="222"/>
  <c r="M737" i="222"/>
  <c r="M739" i="222" s="1"/>
  <c r="M838" i="222"/>
  <c r="M212" i="222"/>
  <c r="M214" i="222" s="1"/>
  <c r="M820" i="222"/>
  <c r="M822" i="222" s="1"/>
  <c r="M401" i="233"/>
  <c r="P813" i="232"/>
  <c r="P392" i="233"/>
  <c r="L816" i="232"/>
  <c r="L395" i="233"/>
  <c r="L827" i="232"/>
  <c r="L402" i="233"/>
  <c r="M782" i="222"/>
  <c r="M786" i="222" s="1"/>
  <c r="M394" i="233"/>
  <c r="P814" i="232"/>
  <c r="P393" i="233"/>
  <c r="P824" i="232"/>
  <c r="P399" i="233"/>
  <c r="N730" i="222"/>
  <c r="N387" i="233" s="1"/>
  <c r="N385" i="233"/>
  <c r="P825" i="232"/>
  <c r="P400" i="233"/>
  <c r="P453" i="232"/>
  <c r="P214" i="233"/>
  <c r="P311" i="233"/>
  <c r="N380" i="222"/>
  <c r="N209" i="233" s="1"/>
  <c r="N207" i="233"/>
  <c r="M488" i="222"/>
  <c r="N555" i="222"/>
  <c r="N298" i="233" s="1"/>
  <c r="N296" i="233"/>
  <c r="P454" i="232"/>
  <c r="P215" i="233"/>
  <c r="P303" i="233"/>
  <c r="M383" i="222"/>
  <c r="M384" i="222" s="1"/>
  <c r="M210" i="233" s="1"/>
  <c r="P465" i="232"/>
  <c r="P222" i="233"/>
  <c r="L313" i="233"/>
  <c r="P464" i="232"/>
  <c r="P221" i="233"/>
  <c r="M305" i="233"/>
  <c r="L456" i="232"/>
  <c r="L217" i="233"/>
  <c r="L467" i="232"/>
  <c r="L224" i="233"/>
  <c r="P310" i="233"/>
  <c r="M466" i="222"/>
  <c r="M467" i="222" s="1"/>
  <c r="M223" i="233"/>
  <c r="M312" i="233"/>
  <c r="M455" i="232"/>
  <c r="M216" i="233"/>
  <c r="L306" i="233"/>
  <c r="P304" i="233"/>
  <c r="P273" i="232"/>
  <c r="P125" i="233"/>
  <c r="P285" i="232"/>
  <c r="P133" i="233"/>
  <c r="P284" i="232"/>
  <c r="P132" i="233"/>
  <c r="P274" i="232"/>
  <c r="P126" i="233"/>
  <c r="L276" i="232"/>
  <c r="L128" i="233"/>
  <c r="M286" i="232"/>
  <c r="M134" i="233"/>
  <c r="N205" i="222"/>
  <c r="N120" i="233" s="1"/>
  <c r="N118" i="233"/>
  <c r="M313" i="222"/>
  <c r="L287" i="232"/>
  <c r="L135" i="233"/>
  <c r="M208" i="222"/>
  <c r="M209"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9" i="222"/>
  <c r="K320" i="222" s="1"/>
  <c r="K352" i="222" s="1"/>
  <c r="K353" i="222" s="1"/>
  <c r="K895" i="222" s="1"/>
  <c r="K686" i="222"/>
  <c r="K689" i="222" s="1"/>
  <c r="K696" i="222"/>
  <c r="K697" i="222" s="1"/>
  <c r="K887" i="222" s="1"/>
  <c r="K494" i="222"/>
  <c r="K495" i="222" s="1"/>
  <c r="K521" i="222" s="1"/>
  <c r="K522" i="222" s="1"/>
  <c r="K886" i="222" s="1"/>
  <c r="M607" i="222"/>
  <c r="M611" i="222" s="1"/>
  <c r="M664" i="222"/>
  <c r="M603" i="222"/>
  <c r="M604" i="222" s="1"/>
  <c r="L666" i="222"/>
  <c r="L669" i="222" s="1"/>
  <c r="L670" i="222" s="1"/>
  <c r="L702" i="222" s="1"/>
  <c r="L703" i="222" s="1"/>
  <c r="L897" i="222" s="1"/>
  <c r="M470" i="222"/>
  <c r="M472" i="222" s="1"/>
  <c r="K844" i="222"/>
  <c r="K845" i="222" s="1"/>
  <c r="K871" i="222" s="1"/>
  <c r="K872" i="222" s="1"/>
  <c r="K888" i="222" s="1"/>
  <c r="M816" i="222"/>
  <c r="M817" i="222" s="1"/>
  <c r="M315" i="222"/>
  <c r="M778" i="222"/>
  <c r="M779" i="222" s="1"/>
  <c r="L316" i="222"/>
  <c r="L336" i="222" s="1"/>
  <c r="L339" i="222" s="1"/>
  <c r="L841" i="222"/>
  <c r="L844" i="222" s="1"/>
  <c r="L845" i="222" s="1"/>
  <c r="L877" i="222" s="1"/>
  <c r="L878" i="222" s="1"/>
  <c r="L898" i="222" s="1"/>
  <c r="M641" i="222"/>
  <c r="M642" i="222" s="1"/>
  <c r="M665" i="222"/>
  <c r="M645" i="222"/>
  <c r="M647" i="222" s="1"/>
  <c r="M432" i="222"/>
  <c r="M436" i="222" s="1"/>
  <c r="M840" i="222"/>
  <c r="M826" i="232"/>
  <c r="N775" i="222"/>
  <c r="N808" i="232"/>
  <c r="M839" i="222"/>
  <c r="M815" i="232"/>
  <c r="N638" i="222"/>
  <c r="N813" i="222"/>
  <c r="N819" i="232"/>
  <c r="N600" i="222"/>
  <c r="L491" i="222"/>
  <c r="L494" i="222" s="1"/>
  <c r="L495" i="222" s="1"/>
  <c r="M489" i="222"/>
  <c r="M295" i="222"/>
  <c r="M297" i="222" s="1"/>
  <c r="M291" i="222"/>
  <c r="M292" i="222" s="1"/>
  <c r="M428" i="222"/>
  <c r="M429" i="222" s="1"/>
  <c r="M490" i="222"/>
  <c r="M466" i="232"/>
  <c r="N463" i="222"/>
  <c r="N459" i="232"/>
  <c r="N288" i="222"/>
  <c r="N279" i="232"/>
  <c r="N233" i="232"/>
  <c r="N413" i="232"/>
  <c r="N773" i="232"/>
  <c r="N593" i="232"/>
  <c r="N620" i="222"/>
  <c r="N621" i="222" s="1"/>
  <c r="N625" i="222" s="1"/>
  <c r="N14" i="222"/>
  <c r="N15" i="222" s="1"/>
  <c r="N19" i="222" s="1"/>
  <c r="N270" i="222"/>
  <c r="N271" i="222" s="1"/>
  <c r="N275" i="222" s="1"/>
  <c r="N225" i="222"/>
  <c r="N226" i="222" s="1"/>
  <c r="N750" i="222"/>
  <c r="N751" i="222" s="1"/>
  <c r="N95" i="222"/>
  <c r="N96" i="222" s="1"/>
  <c r="N100" i="222" s="1"/>
  <c r="N364" i="222"/>
  <c r="N365" i="222" s="1"/>
  <c r="N369" i="222" s="1"/>
  <c r="N445" i="222"/>
  <c r="N446" i="222" s="1"/>
  <c r="N450" i="222" s="1"/>
  <c r="N189" i="222"/>
  <c r="N190" i="222" s="1"/>
  <c r="N194" i="222" s="1"/>
  <c r="N400" i="222"/>
  <c r="N401" i="222" s="1"/>
  <c r="N714" i="222"/>
  <c r="N715" i="222" s="1"/>
  <c r="N719" i="222" s="1"/>
  <c r="N795" i="222"/>
  <c r="N796" i="222" s="1"/>
  <c r="N800" i="222" s="1"/>
  <c r="N575" i="222"/>
  <c r="N576" i="222" s="1"/>
  <c r="N50" i="222"/>
  <c r="N51" i="222" s="1"/>
  <c r="N539" i="222"/>
  <c r="N540" i="222" s="1"/>
  <c r="N544" i="222" s="1"/>
  <c r="Q20" i="222"/>
  <c r="Q24" i="222" s="1"/>
  <c r="M138" i="222"/>
  <c r="K161" i="222"/>
  <c r="K164" i="222" s="1"/>
  <c r="M37" i="222"/>
  <c r="M39" i="222" s="1"/>
  <c r="M31" i="233"/>
  <c r="M33" i="222"/>
  <c r="M34" i="222" s="1"/>
  <c r="N30" i="222"/>
  <c r="N12" i="233"/>
  <c r="P37" i="233"/>
  <c r="L46" i="233"/>
  <c r="M38" i="233"/>
  <c r="P43" i="233"/>
  <c r="M45" i="233"/>
  <c r="P44" i="233"/>
  <c r="L39" i="233"/>
  <c r="P36" i="233"/>
  <c r="N42" i="233"/>
  <c r="L32" i="233"/>
  <c r="P30" i="233"/>
  <c r="N29" i="233"/>
  <c r="N12" i="232"/>
  <c r="P26" i="222"/>
  <c r="P133" i="222" s="1"/>
  <c r="O309" i="222"/>
  <c r="O247" i="222"/>
  <c r="O252" i="222"/>
  <c r="O308" i="222"/>
  <c r="O207" i="222"/>
  <c r="O203" i="222"/>
  <c r="Q676" i="222"/>
  <c r="Q677" i="222"/>
  <c r="Q762" i="222"/>
  <c r="Q863" i="222" s="1"/>
  <c r="Q763" i="222"/>
  <c r="Q773" i="222" s="1"/>
  <c r="Q764" i="222"/>
  <c r="Q774" i="222" s="1"/>
  <c r="Q760" i="222"/>
  <c r="Q766" i="222" s="1"/>
  <c r="Q761" i="222"/>
  <c r="Q767" i="222" s="1"/>
  <c r="Q720" i="222"/>
  <c r="Q724" i="222" s="1"/>
  <c r="Q721" i="222"/>
  <c r="Q725" i="222" s="1"/>
  <c r="Q722" i="222"/>
  <c r="Q729" i="222" s="1"/>
  <c r="Q386" i="233" s="1"/>
  <c r="Q452" i="222"/>
  <c r="Q457" i="222" s="1"/>
  <c r="Q453" i="222"/>
  <c r="Q461" i="222" s="1"/>
  <c r="Q451" i="222"/>
  <c r="Q456" i="222" s="1"/>
  <c r="Q454" i="222"/>
  <c r="Q462" i="222" s="1"/>
  <c r="O378" i="222"/>
  <c r="O483" i="222"/>
  <c r="O382" i="222"/>
  <c r="N668" i="222"/>
  <c r="N681" i="222"/>
  <c r="N683" i="222" s="1"/>
  <c r="Q851" i="222"/>
  <c r="M331" i="222"/>
  <c r="M318" i="222"/>
  <c r="Q370" i="222"/>
  <c r="Q374" i="222" s="1"/>
  <c r="Q371" i="222"/>
  <c r="Q375" i="222" s="1"/>
  <c r="Q372" i="222"/>
  <c r="Q379" i="222" s="1"/>
  <c r="Q208" i="233" s="1"/>
  <c r="O310" i="222"/>
  <c r="O285" i="222"/>
  <c r="O290" i="222"/>
  <c r="Q626" i="222"/>
  <c r="Q631" i="222" s="1"/>
  <c r="Q627" i="222"/>
  <c r="Q632" i="222" s="1"/>
  <c r="Q629" i="222"/>
  <c r="Q637" i="222" s="1"/>
  <c r="Q628" i="222"/>
  <c r="Q636" i="222" s="1"/>
  <c r="Q236" i="222"/>
  <c r="Q242" i="222" s="1"/>
  <c r="Q238" i="222"/>
  <c r="Q248" i="222" s="1"/>
  <c r="Q235" i="222"/>
  <c r="Q241" i="222" s="1"/>
  <c r="Q239" i="222"/>
  <c r="Q249" i="222" s="1"/>
  <c r="Q237" i="222"/>
  <c r="Q338" i="222" s="1"/>
  <c r="Q411" i="222"/>
  <c r="Q417" i="222" s="1"/>
  <c r="Q414" i="222"/>
  <c r="Q424" i="222" s="1"/>
  <c r="Q410" i="222"/>
  <c r="Q416" i="222" s="1"/>
  <c r="Q412" i="222"/>
  <c r="Q513" i="222" s="1"/>
  <c r="Q413" i="222"/>
  <c r="Q423" i="222" s="1"/>
  <c r="Q276" i="222"/>
  <c r="Q281" i="222" s="1"/>
  <c r="Q277" i="222"/>
  <c r="Q282" i="222" s="1"/>
  <c r="Q279" i="222"/>
  <c r="Q287" i="222" s="1"/>
  <c r="Q278" i="222"/>
  <c r="Q286" i="222" s="1"/>
  <c r="Q585" i="222"/>
  <c r="Q591" i="222" s="1"/>
  <c r="Q587" i="222"/>
  <c r="Q688" i="222" s="1"/>
  <c r="Q588" i="222"/>
  <c r="Q598" i="222" s="1"/>
  <c r="Q586" i="222"/>
  <c r="Q592" i="222" s="1"/>
  <c r="Q589" i="222"/>
  <c r="Q599" i="222" s="1"/>
  <c r="Q546" i="222"/>
  <c r="Q550" i="222" s="1"/>
  <c r="Q547" i="222"/>
  <c r="Q554" i="222" s="1"/>
  <c r="Q297" i="233" s="1"/>
  <c r="Q545" i="222"/>
  <c r="Q549" i="222" s="1"/>
  <c r="Q326" i="222"/>
  <c r="Q327" i="222"/>
  <c r="Q502" i="222"/>
  <c r="Q501" i="222"/>
  <c r="O485" i="222"/>
  <c r="O460" i="222"/>
  <c r="O465" i="222"/>
  <c r="Q803" i="222"/>
  <c r="Q811" i="222" s="1"/>
  <c r="Q801" i="222"/>
  <c r="Q806" i="222" s="1"/>
  <c r="Q802" i="222"/>
  <c r="Q807" i="222" s="1"/>
  <c r="Q804" i="222"/>
  <c r="Q812" i="222" s="1"/>
  <c r="M858" i="222"/>
  <c r="M843" i="222"/>
  <c r="O810" i="222"/>
  <c r="O815" i="222"/>
  <c r="O728" i="222"/>
  <c r="O732" i="222"/>
  <c r="O640" i="222"/>
  <c r="O635" i="222"/>
  <c r="O553" i="222"/>
  <c r="O557" i="222"/>
  <c r="M508" i="222"/>
  <c r="M493" i="222"/>
  <c r="Q195" i="222"/>
  <c r="Q199" i="222" s="1"/>
  <c r="Q196" i="222"/>
  <c r="Q200" i="222" s="1"/>
  <c r="Q197" i="222"/>
  <c r="Q204" i="222" s="1"/>
  <c r="Q119" i="233" s="1"/>
  <c r="M116" i="222"/>
  <c r="M117" i="222" s="1"/>
  <c r="M120" i="222"/>
  <c r="M122" i="222" s="1"/>
  <c r="M140" i="222"/>
  <c r="M143" i="222"/>
  <c r="M156" i="222"/>
  <c r="M158" i="222" s="1"/>
  <c r="Q151" i="222"/>
  <c r="Q152" i="222"/>
  <c r="O134" i="222"/>
  <c r="O72" i="222"/>
  <c r="O77" i="222"/>
  <c r="Q103" i="222"/>
  <c r="Q111" i="222" s="1"/>
  <c r="Q102" i="222"/>
  <c r="Q107" i="222" s="1"/>
  <c r="Q104" i="222"/>
  <c r="Q112" i="222" s="1"/>
  <c r="Q101" i="222"/>
  <c r="Q106" i="222" s="1"/>
  <c r="O135" i="222"/>
  <c r="O110" i="222"/>
  <c r="O115" i="222"/>
  <c r="M139" i="222"/>
  <c r="M82" i="222"/>
  <c r="M86" i="222" s="1"/>
  <c r="M78" i="222"/>
  <c r="M79" i="222" s="1"/>
  <c r="K177" i="222"/>
  <c r="K178" i="222" s="1"/>
  <c r="K894" i="222" s="1"/>
  <c r="K171" i="222"/>
  <c r="K172" i="222" s="1"/>
  <c r="K884" i="222" s="1"/>
  <c r="J171" i="222"/>
  <c r="J172" i="222" s="1"/>
  <c r="J177" i="222"/>
  <c r="J178" i="222" s="1"/>
  <c r="J894" i="222" s="1"/>
  <c r="O32" i="222"/>
  <c r="O28" i="222"/>
  <c r="Q60" i="222"/>
  <c r="Q66" i="222" s="1"/>
  <c r="Q64" i="222"/>
  <c r="Q74" i="222" s="1"/>
  <c r="Q63" i="222"/>
  <c r="Q73" i="222" s="1"/>
  <c r="Q62" i="222"/>
  <c r="Q61" i="222"/>
  <c r="Q67" i="222" s="1"/>
  <c r="Q21" i="222"/>
  <c r="Q25" i="222" s="1"/>
  <c r="Q22" i="222"/>
  <c r="Q29" i="222" s="1"/>
  <c r="N57" i="216"/>
  <c r="N114" i="217"/>
  <c r="N117" i="217" s="1"/>
  <c r="N119" i="217" s="1"/>
  <c r="M114" i="217"/>
  <c r="M117" i="217" s="1"/>
  <c r="M119" i="217" s="1"/>
  <c r="M233" i="217"/>
  <c r="M235" i="217" s="1"/>
  <c r="L125" i="217"/>
  <c r="L241" i="217"/>
  <c r="N228" i="217"/>
  <c r="N231" i="217" s="1"/>
  <c r="N233" i="217" s="1"/>
  <c r="N235" i="217" s="1"/>
  <c r="M106" i="232"/>
  <c r="P104" i="232"/>
  <c r="P94" i="232"/>
  <c r="L96" i="232"/>
  <c r="L107" i="232"/>
  <c r="P93" i="232"/>
  <c r="N99" i="232"/>
  <c r="P105" i="232"/>
  <c r="M95" i="232"/>
  <c r="L141" i="222"/>
  <c r="N113" i="222"/>
  <c r="N836" i="222"/>
  <c r="P726" i="222"/>
  <c r="P833" i="222" s="1"/>
  <c r="P808" i="222"/>
  <c r="P835" i="222" s="1"/>
  <c r="N136" i="222"/>
  <c r="P633" i="222"/>
  <c r="P660" i="222" s="1"/>
  <c r="P201" i="222"/>
  <c r="P376" i="222"/>
  <c r="P458" i="222"/>
  <c r="N486" i="222"/>
  <c r="P551" i="222"/>
  <c r="P658" i="222" s="1"/>
  <c r="P108" i="222"/>
  <c r="P283" i="222"/>
  <c r="M58" i="216"/>
  <c r="N52" i="216"/>
  <c r="N33" i="216"/>
  <c r="N34" i="216"/>
  <c r="O25" i="216"/>
  <c r="O22" i="216"/>
  <c r="O66" i="216"/>
  <c r="O67" i="216" s="1"/>
  <c r="O639" i="232" l="1"/>
  <c r="Q633" i="232"/>
  <c r="M653" i="232"/>
  <c r="M647" i="232"/>
  <c r="Q644" i="232"/>
  <c r="M636" i="232"/>
  <c r="M652" i="232"/>
  <c r="Q645" i="232"/>
  <c r="L654" i="232"/>
  <c r="N638" i="232"/>
  <c r="N635" i="232"/>
  <c r="Q634" i="232"/>
  <c r="N646" i="232"/>
  <c r="L763" i="232"/>
  <c r="M791" i="232"/>
  <c r="M776" i="232"/>
  <c r="M781" i="232"/>
  <c r="M421" i="232"/>
  <c r="M431" i="232"/>
  <c r="M416" i="232"/>
  <c r="M251" i="232"/>
  <c r="M236" i="232"/>
  <c r="M241" i="232"/>
  <c r="N752" i="232"/>
  <c r="N761" i="232"/>
  <c r="L403" i="232"/>
  <c r="L583" i="232"/>
  <c r="N572" i="232"/>
  <c r="N581" i="232"/>
  <c r="N392" i="232"/>
  <c r="N401" i="232"/>
  <c r="L42" i="232"/>
  <c r="L223" i="232"/>
  <c r="N212" i="232"/>
  <c r="N221" i="232"/>
  <c r="N31" i="232"/>
  <c r="N40" i="232"/>
  <c r="O398" i="233"/>
  <c r="O220" i="233"/>
  <c r="O124" i="233"/>
  <c r="N295" i="233"/>
  <c r="N206" i="233"/>
  <c r="M275" i="232"/>
  <c r="N213" i="233"/>
  <c r="O131" i="233"/>
  <c r="M472" i="232"/>
  <c r="M832" i="232"/>
  <c r="M473" i="232"/>
  <c r="M293" i="232"/>
  <c r="O309" i="233"/>
  <c r="M833" i="232"/>
  <c r="N124" i="233"/>
  <c r="N384" i="233"/>
  <c r="N130" i="233"/>
  <c r="O213" i="233"/>
  <c r="N117" i="233"/>
  <c r="N308" i="233"/>
  <c r="N35" i="233"/>
  <c r="N219" i="233"/>
  <c r="L127" i="217"/>
  <c r="N58" i="222"/>
  <c r="N408" i="222"/>
  <c r="N583" i="222"/>
  <c r="N758" i="222"/>
  <c r="N233" i="222"/>
  <c r="Q785" i="222"/>
  <c r="Q853" i="222"/>
  <c r="Q854" i="222" s="1"/>
  <c r="Q857" i="222" s="1"/>
  <c r="Q610" i="222"/>
  <c r="Q678" i="222"/>
  <c r="Q679" i="222" s="1"/>
  <c r="Q682" i="222" s="1"/>
  <c r="Q435" i="222"/>
  <c r="Q503" i="222"/>
  <c r="Q504" i="222" s="1"/>
  <c r="Q507" i="222" s="1"/>
  <c r="Q85" i="222"/>
  <c r="Q163" i="222"/>
  <c r="Q153" i="222"/>
  <c r="Q154" i="222" s="1"/>
  <c r="Q157" i="222" s="1"/>
  <c r="Q260" i="222"/>
  <c r="Q328" i="222"/>
  <c r="Q329" i="222" s="1"/>
  <c r="Q332" i="222" s="1"/>
  <c r="N448" i="232"/>
  <c r="O427" i="222"/>
  <c r="O597" i="222"/>
  <c r="N425" i="222"/>
  <c r="O484" i="222"/>
  <c r="O486" i="222" s="1"/>
  <c r="O493" i="222" s="1"/>
  <c r="N75" i="222"/>
  <c r="P245" i="222"/>
  <c r="P309" i="222" s="1"/>
  <c r="O777" i="222"/>
  <c r="N250" i="222"/>
  <c r="O602" i="222"/>
  <c r="N88" i="232"/>
  <c r="N268" i="232"/>
  <c r="P595" i="222"/>
  <c r="P659" i="222" s="1"/>
  <c r="P661" i="222" s="1"/>
  <c r="M314" i="222"/>
  <c r="M316" i="222" s="1"/>
  <c r="M336" i="222" s="1"/>
  <c r="M339" i="222" s="1"/>
  <c r="M257" i="222"/>
  <c r="M261" i="222" s="1"/>
  <c r="M253" i="222"/>
  <c r="M254" i="222" s="1"/>
  <c r="M127" i="233"/>
  <c r="O772" i="222"/>
  <c r="P770" i="222"/>
  <c r="P834" i="222" s="1"/>
  <c r="Q769" i="222"/>
  <c r="Q770" i="222" s="1"/>
  <c r="Q834" i="222" s="1"/>
  <c r="Q594" i="222"/>
  <c r="P420" i="222"/>
  <c r="P427" i="222" s="1"/>
  <c r="Q69" i="222"/>
  <c r="Q419" i="222"/>
  <c r="Q244" i="222"/>
  <c r="M333" i="222"/>
  <c r="N10" i="217"/>
  <c r="J490" i="233"/>
  <c r="M112" i="232"/>
  <c r="M113" i="232"/>
  <c r="K51" i="233"/>
  <c r="L49" i="233"/>
  <c r="L50" i="233"/>
  <c r="L48" i="233"/>
  <c r="N733" i="222"/>
  <c r="N734" i="222" s="1"/>
  <c r="N388" i="233" s="1"/>
  <c r="N838" i="222"/>
  <c r="N737" i="222"/>
  <c r="N739" i="222" s="1"/>
  <c r="N387" i="222"/>
  <c r="N389" i="222" s="1"/>
  <c r="N212" i="222"/>
  <c r="N214" i="222" s="1"/>
  <c r="N663" i="222"/>
  <c r="N558" i="222"/>
  <c r="N559" i="222" s="1"/>
  <c r="N299" i="233" s="1"/>
  <c r="N562" i="222"/>
  <c r="N564" i="222" s="1"/>
  <c r="Q813" i="232"/>
  <c r="Q392" i="233"/>
  <c r="O730" i="222"/>
  <c r="O387" i="233" s="1"/>
  <c r="O385" i="233"/>
  <c r="Q824" i="232"/>
  <c r="Q399" i="233"/>
  <c r="N782" i="222"/>
  <c r="N786" i="222" s="1"/>
  <c r="N394" i="233"/>
  <c r="N820" i="222"/>
  <c r="N822" i="222" s="1"/>
  <c r="N401" i="233"/>
  <c r="M816" i="232"/>
  <c r="M395" i="233"/>
  <c r="N818" i="232"/>
  <c r="N397" i="233"/>
  <c r="Q825" i="232"/>
  <c r="Q400" i="233"/>
  <c r="M827" i="232"/>
  <c r="M402" i="233"/>
  <c r="Q814" i="232"/>
  <c r="Q393" i="233"/>
  <c r="Q453" i="232"/>
  <c r="Q214" i="233"/>
  <c r="Q310" i="233"/>
  <c r="N312" i="233"/>
  <c r="Q304" i="233"/>
  <c r="N313" i="222"/>
  <c r="Q311" i="233"/>
  <c r="N488" i="222"/>
  <c r="M456" i="232"/>
  <c r="M217" i="233"/>
  <c r="O555" i="222"/>
  <c r="O298" i="233" s="1"/>
  <c r="O296" i="233"/>
  <c r="Q454" i="232"/>
  <c r="Q215" i="233"/>
  <c r="N383" i="222"/>
  <c r="N384" i="222" s="1"/>
  <c r="N210" i="233" s="1"/>
  <c r="J77" i="233"/>
  <c r="J99" i="233" s="1"/>
  <c r="J100" i="233" s="1"/>
  <c r="J507" i="233" s="1"/>
  <c r="Q303" i="233"/>
  <c r="M313" i="233"/>
  <c r="O380" i="222"/>
  <c r="O209" i="233" s="1"/>
  <c r="O207" i="233"/>
  <c r="N470" i="222"/>
  <c r="N472" i="222" s="1"/>
  <c r="N223" i="233"/>
  <c r="N305" i="233"/>
  <c r="M467" i="232"/>
  <c r="M224" i="233"/>
  <c r="Q465" i="232"/>
  <c r="Q222" i="233"/>
  <c r="M306" i="233"/>
  <c r="Q464" i="232"/>
  <c r="Q221" i="233"/>
  <c r="Q274" i="232"/>
  <c r="Q126" i="233"/>
  <c r="N208" i="222"/>
  <c r="N209" i="222" s="1"/>
  <c r="N121" i="233" s="1"/>
  <c r="N286" i="232"/>
  <c r="N134" i="233"/>
  <c r="J285" i="233"/>
  <c r="J286" i="233" s="1"/>
  <c r="J530" i="233" s="1"/>
  <c r="M287" i="232"/>
  <c r="M135" i="233"/>
  <c r="K407" i="233"/>
  <c r="Q284" i="232"/>
  <c r="Q132" i="233"/>
  <c r="Q285" i="232"/>
  <c r="Q133" i="233"/>
  <c r="Q273" i="232"/>
  <c r="Q125" i="233"/>
  <c r="O205" i="222"/>
  <c r="O120" i="233" s="1"/>
  <c r="O118" i="233"/>
  <c r="K229" i="233"/>
  <c r="K318" i="233"/>
  <c r="K346" i="222"/>
  <c r="K347" i="222" s="1"/>
  <c r="K885" i="222" s="1"/>
  <c r="K889"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27" i="222"/>
  <c r="K528" i="222" s="1"/>
  <c r="K896" i="222" s="1"/>
  <c r="N607" i="222"/>
  <c r="N611" i="222" s="1"/>
  <c r="L696" i="222"/>
  <c r="L697" i="222" s="1"/>
  <c r="L887" i="222" s="1"/>
  <c r="L686" i="222"/>
  <c r="L689" i="222" s="1"/>
  <c r="N778" i="222"/>
  <c r="N779" i="222" s="1"/>
  <c r="L511" i="222"/>
  <c r="L514" i="222" s="1"/>
  <c r="M666" i="222"/>
  <c r="M686" i="222" s="1"/>
  <c r="M689" i="222" s="1"/>
  <c r="L319" i="222"/>
  <c r="L320" i="222" s="1"/>
  <c r="L352" i="222" s="1"/>
  <c r="L353" i="222" s="1"/>
  <c r="L895" i="222" s="1"/>
  <c r="L861" i="222"/>
  <c r="L864" i="222" s="1"/>
  <c r="K877" i="222"/>
  <c r="K878" i="222" s="1"/>
  <c r="K898" i="222" s="1"/>
  <c r="N664" i="222"/>
  <c r="N603" i="222"/>
  <c r="N604" i="222" s="1"/>
  <c r="N816" i="222"/>
  <c r="N817" i="222" s="1"/>
  <c r="N665" i="222"/>
  <c r="N315" i="222"/>
  <c r="N295" i="222"/>
  <c r="N297" i="222" s="1"/>
  <c r="N645" i="222"/>
  <c r="N647" i="222" s="1"/>
  <c r="M491" i="222"/>
  <c r="M511" i="222" s="1"/>
  <c r="M514" i="222" s="1"/>
  <c r="N641" i="222"/>
  <c r="N642" i="222" s="1"/>
  <c r="M841" i="222"/>
  <c r="M844" i="222" s="1"/>
  <c r="M845" i="222" s="1"/>
  <c r="N839" i="222"/>
  <c r="N815" i="232"/>
  <c r="N828" i="222"/>
  <c r="N840" i="222"/>
  <c r="N826" i="232"/>
  <c r="O813" i="222"/>
  <c r="O819" i="232"/>
  <c r="O638" i="222"/>
  <c r="N653" i="222"/>
  <c r="N655" i="222"/>
  <c r="N291" i="222"/>
  <c r="N292" i="222" s="1"/>
  <c r="N490" i="222"/>
  <c r="N466" i="232"/>
  <c r="N480" i="222"/>
  <c r="N98" i="232"/>
  <c r="N458" i="232"/>
  <c r="N466" i="222"/>
  <c r="N467" i="222" s="1"/>
  <c r="O463" i="222"/>
  <c r="O459" i="232"/>
  <c r="O425" i="222"/>
  <c r="O448" i="232"/>
  <c r="N478" i="222"/>
  <c r="N305" i="222"/>
  <c r="N278" i="232"/>
  <c r="N303" i="222"/>
  <c r="O288" i="222"/>
  <c r="O279" i="232"/>
  <c r="O250" i="222"/>
  <c r="O268" i="232"/>
  <c r="N128" i="222"/>
  <c r="N130" i="222"/>
  <c r="N830" i="222"/>
  <c r="N41" i="233"/>
  <c r="N28" i="233"/>
  <c r="M32" i="233"/>
  <c r="N37" i="222"/>
  <c r="N39" i="222" s="1"/>
  <c r="N31" i="233"/>
  <c r="N138" i="222"/>
  <c r="N33" i="222"/>
  <c r="N34" i="222" s="1"/>
  <c r="L871" i="222"/>
  <c r="L872" i="222" s="1"/>
  <c r="L888" i="222" s="1"/>
  <c r="N10" i="233"/>
  <c r="N10" i="232"/>
  <c r="M46" i="233"/>
  <c r="M39" i="233"/>
  <c r="Q44" i="233"/>
  <c r="N45" i="233"/>
  <c r="Q43" i="233"/>
  <c r="Q37" i="233"/>
  <c r="O2" i="233"/>
  <c r="Q36" i="233"/>
  <c r="P32" i="222"/>
  <c r="O42" i="233"/>
  <c r="Q30" i="233"/>
  <c r="O29" i="233"/>
  <c r="M3" i="232"/>
  <c r="M3" i="233"/>
  <c r="O35" i="233"/>
  <c r="N44" i="216"/>
  <c r="O45" i="216" s="1"/>
  <c r="P28" i="222"/>
  <c r="P485" i="222"/>
  <c r="P460" i="222"/>
  <c r="P465" i="222"/>
  <c r="P290" i="222"/>
  <c r="P310" i="222"/>
  <c r="P285" i="222"/>
  <c r="P308" i="222"/>
  <c r="P207" i="222"/>
  <c r="P203" i="222"/>
  <c r="N331" i="222"/>
  <c r="N318" i="222"/>
  <c r="N843" i="222"/>
  <c r="N856" i="222"/>
  <c r="L521" i="222"/>
  <c r="L522" i="222" s="1"/>
  <c r="L886" i="222" s="1"/>
  <c r="L527" i="222"/>
  <c r="L528" i="222" s="1"/>
  <c r="L896" i="222" s="1"/>
  <c r="N493" i="222"/>
  <c r="N506" i="222"/>
  <c r="N508" i="222" s="1"/>
  <c r="O668" i="222"/>
  <c r="O681" i="222"/>
  <c r="O683" i="222" s="1"/>
  <c r="P378" i="222"/>
  <c r="P483" i="222"/>
  <c r="P382" i="222"/>
  <c r="P810" i="222"/>
  <c r="P815" i="222"/>
  <c r="P732" i="222"/>
  <c r="P728" i="222"/>
  <c r="P640" i="222"/>
  <c r="P635" i="222"/>
  <c r="P557" i="222"/>
  <c r="P553" i="222"/>
  <c r="P77" i="222"/>
  <c r="P134" i="222"/>
  <c r="P72" i="222"/>
  <c r="N156" i="222"/>
  <c r="N158" i="222" s="1"/>
  <c r="N143" i="222"/>
  <c r="L144" i="222"/>
  <c r="L145" i="222" s="1"/>
  <c r="L161" i="222"/>
  <c r="L164" i="222" s="1"/>
  <c r="P135" i="222"/>
  <c r="P110" i="222"/>
  <c r="P115" i="222"/>
  <c r="N120" i="222"/>
  <c r="N122" i="222" s="1"/>
  <c r="N140" i="222"/>
  <c r="N116" i="222"/>
  <c r="N117" i="222" s="1"/>
  <c r="J899" i="222"/>
  <c r="J884" i="222"/>
  <c r="J889" i="222" s="1"/>
  <c r="N121" i="217"/>
  <c r="N123" i="217" s="1"/>
  <c r="N237" i="217"/>
  <c r="N239" i="217" s="1"/>
  <c r="M121" i="217"/>
  <c r="M123" i="217" s="1"/>
  <c r="M237" i="217"/>
  <c r="M239" i="217" s="1"/>
  <c r="O2" i="232"/>
  <c r="O99" i="232"/>
  <c r="N106" i="232"/>
  <c r="Q105" i="232"/>
  <c r="O88" i="232"/>
  <c r="M96" i="232"/>
  <c r="Q94" i="232"/>
  <c r="Q104" i="232"/>
  <c r="Q93" i="232"/>
  <c r="M107" i="232"/>
  <c r="M141" i="222"/>
  <c r="O75" i="222"/>
  <c r="O113" i="222"/>
  <c r="O30" i="222"/>
  <c r="M3" i="213"/>
  <c r="O136" i="222"/>
  <c r="O836" i="222"/>
  <c r="O856" i="222" s="1"/>
  <c r="M3" i="223"/>
  <c r="M3" i="216"/>
  <c r="M3" i="217"/>
  <c r="Q808" i="222"/>
  <c r="Q835" i="222" s="1"/>
  <c r="Q726" i="222"/>
  <c r="Q833" i="222" s="1"/>
  <c r="M3" i="222"/>
  <c r="Q458" i="222"/>
  <c r="Q633" i="222"/>
  <c r="Q660" i="222" s="1"/>
  <c r="Q376" i="222"/>
  <c r="Q551" i="222"/>
  <c r="Q658" i="222" s="1"/>
  <c r="Q26" i="222"/>
  <c r="Q133" i="222" s="1"/>
  <c r="O311" i="222"/>
  <c r="Q201" i="222"/>
  <c r="Q283" i="222"/>
  <c r="Q108" i="222"/>
  <c r="N56" i="216"/>
  <c r="N58" i="216" s="1"/>
  <c r="O2" i="223"/>
  <c r="O2" i="222"/>
  <c r="O2" i="213"/>
  <c r="O48" i="216"/>
  <c r="O49" i="216" s="1"/>
  <c r="P21" i="216"/>
  <c r="O84" i="216"/>
  <c r="O38" i="216"/>
  <c r="O39" i="216" s="1"/>
  <c r="O32" i="216"/>
  <c r="O2" i="217"/>
  <c r="O24" i="216"/>
  <c r="O26" i="216" s="1"/>
  <c r="O2" i="216"/>
  <c r="H20" i="216"/>
  <c r="H85" i="216"/>
  <c r="O646" i="232" l="1"/>
  <c r="N636" i="232"/>
  <c r="N652" i="232"/>
  <c r="P639" i="232"/>
  <c r="N653" i="232"/>
  <c r="N647" i="232"/>
  <c r="O628" i="232"/>
  <c r="N627" i="232"/>
  <c r="O53" i="232"/>
  <c r="N237" i="232"/>
  <c r="M237" i="232"/>
  <c r="M57" i="232"/>
  <c r="M417" i="232"/>
  <c r="M777" i="232"/>
  <c r="M597" i="232"/>
  <c r="N57" i="232"/>
  <c r="N417" i="232"/>
  <c r="N777" i="232"/>
  <c r="N597" i="232"/>
  <c r="L33" i="232"/>
  <c r="L574" i="232"/>
  <c r="L214" i="232"/>
  <c r="L754" i="232"/>
  <c r="L394" i="232"/>
  <c r="P309" i="233"/>
  <c r="N833" i="232"/>
  <c r="N139" i="222"/>
  <c r="N141" i="222" s="1"/>
  <c r="P220" i="233"/>
  <c r="N832" i="232"/>
  <c r="N123" i="233"/>
  <c r="N293" i="232"/>
  <c r="N216" i="233"/>
  <c r="N390" i="233"/>
  <c r="O302" i="233"/>
  <c r="N301" i="233"/>
  <c r="P398" i="233"/>
  <c r="N473" i="232"/>
  <c r="O391" i="233"/>
  <c r="N212" i="233"/>
  <c r="P131" i="233"/>
  <c r="N253" i="222"/>
  <c r="N254" i="222" s="1"/>
  <c r="N129" i="222"/>
  <c r="N131" i="222" s="1"/>
  <c r="M292" i="232"/>
  <c r="M241" i="217"/>
  <c r="N34" i="233"/>
  <c r="N87" i="232"/>
  <c r="N829" i="222"/>
  <c r="N831" i="222" s="1"/>
  <c r="N654" i="222"/>
  <c r="N656" i="222" s="1"/>
  <c r="N267" i="232"/>
  <c r="N304" i="222"/>
  <c r="N306" i="222" s="1"/>
  <c r="N807" i="232"/>
  <c r="N447" i="232"/>
  <c r="N479" i="222"/>
  <c r="N481" i="222" s="1"/>
  <c r="O230" i="222"/>
  <c r="O232" i="222" s="1"/>
  <c r="O405" i="222"/>
  <c r="O407" i="222" s="1"/>
  <c r="O55" i="222"/>
  <c r="O57" i="222" s="1"/>
  <c r="O755" i="222"/>
  <c r="O757" i="222" s="1"/>
  <c r="O580" i="222"/>
  <c r="O582" i="222" s="1"/>
  <c r="N82" i="222"/>
  <c r="N86" i="222" s="1"/>
  <c r="N95" i="232"/>
  <c r="N38" i="233"/>
  <c r="N78" i="222"/>
  <c r="N79" i="222" s="1"/>
  <c r="N858" i="222"/>
  <c r="P247" i="222"/>
  <c r="N428" i="222"/>
  <c r="N429" i="222" s="1"/>
  <c r="O600" i="222"/>
  <c r="N314" i="222"/>
  <c r="N316" i="222" s="1"/>
  <c r="N319" i="222" s="1"/>
  <c r="N320" i="222" s="1"/>
  <c r="N432" i="222"/>
  <c r="N436" i="222" s="1"/>
  <c r="N489" i="222"/>
  <c r="N491" i="222" s="1"/>
  <c r="N511" i="222" s="1"/>
  <c r="N514" i="222" s="1"/>
  <c r="N455" i="232"/>
  <c r="N127" i="233"/>
  <c r="P252" i="222"/>
  <c r="N257" i="222"/>
  <c r="N261" i="222" s="1"/>
  <c r="N275" i="232"/>
  <c r="P597" i="222"/>
  <c r="P602" i="222"/>
  <c r="Q70" i="222"/>
  <c r="Q134" i="222" s="1"/>
  <c r="O808" i="232"/>
  <c r="O775" i="222"/>
  <c r="P777" i="222"/>
  <c r="P772" i="222"/>
  <c r="M128" i="233"/>
  <c r="M138" i="233" s="1"/>
  <c r="M276" i="232"/>
  <c r="Q595" i="222"/>
  <c r="Q659" i="222" s="1"/>
  <c r="P484" i="222"/>
  <c r="P486" i="222" s="1"/>
  <c r="P422" i="222"/>
  <c r="Q420" i="222"/>
  <c r="Q427" i="222" s="1"/>
  <c r="Q245" i="222"/>
  <c r="Q309" i="222" s="1"/>
  <c r="N333" i="222"/>
  <c r="O51" i="216"/>
  <c r="O53" i="216" s="1"/>
  <c r="L346" i="222"/>
  <c r="L347" i="222" s="1"/>
  <c r="L885" i="222" s="1"/>
  <c r="J107" i="233"/>
  <c r="J108" i="233" s="1"/>
  <c r="J528" i="233" s="1"/>
  <c r="J533" i="233" s="1"/>
  <c r="N113" i="232"/>
  <c r="O737" i="222"/>
  <c r="O739" i="222" s="1"/>
  <c r="M669" i="222"/>
  <c r="M670" i="222" s="1"/>
  <c r="M702" i="222" s="1"/>
  <c r="L51" i="233"/>
  <c r="M50" i="233"/>
  <c r="J542" i="233"/>
  <c r="M48" i="233"/>
  <c r="M49" i="233"/>
  <c r="O562" i="222"/>
  <c r="O564" i="222" s="1"/>
  <c r="O663" i="222"/>
  <c r="J521" i="233"/>
  <c r="O733" i="222"/>
  <c r="O734" i="222" s="1"/>
  <c r="O388" i="233" s="1"/>
  <c r="J512" i="233"/>
  <c r="O387" i="222"/>
  <c r="O389" i="222" s="1"/>
  <c r="O383" i="222"/>
  <c r="O384" i="222" s="1"/>
  <c r="O210" i="233" s="1"/>
  <c r="O558" i="222"/>
  <c r="O559" i="222" s="1"/>
  <c r="O299" i="233" s="1"/>
  <c r="O488" i="222"/>
  <c r="O838" i="222"/>
  <c r="N827" i="232"/>
  <c r="N402" i="233"/>
  <c r="O208" i="222"/>
  <c r="O209" i="222" s="1"/>
  <c r="O121" i="233" s="1"/>
  <c r="P730" i="222"/>
  <c r="P387" i="233" s="1"/>
  <c r="P385" i="233"/>
  <c r="O313" i="222"/>
  <c r="O820" i="222"/>
  <c r="O822" i="222" s="1"/>
  <c r="O401" i="233"/>
  <c r="N816" i="232"/>
  <c r="N395" i="233"/>
  <c r="N467" i="232"/>
  <c r="N224" i="233"/>
  <c r="P555" i="222"/>
  <c r="P298" i="233" s="1"/>
  <c r="P296" i="233"/>
  <c r="P380" i="222"/>
  <c r="P209" i="233" s="1"/>
  <c r="P207" i="233"/>
  <c r="O455" i="232"/>
  <c r="O216" i="233"/>
  <c r="N313" i="233"/>
  <c r="O466" i="232"/>
  <c r="O223" i="233"/>
  <c r="O312" i="233"/>
  <c r="N306" i="233"/>
  <c r="P205" i="222"/>
  <c r="P120" i="233" s="1"/>
  <c r="P118" i="233"/>
  <c r="O286" i="232"/>
  <c r="O134" i="233"/>
  <c r="O212" i="222"/>
  <c r="O214" i="222" s="1"/>
  <c r="N287" i="232"/>
  <c r="N135" i="233"/>
  <c r="O275" i="232"/>
  <c r="O127" i="233"/>
  <c r="L407" i="233"/>
  <c r="M137" i="233"/>
  <c r="M405" i="233"/>
  <c r="L229" i="233"/>
  <c r="M227" i="233"/>
  <c r="M315" i="233"/>
  <c r="L140" i="233"/>
  <c r="M226" i="233"/>
  <c r="M139" i="233"/>
  <c r="M404" i="233"/>
  <c r="M317" i="233"/>
  <c r="M228" i="233"/>
  <c r="L318" i="233"/>
  <c r="M406" i="233"/>
  <c r="M316" i="233"/>
  <c r="J84" i="233"/>
  <c r="K92" i="233" s="1"/>
  <c r="K899" i="222"/>
  <c r="M319" i="222"/>
  <c r="M320" i="222" s="1"/>
  <c r="M346" i="222" s="1"/>
  <c r="M347" i="222" s="1"/>
  <c r="M885" i="222" s="1"/>
  <c r="N841" i="222"/>
  <c r="N861" i="222" s="1"/>
  <c r="N864" i="222" s="1"/>
  <c r="O291" i="222"/>
  <c r="O292" i="222" s="1"/>
  <c r="N666" i="222"/>
  <c r="N686" i="222" s="1"/>
  <c r="N689" i="222" s="1"/>
  <c r="O315" i="222"/>
  <c r="O665" i="222"/>
  <c r="M494" i="222"/>
  <c r="M495" i="222" s="1"/>
  <c r="M521" i="222" s="1"/>
  <c r="M522" i="222" s="1"/>
  <c r="M886" i="222" s="1"/>
  <c r="O428" i="222"/>
  <c r="O429" i="222" s="1"/>
  <c r="M861" i="222"/>
  <c r="M864" i="222" s="1"/>
  <c r="O257" i="222"/>
  <c r="O261" i="222" s="1"/>
  <c r="O432" i="222"/>
  <c r="O436" i="222" s="1"/>
  <c r="O314" i="222"/>
  <c r="O816" i="222"/>
  <c r="O817" i="222" s="1"/>
  <c r="O645" i="222"/>
  <c r="O647" i="222" s="1"/>
  <c r="O641" i="222"/>
  <c r="O642" i="222" s="1"/>
  <c r="O470" i="222"/>
  <c r="O472" i="222" s="1"/>
  <c r="P813" i="222"/>
  <c r="P819" i="232"/>
  <c r="O466" i="222"/>
  <c r="O467" i="222" s="1"/>
  <c r="O840" i="222"/>
  <c r="O826" i="232"/>
  <c r="P638" i="222"/>
  <c r="O490" i="222"/>
  <c r="O295" i="222"/>
  <c r="O297" i="222" s="1"/>
  <c r="O489" i="222"/>
  <c r="O253" i="222"/>
  <c r="O254" i="222" s="1"/>
  <c r="P463" i="222"/>
  <c r="P459" i="232"/>
  <c r="P288" i="222"/>
  <c r="P279" i="232"/>
  <c r="O233" i="232"/>
  <c r="O413" i="232"/>
  <c r="O593" i="232"/>
  <c r="O773" i="232"/>
  <c r="P30" i="222"/>
  <c r="O225" i="222"/>
  <c r="O226" i="222" s="1"/>
  <c r="O539" i="222"/>
  <c r="O540" i="222" s="1"/>
  <c r="O544" i="222" s="1"/>
  <c r="O750" i="222"/>
  <c r="O751" i="222" s="1"/>
  <c r="O445" i="222"/>
  <c r="O446" i="222" s="1"/>
  <c r="O450" i="222" s="1"/>
  <c r="O189" i="222"/>
  <c r="O190" i="222" s="1"/>
  <c r="O194" i="222" s="1"/>
  <c r="O50" i="222"/>
  <c r="O51" i="222" s="1"/>
  <c r="O400" i="222"/>
  <c r="O401" i="222" s="1"/>
  <c r="O714" i="222"/>
  <c r="O715" i="222" s="1"/>
  <c r="O719" i="222" s="1"/>
  <c r="O795" i="222"/>
  <c r="O796" i="222" s="1"/>
  <c r="O800" i="222" s="1"/>
  <c r="O270" i="222"/>
  <c r="O271" i="222" s="1"/>
  <c r="O275" i="222" s="1"/>
  <c r="O364" i="222"/>
  <c r="O365" i="222" s="1"/>
  <c r="O369" i="222" s="1"/>
  <c r="O620" i="222"/>
  <c r="O621" i="222" s="1"/>
  <c r="O625" i="222" s="1"/>
  <c r="O14" i="222"/>
  <c r="O15" i="222" s="1"/>
  <c r="O19" i="222" s="1"/>
  <c r="O95" i="222"/>
  <c r="O96" i="222" s="1"/>
  <c r="O100" i="222" s="1"/>
  <c r="O575" i="222"/>
  <c r="O576" i="222"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8" i="222"/>
  <c r="O31" i="233"/>
  <c r="O506" i="222"/>
  <c r="O508" i="222" s="1"/>
  <c r="Q485" i="222"/>
  <c r="Q460" i="222"/>
  <c r="Q465" i="222"/>
  <c r="M877" i="222"/>
  <c r="M871" i="222"/>
  <c r="M872" i="222" s="1"/>
  <c r="M888" i="222" s="1"/>
  <c r="Q308" i="222"/>
  <c r="Q207" i="222"/>
  <c r="Q203" i="222"/>
  <c r="O318" i="222"/>
  <c r="O331" i="222"/>
  <c r="P668" i="222"/>
  <c r="P681" i="222"/>
  <c r="P683" i="222" s="1"/>
  <c r="Q382" i="222"/>
  <c r="Q378" i="222"/>
  <c r="Q483" i="222"/>
  <c r="Q310" i="222"/>
  <c r="Q285" i="222"/>
  <c r="Q290" i="222"/>
  <c r="O858" i="222"/>
  <c r="O843" i="222"/>
  <c r="Q815" i="222"/>
  <c r="Q810" i="222"/>
  <c r="Q772" i="222"/>
  <c r="Q777" i="222"/>
  <c r="Q732" i="222"/>
  <c r="Q728" i="222"/>
  <c r="P836" i="222"/>
  <c r="P856" i="222" s="1"/>
  <c r="Q635" i="222"/>
  <c r="Q640" i="222"/>
  <c r="Q557" i="222"/>
  <c r="Q553" i="222"/>
  <c r="O78" i="222"/>
  <c r="O79" i="222" s="1"/>
  <c r="O139" i="222"/>
  <c r="O82" i="222"/>
  <c r="O86" i="222" s="1"/>
  <c r="L171" i="222"/>
  <c r="L172" i="222" s="1"/>
  <c r="L177" i="222"/>
  <c r="L178" i="222" s="1"/>
  <c r="L894" i="222" s="1"/>
  <c r="O143" i="222"/>
  <c r="O156" i="222"/>
  <c r="O158" i="222" s="1"/>
  <c r="Q135" i="222"/>
  <c r="Q110" i="222"/>
  <c r="Q115" i="222"/>
  <c r="M144" i="222"/>
  <c r="M145" i="222" s="1"/>
  <c r="M161" i="222"/>
  <c r="M164" i="222" s="1"/>
  <c r="O116" i="222"/>
  <c r="O117" i="222" s="1"/>
  <c r="O120" i="222"/>
  <c r="O122" i="222" s="1"/>
  <c r="O140" i="222"/>
  <c r="Q32" i="222"/>
  <c r="Q28" i="222"/>
  <c r="O33" i="222"/>
  <c r="O34" i="222" s="1"/>
  <c r="O37" i="222"/>
  <c r="O39" i="222" s="1"/>
  <c r="M125" i="217"/>
  <c r="N125" i="217"/>
  <c r="N241" i="217"/>
  <c r="N107" i="232"/>
  <c r="P99" i="232"/>
  <c r="O95" i="232"/>
  <c r="O106" i="232"/>
  <c r="P88" i="232"/>
  <c r="P75" i="222"/>
  <c r="P113" i="222"/>
  <c r="N3" i="223"/>
  <c r="P311" i="222"/>
  <c r="P136" i="222"/>
  <c r="N3" i="217"/>
  <c r="N3" i="213"/>
  <c r="N3" i="216"/>
  <c r="N3" i="222"/>
  <c r="P25" i="216"/>
  <c r="P22" i="216"/>
  <c r="O63" i="216"/>
  <c r="P64" i="216" s="1"/>
  <c r="P66" i="216" s="1"/>
  <c r="P67" i="216" s="1"/>
  <c r="O52" i="216"/>
  <c r="O33" i="216"/>
  <c r="O34" i="216"/>
  <c r="P646" i="232" l="1"/>
  <c r="P628" i="232"/>
  <c r="O635" i="232"/>
  <c r="Q639" i="232"/>
  <c r="O638" i="232"/>
  <c r="O653" i="232"/>
  <c r="O647" i="232"/>
  <c r="N763" i="232"/>
  <c r="M763" i="232"/>
  <c r="M764" i="232" s="1"/>
  <c r="M765" i="232" s="1"/>
  <c r="N276" i="232"/>
  <c r="O761" i="232"/>
  <c r="O752" i="232"/>
  <c r="M403" i="232"/>
  <c r="M404" i="232" s="1"/>
  <c r="M583" i="232"/>
  <c r="M584" i="232" s="1"/>
  <c r="O581" i="232"/>
  <c r="O572" i="232"/>
  <c r="N403" i="232"/>
  <c r="N583" i="232"/>
  <c r="O401" i="232"/>
  <c r="O392" i="232"/>
  <c r="M42" i="232"/>
  <c r="M223" i="232"/>
  <c r="M224" i="232" s="1"/>
  <c r="O40" i="232"/>
  <c r="O221" i="232"/>
  <c r="O212" i="232"/>
  <c r="N42" i="232"/>
  <c r="N223" i="232"/>
  <c r="O56" i="216"/>
  <c r="O31" i="232"/>
  <c r="N128" i="233"/>
  <c r="N138" i="233" s="1"/>
  <c r="O292" i="232"/>
  <c r="O473" i="232"/>
  <c r="O293" i="232"/>
  <c r="O394" i="233"/>
  <c r="P124" i="233"/>
  <c r="Q220" i="233"/>
  <c r="O117" i="233"/>
  <c r="P213" i="233"/>
  <c r="Q131" i="233"/>
  <c r="O308" i="233"/>
  <c r="O219" i="233"/>
  <c r="N112" i="232"/>
  <c r="O206" i="233"/>
  <c r="O472" i="232"/>
  <c r="Q391" i="233"/>
  <c r="O130" i="233"/>
  <c r="O295" i="233"/>
  <c r="P302" i="233"/>
  <c r="Q398" i="233"/>
  <c r="O607" i="222"/>
  <c r="O611" i="222" s="1"/>
  <c r="O384" i="233"/>
  <c r="O833" i="232"/>
  <c r="P391" i="233"/>
  <c r="N292" i="232"/>
  <c r="Q309" i="233"/>
  <c r="N472" i="232"/>
  <c r="N127" i="217"/>
  <c r="M127" i="217"/>
  <c r="O58" i="222"/>
  <c r="O408" i="222"/>
  <c r="O583" i="222"/>
  <c r="O758" i="222"/>
  <c r="O233" i="222"/>
  <c r="N96" i="232"/>
  <c r="N39" i="233"/>
  <c r="N49" i="233" s="1"/>
  <c r="P250" i="222"/>
  <c r="P268" i="232"/>
  <c r="N456" i="232"/>
  <c r="O664" i="222"/>
  <c r="O666" i="222" s="1"/>
  <c r="O669" i="222" s="1"/>
  <c r="O670" i="222" s="1"/>
  <c r="O702" i="222" s="1"/>
  <c r="N217" i="233"/>
  <c r="N227" i="233" s="1"/>
  <c r="O305" i="233"/>
  <c r="O603" i="222"/>
  <c r="O604" i="222" s="1"/>
  <c r="Q77" i="222"/>
  <c r="Q72" i="222"/>
  <c r="O782" i="222"/>
  <c r="O786" i="222" s="1"/>
  <c r="Q602" i="222"/>
  <c r="P600" i="222"/>
  <c r="Q597" i="222"/>
  <c r="O839" i="222"/>
  <c r="O841" i="222" s="1"/>
  <c r="O844" i="222" s="1"/>
  <c r="O845" i="222" s="1"/>
  <c r="O815" i="232"/>
  <c r="O778" i="222"/>
  <c r="O779" i="222" s="1"/>
  <c r="P808" i="232"/>
  <c r="P775" i="222"/>
  <c r="Q422" i="222"/>
  <c r="Q484" i="222"/>
  <c r="Q486" i="222" s="1"/>
  <c r="Q506" i="222" s="1"/>
  <c r="P425" i="222"/>
  <c r="P448" i="232"/>
  <c r="Q252" i="222"/>
  <c r="Q247" i="222"/>
  <c r="O333" i="222"/>
  <c r="O57" i="216"/>
  <c r="O12" i="232"/>
  <c r="O12" i="233"/>
  <c r="O11" i="217"/>
  <c r="O10" i="217"/>
  <c r="O112" i="232"/>
  <c r="O113" i="232"/>
  <c r="P488" i="222"/>
  <c r="M696" i="222"/>
  <c r="M697" i="222" s="1"/>
  <c r="M887" i="222" s="1"/>
  <c r="M51" i="233"/>
  <c r="P838" i="222"/>
  <c r="N48" i="233"/>
  <c r="N50" i="233"/>
  <c r="P562" i="222"/>
  <c r="P564" i="222" s="1"/>
  <c r="P663" i="222"/>
  <c r="P558" i="222"/>
  <c r="P559" i="222" s="1"/>
  <c r="P299" i="233" s="1"/>
  <c r="O818" i="232"/>
  <c r="O397" i="233"/>
  <c r="P820" i="222"/>
  <c r="P822" i="222" s="1"/>
  <c r="P401" i="233"/>
  <c r="P733" i="222"/>
  <c r="P734" i="222" s="1"/>
  <c r="P388" i="233" s="1"/>
  <c r="P737" i="222"/>
  <c r="P739" i="222" s="1"/>
  <c r="Q730" i="222"/>
  <c r="Q387" i="233" s="1"/>
  <c r="Q385" i="233"/>
  <c r="O827" i="232"/>
  <c r="O402" i="233"/>
  <c r="P387" i="222"/>
  <c r="P389" i="222" s="1"/>
  <c r="P212" i="222"/>
  <c r="P214" i="222" s="1"/>
  <c r="O456" i="232"/>
  <c r="O217" i="233"/>
  <c r="Q555" i="222"/>
  <c r="Q298" i="233" s="1"/>
  <c r="Q296" i="233"/>
  <c r="P383" i="222"/>
  <c r="P384" i="222" s="1"/>
  <c r="P210" i="233" s="1"/>
  <c r="Q380" i="222"/>
  <c r="Q209" i="233" s="1"/>
  <c r="Q207" i="233"/>
  <c r="O467" i="232"/>
  <c r="O224" i="233"/>
  <c r="O313" i="233"/>
  <c r="P466" i="222"/>
  <c r="P467" i="222" s="1"/>
  <c r="P223" i="233"/>
  <c r="P312" i="233"/>
  <c r="P208" i="222"/>
  <c r="P209" i="222" s="1"/>
  <c r="P121" i="233" s="1"/>
  <c r="O287" i="232"/>
  <c r="O135" i="233"/>
  <c r="P313" i="222"/>
  <c r="O276" i="232"/>
  <c r="O128" i="233"/>
  <c r="Q205" i="222"/>
  <c r="Q120" i="233" s="1"/>
  <c r="Q118" i="233"/>
  <c r="P286" i="232"/>
  <c r="P134" i="233"/>
  <c r="M407" i="233"/>
  <c r="M229" i="233"/>
  <c r="N139" i="233"/>
  <c r="N228" i="233"/>
  <c r="M318" i="233"/>
  <c r="N226" i="233"/>
  <c r="N317" i="233"/>
  <c r="N137" i="233"/>
  <c r="N406" i="233"/>
  <c r="N315" i="233"/>
  <c r="N316" i="233"/>
  <c r="N404" i="233"/>
  <c r="M140" i="233"/>
  <c r="N405" i="233"/>
  <c r="N844" i="222"/>
  <c r="N845" i="222" s="1"/>
  <c r="N871" i="222" s="1"/>
  <c r="N872" i="222" s="1"/>
  <c r="N888" i="222" s="1"/>
  <c r="N494" i="222"/>
  <c r="N495" i="222" s="1"/>
  <c r="N521" i="222" s="1"/>
  <c r="N522" i="222" s="1"/>
  <c r="N886" i="222" s="1"/>
  <c r="M352" i="222"/>
  <c r="N336" i="222"/>
  <c r="N339" i="222" s="1"/>
  <c r="M527" i="222"/>
  <c r="P641" i="222"/>
  <c r="P642" i="222" s="1"/>
  <c r="N669" i="222"/>
  <c r="N670" i="222" s="1"/>
  <c r="N696" i="222" s="1"/>
  <c r="N697" i="222" s="1"/>
  <c r="N887" i="222" s="1"/>
  <c r="O316" i="222"/>
  <c r="O319" i="222" s="1"/>
  <c r="O320" i="222" s="1"/>
  <c r="P816" i="222"/>
  <c r="P817" i="222" s="1"/>
  <c r="P470" i="222"/>
  <c r="P472" i="222" s="1"/>
  <c r="O491" i="222"/>
  <c r="O511" i="222" s="1"/>
  <c r="O514" i="222" s="1"/>
  <c r="P315" i="222"/>
  <c r="P645" i="222"/>
  <c r="P647" i="222" s="1"/>
  <c r="Q638" i="222"/>
  <c r="Q775" i="222"/>
  <c r="Q808" i="232"/>
  <c r="O828" i="222"/>
  <c r="Q813" i="222"/>
  <c r="Q819" i="232"/>
  <c r="P840" i="222"/>
  <c r="P826" i="232"/>
  <c r="P665" i="222"/>
  <c r="O655" i="222"/>
  <c r="O653" i="222"/>
  <c r="Q463" i="222"/>
  <c r="Q459" i="232"/>
  <c r="P490" i="222"/>
  <c r="P466" i="232"/>
  <c r="P295" i="222"/>
  <c r="P297" i="222" s="1"/>
  <c r="P291" i="222"/>
  <c r="P292" i="222" s="1"/>
  <c r="O478" i="222"/>
  <c r="O480" i="222"/>
  <c r="O98" i="232"/>
  <c r="O458" i="232"/>
  <c r="O303" i="222"/>
  <c r="O305" i="222"/>
  <c r="O278" i="232"/>
  <c r="Q288" i="222"/>
  <c r="Q279" i="232"/>
  <c r="P31" i="233"/>
  <c r="P138" i="222"/>
  <c r="P37" i="222"/>
  <c r="P39" i="222" s="1"/>
  <c r="P33" i="222"/>
  <c r="P34" i="222" s="1"/>
  <c r="O228" i="217"/>
  <c r="O231" i="217" s="1"/>
  <c r="O233" i="217" s="1"/>
  <c r="O235" i="217" s="1"/>
  <c r="O130" i="222"/>
  <c r="O128" i="222"/>
  <c r="O830" i="222"/>
  <c r="O28" i="233"/>
  <c r="O41" i="233"/>
  <c r="O10" i="232"/>
  <c r="O10" i="233"/>
  <c r="P2" i="233"/>
  <c r="P45" i="233"/>
  <c r="O46" i="233"/>
  <c r="P38" i="233"/>
  <c r="O39" i="233"/>
  <c r="Q42" i="233"/>
  <c r="O32" i="233"/>
  <c r="Q29" i="233"/>
  <c r="O44" i="216"/>
  <c r="P45" i="216" s="1"/>
  <c r="P493" i="222"/>
  <c r="P506" i="222"/>
  <c r="P508" i="222" s="1"/>
  <c r="P331" i="222"/>
  <c r="P318" i="222"/>
  <c r="N352" i="222"/>
  <c r="N346" i="222"/>
  <c r="N347" i="222" s="1"/>
  <c r="N885" i="222" s="1"/>
  <c r="P858" i="222"/>
  <c r="P843" i="222"/>
  <c r="Q661" i="222"/>
  <c r="Q681" i="222" s="1"/>
  <c r="P78" i="222"/>
  <c r="P79" i="222" s="1"/>
  <c r="P139" i="222"/>
  <c r="P82" i="222"/>
  <c r="P86" i="222" s="1"/>
  <c r="N144" i="222"/>
  <c r="N145" i="222" s="1"/>
  <c r="N161" i="222"/>
  <c r="N164" i="222" s="1"/>
  <c r="P143" i="222"/>
  <c r="P156" i="222"/>
  <c r="P158" i="222" s="1"/>
  <c r="P116" i="222"/>
  <c r="P117" i="222" s="1"/>
  <c r="P120" i="222"/>
  <c r="P122" i="222" s="1"/>
  <c r="P140" i="222"/>
  <c r="M177" i="222"/>
  <c r="M171" i="222"/>
  <c r="M172" i="222" s="1"/>
  <c r="L899" i="222"/>
  <c r="L884" i="222"/>
  <c r="L889" i="222" s="1"/>
  <c r="O114" i="217"/>
  <c r="O117" i="217" s="1"/>
  <c r="O119" i="217" s="1"/>
  <c r="O141" i="222"/>
  <c r="P2" i="232"/>
  <c r="O96" i="232"/>
  <c r="O107" i="232"/>
  <c r="P106" i="232"/>
  <c r="Q99" i="232"/>
  <c r="P95" i="232"/>
  <c r="Q30" i="222"/>
  <c r="Q113" i="222"/>
  <c r="Q836" i="222"/>
  <c r="Q856" i="222" s="1"/>
  <c r="Q136" i="222"/>
  <c r="Q311" i="222"/>
  <c r="P2" i="223"/>
  <c r="P2" i="222"/>
  <c r="P2" i="213"/>
  <c r="Q21" i="216"/>
  <c r="P32" i="216"/>
  <c r="P2" i="216"/>
  <c r="P84" i="216"/>
  <c r="P24" i="216"/>
  <c r="P26" i="216" s="1"/>
  <c r="P38" i="216"/>
  <c r="P39" i="216" s="1"/>
  <c r="P2" i="217"/>
  <c r="P48" i="216"/>
  <c r="P49" i="216" s="1"/>
  <c r="Q646" i="232" l="1"/>
  <c r="O652" i="232"/>
  <c r="O636" i="232"/>
  <c r="P653" i="232"/>
  <c r="P647" i="232"/>
  <c r="Q628" i="232"/>
  <c r="P635" i="232"/>
  <c r="O627" i="232"/>
  <c r="N764" i="232"/>
  <c r="N765" i="232" s="1"/>
  <c r="P53" i="232"/>
  <c r="M769" i="232"/>
  <c r="M774" i="232"/>
  <c r="M405" i="232"/>
  <c r="O58" i="216"/>
  <c r="M33" i="232"/>
  <c r="M574" i="232"/>
  <c r="M214" i="232"/>
  <c r="M215" i="232" s="1"/>
  <c r="M754" i="232"/>
  <c r="M755" i="232" s="1"/>
  <c r="M394" i="232"/>
  <c r="M395" i="232" s="1"/>
  <c r="N33" i="232"/>
  <c r="N574" i="232"/>
  <c r="N214" i="232"/>
  <c r="N754" i="232"/>
  <c r="N394" i="232"/>
  <c r="N404" i="232"/>
  <c r="M585" i="232"/>
  <c r="N584" i="232"/>
  <c r="M225" i="232"/>
  <c r="N224" i="232"/>
  <c r="P293" i="232"/>
  <c r="Q213" i="233"/>
  <c r="O390" i="233"/>
  <c r="P833" i="232"/>
  <c r="P839" i="222"/>
  <c r="P841" i="222" s="1"/>
  <c r="P844" i="222" s="1"/>
  <c r="P845" i="222" s="1"/>
  <c r="P877" i="222" s="1"/>
  <c r="O301" i="233"/>
  <c r="O212" i="233"/>
  <c r="Q124" i="233"/>
  <c r="O832" i="232"/>
  <c r="Q75" i="222"/>
  <c r="P253" i="222"/>
  <c r="P254" i="222" s="1"/>
  <c r="O34" i="233"/>
  <c r="P473" i="232"/>
  <c r="P432" i="222"/>
  <c r="P436" i="222" s="1"/>
  <c r="Q302" i="233"/>
  <c r="P603" i="222"/>
  <c r="P604" i="222" s="1"/>
  <c r="O123" i="233"/>
  <c r="O129" i="222"/>
  <c r="O131" i="222" s="1"/>
  <c r="O87" i="232"/>
  <c r="O479" i="222"/>
  <c r="O481" i="222" s="1"/>
  <c r="O447" i="232"/>
  <c r="O267" i="232"/>
  <c r="O304" i="222"/>
  <c r="O306" i="222" s="1"/>
  <c r="O807" i="232"/>
  <c r="O829" i="222"/>
  <c r="O831" i="222" s="1"/>
  <c r="O654" i="222"/>
  <c r="O656" i="222" s="1"/>
  <c r="P230" i="222"/>
  <c r="P232" i="222" s="1"/>
  <c r="P405" i="222"/>
  <c r="P407" i="222" s="1"/>
  <c r="P55" i="222"/>
  <c r="P57" i="222" s="1"/>
  <c r="P755" i="222"/>
  <c r="P757" i="222" s="1"/>
  <c r="P580" i="222"/>
  <c r="P582" i="222" s="1"/>
  <c r="P275" i="232"/>
  <c r="P257" i="222"/>
  <c r="P261" i="222" s="1"/>
  <c r="P314" i="222"/>
  <c r="P316" i="222" s="1"/>
  <c r="P336" i="222" s="1"/>
  <c r="P339" i="222" s="1"/>
  <c r="P127" i="233"/>
  <c r="O306" i="233"/>
  <c r="O316" i="233" s="1"/>
  <c r="P778" i="222"/>
  <c r="P779" i="222" s="1"/>
  <c r="P664" i="222"/>
  <c r="P666" i="222" s="1"/>
  <c r="P669" i="222" s="1"/>
  <c r="P670" i="222" s="1"/>
  <c r="P696" i="222" s="1"/>
  <c r="P697" i="222" s="1"/>
  <c r="P887" i="222" s="1"/>
  <c r="Q425" i="222"/>
  <c r="Q88" i="232"/>
  <c r="Q35" i="233"/>
  <c r="P305" i="233"/>
  <c r="P607" i="222"/>
  <c r="P611" i="222" s="1"/>
  <c r="Q600" i="222"/>
  <c r="P815" i="232"/>
  <c r="P489" i="222"/>
  <c r="P491" i="222" s="1"/>
  <c r="P494" i="222" s="1"/>
  <c r="P495" i="222" s="1"/>
  <c r="P782" i="222"/>
  <c r="P786" i="222" s="1"/>
  <c r="O395" i="233"/>
  <c r="O405" i="233" s="1"/>
  <c r="O816" i="232"/>
  <c r="P394" i="233"/>
  <c r="P216" i="233"/>
  <c r="P428" i="222"/>
  <c r="P429" i="222" s="1"/>
  <c r="P455" i="232"/>
  <c r="Q448" i="232"/>
  <c r="Q268" i="232"/>
  <c r="Q250" i="222"/>
  <c r="P333" i="222"/>
  <c r="P104" i="217"/>
  <c r="P105" i="217" s="1"/>
  <c r="P112" i="217" s="1"/>
  <c r="P112" i="232"/>
  <c r="P113" i="232"/>
  <c r="Q383" i="222"/>
  <c r="Q384" i="222" s="1"/>
  <c r="Q210" i="233" s="1"/>
  <c r="Q313" i="222"/>
  <c r="Q208" i="222"/>
  <c r="Q209" i="222" s="1"/>
  <c r="Q121" i="233" s="1"/>
  <c r="N51" i="233"/>
  <c r="O48" i="233"/>
  <c r="O49" i="233"/>
  <c r="O50" i="233"/>
  <c r="Q737" i="222"/>
  <c r="Q739" i="222" s="1"/>
  <c r="H739" i="222" s="1"/>
  <c r="H928" i="222" s="1"/>
  <c r="Q838" i="222"/>
  <c r="Q212" i="222"/>
  <c r="Q214" i="222" s="1"/>
  <c r="H214" i="222" s="1"/>
  <c r="H910" i="222" s="1"/>
  <c r="Q558" i="222"/>
  <c r="Q559" i="222" s="1"/>
  <c r="Q299" i="233" s="1"/>
  <c r="Q663" i="222"/>
  <c r="P827" i="232"/>
  <c r="P402" i="233"/>
  <c r="Q733" i="222"/>
  <c r="Q734" i="222" s="1"/>
  <c r="Q388" i="233" s="1"/>
  <c r="Q816" i="222"/>
  <c r="Q817" i="222" s="1"/>
  <c r="Q401" i="233"/>
  <c r="Q778" i="222"/>
  <c r="Q779" i="222" s="1"/>
  <c r="Q394" i="233"/>
  <c r="Q488" i="222"/>
  <c r="Q562" i="222"/>
  <c r="Q564" i="222" s="1"/>
  <c r="H564" i="222" s="1"/>
  <c r="H922" i="222" s="1"/>
  <c r="P467" i="232"/>
  <c r="P224" i="233"/>
  <c r="Q387" i="222"/>
  <c r="Q389" i="222" s="1"/>
  <c r="H389" i="222" s="1"/>
  <c r="H916" i="222" s="1"/>
  <c r="Q466" i="222"/>
  <c r="Q467" i="222" s="1"/>
  <c r="Q223" i="233"/>
  <c r="Q312" i="233"/>
  <c r="P313" i="233"/>
  <c r="P287" i="232"/>
  <c r="P135" i="233"/>
  <c r="N140" i="233"/>
  <c r="N318" i="233"/>
  <c r="Q286" i="232"/>
  <c r="Q134" i="233"/>
  <c r="O139" i="233"/>
  <c r="O228" i="233"/>
  <c r="O317" i="233"/>
  <c r="O226" i="233"/>
  <c r="O138" i="233"/>
  <c r="O315" i="233"/>
  <c r="O227" i="233"/>
  <c r="O406" i="233"/>
  <c r="O404" i="233"/>
  <c r="N407" i="233"/>
  <c r="N229" i="233"/>
  <c r="O137" i="233"/>
  <c r="N877" i="222"/>
  <c r="N527" i="222"/>
  <c r="O696" i="222"/>
  <c r="O697" i="222" s="1"/>
  <c r="O887" i="222" s="1"/>
  <c r="O494" i="222"/>
  <c r="O495" i="222" s="1"/>
  <c r="O521" i="222" s="1"/>
  <c r="O522" i="222" s="1"/>
  <c r="O886" i="222" s="1"/>
  <c r="N702" i="222"/>
  <c r="O686" i="222"/>
  <c r="O689" i="222" s="1"/>
  <c r="O336" i="222"/>
  <c r="O339" i="222" s="1"/>
  <c r="Q641" i="222"/>
  <c r="Q642" i="222" s="1"/>
  <c r="Q820" i="222"/>
  <c r="Q822" i="222" s="1"/>
  <c r="H822" i="222" s="1"/>
  <c r="H930" i="222" s="1"/>
  <c r="O861" i="222"/>
  <c r="O864" i="222" s="1"/>
  <c r="Q645" i="222"/>
  <c r="Q647" i="222" s="1"/>
  <c r="H647" i="222" s="1"/>
  <c r="H924" i="222" s="1"/>
  <c r="Q665" i="222"/>
  <c r="Q840" i="222"/>
  <c r="Q826" i="232"/>
  <c r="Q839" i="222"/>
  <c r="Q815" i="232"/>
  <c r="Q782" i="222"/>
  <c r="Q786" i="222" s="1"/>
  <c r="Q295" i="222"/>
  <c r="Q297" i="222" s="1"/>
  <c r="H297" i="222" s="1"/>
  <c r="H912" i="222" s="1"/>
  <c r="Q291" i="222"/>
  <c r="Q292" i="222" s="1"/>
  <c r="Q315" i="222"/>
  <c r="Q490" i="222"/>
  <c r="Q466" i="232"/>
  <c r="Q470" i="222"/>
  <c r="Q472" i="222" s="1"/>
  <c r="H472" i="222" s="1"/>
  <c r="H918" i="222" s="1"/>
  <c r="P233" i="232"/>
  <c r="P413" i="232"/>
  <c r="P593" i="232"/>
  <c r="P773" i="232"/>
  <c r="P223" i="217"/>
  <c r="P224" i="217" s="1"/>
  <c r="P227" i="217" s="1"/>
  <c r="P32" i="233"/>
  <c r="P218" i="217"/>
  <c r="P219" i="217" s="1"/>
  <c r="P226" i="217" s="1"/>
  <c r="P232" i="217"/>
  <c r="P118" i="217"/>
  <c r="P109" i="217"/>
  <c r="P110" i="217" s="1"/>
  <c r="P113" i="217" s="1"/>
  <c r="P750" i="222"/>
  <c r="P751" i="222" s="1"/>
  <c r="P95" i="222"/>
  <c r="P96" i="222" s="1"/>
  <c r="P100" i="222" s="1"/>
  <c r="P189" i="222"/>
  <c r="P190" i="222" s="1"/>
  <c r="P194" i="222" s="1"/>
  <c r="P14" i="222"/>
  <c r="P15" i="222" s="1"/>
  <c r="P19" i="222" s="1"/>
  <c r="P445" i="222"/>
  <c r="P446" i="222" s="1"/>
  <c r="P450" i="222" s="1"/>
  <c r="P400" i="222"/>
  <c r="P401" i="222" s="1"/>
  <c r="P714" i="222"/>
  <c r="P715" i="222" s="1"/>
  <c r="P719" i="222" s="1"/>
  <c r="P575" i="222"/>
  <c r="P576" i="222" s="1"/>
  <c r="P620" i="222"/>
  <c r="P621" i="222" s="1"/>
  <c r="P625" i="222" s="1"/>
  <c r="P795" i="222"/>
  <c r="P796" i="222" s="1"/>
  <c r="P800" i="222" s="1"/>
  <c r="P270" i="222"/>
  <c r="P271" i="222" s="1"/>
  <c r="P275" i="222" s="1"/>
  <c r="P364" i="222"/>
  <c r="P365" i="222" s="1"/>
  <c r="P369" i="222" s="1"/>
  <c r="P50" i="222"/>
  <c r="P51" i="222" s="1"/>
  <c r="P225" i="222"/>
  <c r="P226" i="222" s="1"/>
  <c r="P539" i="222"/>
  <c r="P540" i="222" s="1"/>
  <c r="P544" i="222" s="1"/>
  <c r="Q45" i="233"/>
  <c r="P51" i="216"/>
  <c r="P53" i="216" s="1"/>
  <c r="P11" i="232"/>
  <c r="P11" i="233"/>
  <c r="P46" i="233"/>
  <c r="P39" i="233"/>
  <c r="Q138" i="222"/>
  <c r="Q31" i="233"/>
  <c r="O346" i="222"/>
  <c r="O347" i="222" s="1"/>
  <c r="O885" i="222" s="1"/>
  <c r="O352" i="222"/>
  <c r="Q331" i="222"/>
  <c r="Q318" i="222"/>
  <c r="O877" i="222"/>
  <c r="O871" i="222"/>
  <c r="O872" i="222" s="1"/>
  <c r="O888" i="222" s="1"/>
  <c r="Q858" i="222"/>
  <c r="H858" i="222" s="1"/>
  <c r="H931" i="222" s="1"/>
  <c r="Q843" i="222"/>
  <c r="Q683" i="222"/>
  <c r="H683" i="222" s="1"/>
  <c r="H925" i="222" s="1"/>
  <c r="Q668" i="222"/>
  <c r="Q508" i="222"/>
  <c r="H508" i="222" s="1"/>
  <c r="H919" i="222" s="1"/>
  <c r="Q493" i="222"/>
  <c r="N177" i="222"/>
  <c r="N171" i="222"/>
  <c r="N172" i="222" s="1"/>
  <c r="N884" i="222" s="1"/>
  <c r="N889" i="222" s="1"/>
  <c r="Q156" i="222"/>
  <c r="Q158" i="222" s="1"/>
  <c r="H158" i="222" s="1"/>
  <c r="H907" i="222" s="1"/>
  <c r="Q143" i="222"/>
  <c r="Q116" i="222"/>
  <c r="Q117" i="222" s="1"/>
  <c r="Q120" i="222"/>
  <c r="Q122" i="222" s="1"/>
  <c r="H122" i="222" s="1"/>
  <c r="H906" i="222" s="1"/>
  <c r="Q140" i="222"/>
  <c r="O144" i="222"/>
  <c r="O145" i="222" s="1"/>
  <c r="O161" i="222"/>
  <c r="O164" i="222" s="1"/>
  <c r="Q37" i="222"/>
  <c r="Q39" i="222" s="1"/>
  <c r="H39" i="222" s="1"/>
  <c r="H904" i="222" s="1"/>
  <c r="Q33" i="222"/>
  <c r="Q34" i="222" s="1"/>
  <c r="M884" i="222"/>
  <c r="M889" i="222" s="1"/>
  <c r="O121" i="217"/>
  <c r="O123" i="217" s="1"/>
  <c r="O237" i="217"/>
  <c r="O239" i="217" s="1"/>
  <c r="P141" i="222"/>
  <c r="P96" i="232"/>
  <c r="Q106" i="232"/>
  <c r="P107" i="232"/>
  <c r="P33" i="216"/>
  <c r="P34" i="216"/>
  <c r="Q22" i="216"/>
  <c r="Q25" i="216"/>
  <c r="P52" i="216"/>
  <c r="P63" i="216"/>
  <c r="Q64" i="216" s="1"/>
  <c r="P638" i="232" l="1"/>
  <c r="Q635" i="232"/>
  <c r="Q653" i="232"/>
  <c r="Q647" i="232"/>
  <c r="P652" i="232"/>
  <c r="P636" i="232"/>
  <c r="P128" i="233"/>
  <c r="P138" i="233" s="1"/>
  <c r="O237" i="232"/>
  <c r="O3" i="216"/>
  <c r="O3" i="232"/>
  <c r="O3" i="217"/>
  <c r="M575" i="232"/>
  <c r="M576" i="232" s="1"/>
  <c r="M588" i="232" s="1"/>
  <c r="O3" i="213"/>
  <c r="O3" i="223"/>
  <c r="O3" i="233"/>
  <c r="O3" i="222"/>
  <c r="N769" i="232"/>
  <c r="N774" i="232"/>
  <c r="M409" i="232"/>
  <c r="M414" i="232"/>
  <c r="M589" i="232"/>
  <c r="M594" i="232"/>
  <c r="M229" i="232"/>
  <c r="M234" i="232"/>
  <c r="N405" i="232"/>
  <c r="N225" i="232"/>
  <c r="N585" i="232"/>
  <c r="O57" i="232"/>
  <c r="O777" i="232"/>
  <c r="O417" i="232"/>
  <c r="O597" i="232"/>
  <c r="M756" i="232"/>
  <c r="M768" i="232" s="1"/>
  <c r="M770" i="232" s="1"/>
  <c r="N755" i="232"/>
  <c r="M216" i="232"/>
  <c r="M228" i="232" s="1"/>
  <c r="N215" i="232"/>
  <c r="M396" i="232"/>
  <c r="M408" i="232" s="1"/>
  <c r="N395" i="232"/>
  <c r="P752" i="232"/>
  <c r="P761" i="232"/>
  <c r="P572" i="232"/>
  <c r="P581" i="232"/>
  <c r="P392" i="232"/>
  <c r="P401" i="232"/>
  <c r="P40" i="232"/>
  <c r="P212" i="232"/>
  <c r="P221" i="232"/>
  <c r="P56" i="216"/>
  <c r="P31" i="232"/>
  <c r="Q95" i="232"/>
  <c r="Q139" i="222"/>
  <c r="Q141" i="222" s="1"/>
  <c r="Q78" i="222"/>
  <c r="Q79" i="222" s="1"/>
  <c r="Q38" i="233"/>
  <c r="Q82" i="222"/>
  <c r="Q86" i="222" s="1"/>
  <c r="H86" i="222" s="1"/>
  <c r="H905" i="222" s="1"/>
  <c r="P276" i="232"/>
  <c r="P306" i="233"/>
  <c r="P316" i="233" s="1"/>
  <c r="Q293" i="232"/>
  <c r="Q833" i="232"/>
  <c r="P472" i="232"/>
  <c r="P308" i="233"/>
  <c r="Q305" i="233"/>
  <c r="P832" i="232"/>
  <c r="P295" i="233"/>
  <c r="P384" i="233"/>
  <c r="Q253" i="222"/>
  <c r="Q254" i="222" s="1"/>
  <c r="P219" i="233"/>
  <c r="P206" i="233"/>
  <c r="Q832" i="232"/>
  <c r="Q216" i="233"/>
  <c r="P130" i="233"/>
  <c r="P117" i="233"/>
  <c r="Q473" i="232"/>
  <c r="P292" i="232"/>
  <c r="P58" i="222"/>
  <c r="P408" i="222"/>
  <c r="P583" i="222"/>
  <c r="P758" i="222"/>
  <c r="P233" i="222"/>
  <c r="H786" i="222"/>
  <c r="H929" i="222" s="1"/>
  <c r="P395" i="233"/>
  <c r="P405" i="233" s="1"/>
  <c r="Q455" i="232"/>
  <c r="Q432" i="222"/>
  <c r="Q436" i="222" s="1"/>
  <c r="H436" i="222" s="1"/>
  <c r="H917" i="222" s="1"/>
  <c r="P816" i="232"/>
  <c r="Q664" i="222"/>
  <c r="Q666" i="222" s="1"/>
  <c r="Q669" i="222" s="1"/>
  <c r="Q670" i="222" s="1"/>
  <c r="Q607" i="222"/>
  <c r="Q611" i="222" s="1"/>
  <c r="H611" i="222" s="1"/>
  <c r="H923" i="222" s="1"/>
  <c r="Q428" i="222"/>
  <c r="Q429" i="222" s="1"/>
  <c r="Q489" i="222"/>
  <c r="Q491" i="222" s="1"/>
  <c r="Q494" i="222" s="1"/>
  <c r="Q495" i="222" s="1"/>
  <c r="Q603" i="222"/>
  <c r="Q604" i="222" s="1"/>
  <c r="P217" i="233"/>
  <c r="P227" i="233" s="1"/>
  <c r="P456" i="232"/>
  <c r="Q257" i="222"/>
  <c r="Q261" i="222" s="1"/>
  <c r="Q314" i="222"/>
  <c r="Q316" i="222" s="1"/>
  <c r="Q319" i="222" s="1"/>
  <c r="Q320" i="222" s="1"/>
  <c r="Q127" i="233"/>
  <c r="Q275" i="232"/>
  <c r="Q333" i="222"/>
  <c r="H333" i="222" s="1"/>
  <c r="H913" i="222" s="1"/>
  <c r="P10" i="217"/>
  <c r="P11" i="217"/>
  <c r="Q113" i="232"/>
  <c r="O51" i="233"/>
  <c r="P48" i="233"/>
  <c r="P49" i="233"/>
  <c r="P50" i="233"/>
  <c r="P818" i="232"/>
  <c r="P397" i="233"/>
  <c r="Q827" i="232"/>
  <c r="Q402" i="233"/>
  <c r="Q816" i="232"/>
  <c r="Q395" i="233"/>
  <c r="Q313" i="233"/>
  <c r="Q467" i="232"/>
  <c r="Q224" i="233"/>
  <c r="Q287" i="232"/>
  <c r="Q135" i="233"/>
  <c r="P228" i="233"/>
  <c r="P404" i="233"/>
  <c r="P139" i="233"/>
  <c r="P317" i="233"/>
  <c r="O140" i="233"/>
  <c r="P406" i="233"/>
  <c r="O407" i="233"/>
  <c r="P226" i="233"/>
  <c r="O318" i="233"/>
  <c r="O229" i="233"/>
  <c r="P315" i="233"/>
  <c r="P137" i="233"/>
  <c r="O527" i="222"/>
  <c r="P319" i="222"/>
  <c r="P320" i="222" s="1"/>
  <c r="P346" i="222" s="1"/>
  <c r="P347" i="222" s="1"/>
  <c r="P885" i="222" s="1"/>
  <c r="P861" i="222"/>
  <c r="P864" i="222" s="1"/>
  <c r="P702" i="222"/>
  <c r="Q841" i="222"/>
  <c r="Q861" i="222" s="1"/>
  <c r="Q864" i="222" s="1"/>
  <c r="P686" i="222"/>
  <c r="P689" i="222" s="1"/>
  <c r="P511" i="222"/>
  <c r="P514" i="222" s="1"/>
  <c r="P828" i="222"/>
  <c r="P653" i="222"/>
  <c r="P655" i="222"/>
  <c r="P478" i="222"/>
  <c r="P480" i="222"/>
  <c r="P98" i="232"/>
  <c r="P458" i="232"/>
  <c r="P305" i="222"/>
  <c r="P278" i="232"/>
  <c r="P303" i="222"/>
  <c r="P128" i="222"/>
  <c r="P130" i="222"/>
  <c r="P830" i="222"/>
  <c r="P28" i="233"/>
  <c r="P41" i="233"/>
  <c r="P57" i="216"/>
  <c r="P12" i="232"/>
  <c r="P10" i="233"/>
  <c r="P10" i="232"/>
  <c r="Q2" i="233"/>
  <c r="Q46" i="233"/>
  <c r="P12" i="233"/>
  <c r="Q32" i="233"/>
  <c r="P44" i="216"/>
  <c r="Q45" i="216" s="1"/>
  <c r="P871" i="222"/>
  <c r="P872" i="222" s="1"/>
  <c r="P888" i="222" s="1"/>
  <c r="P527" i="222"/>
  <c r="P521" i="222"/>
  <c r="P522" i="222" s="1"/>
  <c r="P886" i="222" s="1"/>
  <c r="O177" i="222"/>
  <c r="O171" i="222"/>
  <c r="O172" i="222" s="1"/>
  <c r="P144" i="222"/>
  <c r="P145" i="222" s="1"/>
  <c r="P161" i="222"/>
  <c r="P164" i="222" s="1"/>
  <c r="O125" i="217"/>
  <c r="O241" i="217"/>
  <c r="P228" i="217"/>
  <c r="P231" i="217" s="1"/>
  <c r="P114" i="217"/>
  <c r="Q2" i="232"/>
  <c r="Q107" i="232"/>
  <c r="Q66" i="216"/>
  <c r="Q67" i="216" s="1"/>
  <c r="H64" i="216"/>
  <c r="Q2" i="223"/>
  <c r="Q2" i="222"/>
  <c r="Q2" i="213"/>
  <c r="Q2" i="217"/>
  <c r="Q32" i="216"/>
  <c r="Q2" i="216"/>
  <c r="Q84" i="216"/>
  <c r="Q48" i="216"/>
  <c r="Q49" i="216" s="1"/>
  <c r="H49" i="216" s="1"/>
  <c r="Q38" i="216"/>
  <c r="Q39" i="216" s="1"/>
  <c r="Q24" i="216"/>
  <c r="Q26" i="216" s="1"/>
  <c r="H26" i="216" s="1"/>
  <c r="P627" i="232" l="1"/>
  <c r="Q652" i="232"/>
  <c r="Q636" i="232"/>
  <c r="Q53" i="232"/>
  <c r="O763" i="232"/>
  <c r="O764" i="232" s="1"/>
  <c r="O765" i="232" s="1"/>
  <c r="Q128" i="233"/>
  <c r="Q138" i="233" s="1"/>
  <c r="N575" i="232"/>
  <c r="N576" i="232" s="1"/>
  <c r="N588" i="232" s="1"/>
  <c r="M410" i="232"/>
  <c r="M590" i="232"/>
  <c r="M230" i="232"/>
  <c r="N589" i="232"/>
  <c r="N594" i="232"/>
  <c r="N409" i="232"/>
  <c r="N414" i="232"/>
  <c r="N229" i="232"/>
  <c r="N234" i="232"/>
  <c r="P58" i="216"/>
  <c r="N396" i="232"/>
  <c r="N408" i="232" s="1"/>
  <c r="N216" i="232"/>
  <c r="N228" i="232" s="1"/>
  <c r="N756" i="232"/>
  <c r="N768" i="232" s="1"/>
  <c r="N770" i="232" s="1"/>
  <c r="O403" i="232"/>
  <c r="O404" i="232" s="1"/>
  <c r="O583" i="232"/>
  <c r="O584" i="232" s="1"/>
  <c r="O42" i="232"/>
  <c r="O223" i="232"/>
  <c r="O224" i="232" s="1"/>
  <c r="Q39" i="233"/>
  <c r="Q49" i="233" s="1"/>
  <c r="Q112" i="232"/>
  <c r="Q96" i="232"/>
  <c r="Q276" i="232"/>
  <c r="Q472" i="232"/>
  <c r="P123" i="233"/>
  <c r="P390" i="233"/>
  <c r="P301" i="233"/>
  <c r="P212" i="233"/>
  <c r="P87" i="232"/>
  <c r="Q292" i="232"/>
  <c r="O127" i="217"/>
  <c r="P34" i="233"/>
  <c r="P129" i="222"/>
  <c r="P131" i="222" s="1"/>
  <c r="P267" i="232"/>
  <c r="P304" i="222"/>
  <c r="P306" i="222" s="1"/>
  <c r="P807" i="232"/>
  <c r="P479" i="222"/>
  <c r="P481" i="222" s="1"/>
  <c r="P447" i="232"/>
  <c r="P829" i="222"/>
  <c r="P831" i="222" s="1"/>
  <c r="P654" i="222"/>
  <c r="P656" i="222" s="1"/>
  <c r="Q230" i="222"/>
  <c r="Q232" i="222" s="1"/>
  <c r="Q55" i="222"/>
  <c r="Q57" i="222" s="1"/>
  <c r="Q755" i="222"/>
  <c r="Q757" i="222" s="1"/>
  <c r="Q580" i="222"/>
  <c r="Q582" i="222" s="1"/>
  <c r="Q405" i="222"/>
  <c r="Q407" i="222" s="1"/>
  <c r="Q456" i="232"/>
  <c r="Q306" i="233"/>
  <c r="Q316" i="233" s="1"/>
  <c r="Q217" i="233"/>
  <c r="Q227" i="233" s="1"/>
  <c r="H261" i="222"/>
  <c r="H911" i="222" s="1"/>
  <c r="P51" i="233"/>
  <c r="Q50" i="233"/>
  <c r="Q48" i="233"/>
  <c r="P229" i="233"/>
  <c r="P318" i="233"/>
  <c r="P407" i="233"/>
  <c r="Q406" i="233"/>
  <c r="Q228" i="233"/>
  <c r="Q315" i="233"/>
  <c r="Q226" i="233"/>
  <c r="Q317" i="233"/>
  <c r="Q404" i="233"/>
  <c r="P140" i="233"/>
  <c r="Q139" i="233"/>
  <c r="Q137" i="233"/>
  <c r="Q405" i="233"/>
  <c r="Q336" i="222"/>
  <c r="Q339" i="222" s="1"/>
  <c r="P352" i="222"/>
  <c r="H864" i="222"/>
  <c r="H932" i="222" s="1"/>
  <c r="Q844" i="222"/>
  <c r="Q845" i="222" s="1"/>
  <c r="Q877" i="222" s="1"/>
  <c r="Q686" i="222"/>
  <c r="Q511" i="222"/>
  <c r="Q233" i="232"/>
  <c r="Q413" i="232"/>
  <c r="Q593" i="232"/>
  <c r="Q773" i="232"/>
  <c r="Q445" i="222"/>
  <c r="Q446" i="222" s="1"/>
  <c r="Q450" i="222" s="1"/>
  <c r="Q189" i="222"/>
  <c r="Q190" i="222" s="1"/>
  <c r="Q194" i="222" s="1"/>
  <c r="Q14" i="222"/>
  <c r="Q15" i="222" s="1"/>
  <c r="Q19" i="222" s="1"/>
  <c r="Q400" i="222"/>
  <c r="Q401" i="222" s="1"/>
  <c r="Q795" i="222"/>
  <c r="Q796" i="222" s="1"/>
  <c r="Q800" i="222" s="1"/>
  <c r="Q270" i="222"/>
  <c r="Q271" i="222" s="1"/>
  <c r="Q275" i="222" s="1"/>
  <c r="Q364" i="222"/>
  <c r="Q365" i="222" s="1"/>
  <c r="Q369" i="222" s="1"/>
  <c r="Q225" i="222"/>
  <c r="Q226" i="222" s="1"/>
  <c r="Q539" i="222"/>
  <c r="Q540" i="222" s="1"/>
  <c r="Q544" i="222" s="1"/>
  <c r="Q575" i="222"/>
  <c r="Q576" i="222" s="1"/>
  <c r="Q50" i="222"/>
  <c r="Q51" i="222" s="1"/>
  <c r="Q620" i="222"/>
  <c r="Q621" i="222" s="1"/>
  <c r="Q625" i="222" s="1"/>
  <c r="Q750" i="222"/>
  <c r="Q751" i="222" s="1"/>
  <c r="Q95" i="222"/>
  <c r="Q96" i="222" s="1"/>
  <c r="Q100" i="222" s="1"/>
  <c r="Q714" i="222"/>
  <c r="Q715" i="222" s="1"/>
  <c r="Q719" i="222" s="1"/>
  <c r="Q223" i="217"/>
  <c r="Q224" i="217" s="1"/>
  <c r="Q227" i="217" s="1"/>
  <c r="Q11" i="232"/>
  <c r="Q11" i="233"/>
  <c r="H45" i="216"/>
  <c r="Q51" i="216"/>
  <c r="Q53" i="216" s="1"/>
  <c r="Q109" i="217"/>
  <c r="Q110" i="217" s="1"/>
  <c r="Q113" i="217" s="1"/>
  <c r="Q218" i="217"/>
  <c r="Q219" i="217" s="1"/>
  <c r="Q226" i="217" s="1"/>
  <c r="Q118" i="217"/>
  <c r="Q232" i="217"/>
  <c r="Q104" i="217"/>
  <c r="Q105" i="217" s="1"/>
  <c r="Q112" i="217" s="1"/>
  <c r="Q702" i="222"/>
  <c r="Q696" i="222"/>
  <c r="Q697" i="222" s="1"/>
  <c r="Q887" i="222" s="1"/>
  <c r="Q527" i="222"/>
  <c r="Q521" i="222"/>
  <c r="Q522" i="222" s="1"/>
  <c r="Q886" i="222" s="1"/>
  <c r="Q352" i="222"/>
  <c r="Q346" i="222"/>
  <c r="Q347" i="222" s="1"/>
  <c r="Q885" i="222" s="1"/>
  <c r="Q161" i="222"/>
  <c r="Q144" i="222"/>
  <c r="Q145" i="222" s="1"/>
  <c r="P171" i="222"/>
  <c r="P172" i="222" s="1"/>
  <c r="P177" i="222"/>
  <c r="O884" i="222"/>
  <c r="O889" i="222" s="1"/>
  <c r="H39" i="216"/>
  <c r="P117" i="217"/>
  <c r="P119" i="217" s="1"/>
  <c r="P233" i="217"/>
  <c r="P235" i="217" s="1"/>
  <c r="F68" i="216"/>
  <c r="H67" i="216"/>
  <c r="Q63" i="216"/>
  <c r="Q52" i="216"/>
  <c r="Q34" i="216"/>
  <c r="Q33" i="216"/>
  <c r="J4" i="217"/>
  <c r="J14" i="217" s="1"/>
  <c r="J4" i="216"/>
  <c r="K86" i="216"/>
  <c r="Q638" i="232" l="1"/>
  <c r="H53" i="232"/>
  <c r="P3" i="233"/>
  <c r="N410" i="232"/>
  <c r="N590" i="232"/>
  <c r="N230" i="232"/>
  <c r="O769" i="232"/>
  <c r="O774" i="232"/>
  <c r="O225" i="232"/>
  <c r="O585" i="232"/>
  <c r="O405" i="232"/>
  <c r="P3" i="216"/>
  <c r="P3" i="213"/>
  <c r="P3" i="223"/>
  <c r="P3" i="217"/>
  <c r="P3" i="232"/>
  <c r="P3" i="222"/>
  <c r="O33" i="232"/>
  <c r="O214" i="232"/>
  <c r="O215" i="232" s="1"/>
  <c r="O754" i="232"/>
  <c r="O755" i="232" s="1"/>
  <c r="O394" i="232"/>
  <c r="O395" i="232" s="1"/>
  <c r="O574" i="232"/>
  <c r="O575" i="232" s="1"/>
  <c r="Q752" i="232"/>
  <c r="Q761" i="232"/>
  <c r="Q572" i="232"/>
  <c r="Q581" i="232"/>
  <c r="Q401" i="232"/>
  <c r="Q392" i="232"/>
  <c r="Q212" i="232"/>
  <c r="Q221" i="232"/>
  <c r="Q31" i="232"/>
  <c r="Q40" i="232"/>
  <c r="Q130" i="233"/>
  <c r="Q384" i="233"/>
  <c r="Q206" i="233"/>
  <c r="Q219" i="233"/>
  <c r="Q308" i="233"/>
  <c r="Q295" i="233"/>
  <c r="Q117" i="233"/>
  <c r="Q58" i="222"/>
  <c r="Q408" i="222"/>
  <c r="Q583" i="222"/>
  <c r="Q758" i="222"/>
  <c r="H230" i="222"/>
  <c r="H405" i="222"/>
  <c r="H55" i="222"/>
  <c r="H755" i="222"/>
  <c r="H580" i="222"/>
  <c r="Q233" i="222"/>
  <c r="Q689" i="222"/>
  <c r="H689" i="222" s="1"/>
  <c r="H926" i="222" s="1"/>
  <c r="Q514" i="222"/>
  <c r="H514" i="222" s="1"/>
  <c r="H920" i="222" s="1"/>
  <c r="Q164" i="222"/>
  <c r="H164" i="222" s="1"/>
  <c r="H908" i="222" s="1"/>
  <c r="H339" i="222"/>
  <c r="H914" i="222" s="1"/>
  <c r="Q10" i="217"/>
  <c r="Q11" i="217"/>
  <c r="H109" i="217"/>
  <c r="J418" i="232"/>
  <c r="J598" i="232"/>
  <c r="J778" i="232"/>
  <c r="J58" i="232"/>
  <c r="J238" i="232"/>
  <c r="Q51" i="233"/>
  <c r="Q229" i="233"/>
  <c r="Q818" i="232"/>
  <c r="Q397" i="233"/>
  <c r="Q318" i="233"/>
  <c r="Q140" i="233"/>
  <c r="Q407" i="233"/>
  <c r="Q871" i="222"/>
  <c r="Q872" i="222" s="1"/>
  <c r="Q888" i="222" s="1"/>
  <c r="Q828" i="222"/>
  <c r="Q655" i="222"/>
  <c r="Q653" i="222"/>
  <c r="Q480" i="222"/>
  <c r="Q98" i="232"/>
  <c r="Q458" i="232"/>
  <c r="Q478" i="222"/>
  <c r="Q305" i="222"/>
  <c r="Q278" i="232"/>
  <c r="Q303" i="222"/>
  <c r="H233" i="232"/>
  <c r="H413" i="232"/>
  <c r="H593" i="232"/>
  <c r="H773" i="232"/>
  <c r="Q130" i="222"/>
  <c r="Q128" i="222"/>
  <c r="Q830" i="222"/>
  <c r="H104" i="217"/>
  <c r="Q28" i="233"/>
  <c r="Q41" i="233"/>
  <c r="H750" i="222"/>
  <c r="H95" i="222"/>
  <c r="H620" i="222"/>
  <c r="H445" i="222"/>
  <c r="H400" i="222"/>
  <c r="H714" i="222"/>
  <c r="H795" i="222"/>
  <c r="H575" i="222"/>
  <c r="H270" i="222"/>
  <c r="H364" i="222"/>
  <c r="H50" i="222"/>
  <c r="H225" i="222"/>
  <c r="H539" i="222"/>
  <c r="H189" i="222"/>
  <c r="H14" i="222"/>
  <c r="H218" i="217"/>
  <c r="H232" i="217"/>
  <c r="H223" i="217"/>
  <c r="H118" i="217"/>
  <c r="H53" i="216"/>
  <c r="F54" i="216"/>
  <c r="Q57" i="216"/>
  <c r="Q228" i="217"/>
  <c r="Q231" i="217" s="1"/>
  <c r="Q10" i="233"/>
  <c r="Q10" i="232"/>
  <c r="Q12" i="232"/>
  <c r="Q12" i="233"/>
  <c r="K4" i="233"/>
  <c r="H11" i="232"/>
  <c r="H11" i="233"/>
  <c r="Q171" i="222"/>
  <c r="Q172" i="222" s="1"/>
  <c r="Q177" i="222"/>
  <c r="P884" i="222"/>
  <c r="P889" i="222" s="1"/>
  <c r="Q114" i="217"/>
  <c r="P121" i="217"/>
  <c r="P123" i="217" s="1"/>
  <c r="P237" i="217"/>
  <c r="P239" i="217" s="1"/>
  <c r="K4" i="232"/>
  <c r="K13" i="232" s="1"/>
  <c r="Q56" i="216"/>
  <c r="F35" i="216"/>
  <c r="H34" i="216"/>
  <c r="Q44" i="216"/>
  <c r="H33" i="216"/>
  <c r="K4" i="213"/>
  <c r="K4" i="223"/>
  <c r="K4" i="222"/>
  <c r="K4" i="217"/>
  <c r="K14" i="217" s="1"/>
  <c r="K4" i="216"/>
  <c r="L86" i="216"/>
  <c r="K803" i="232" l="1"/>
  <c r="K831" i="232" s="1"/>
  <c r="Q627" i="232"/>
  <c r="K443" i="232"/>
  <c r="K471" i="232" s="1"/>
  <c r="K623" i="232"/>
  <c r="K651" i="232" s="1"/>
  <c r="K654" i="232" s="1"/>
  <c r="K83" i="232"/>
  <c r="K263" i="232"/>
  <c r="K291" i="232" s="1"/>
  <c r="K799" i="232"/>
  <c r="K800" i="232"/>
  <c r="K802" i="232"/>
  <c r="K801" i="232"/>
  <c r="K620" i="232"/>
  <c r="K622" i="232"/>
  <c r="K621" i="232"/>
  <c r="K619" i="232"/>
  <c r="K439" i="232"/>
  <c r="K440" i="232"/>
  <c r="K442" i="232"/>
  <c r="K441" i="232"/>
  <c r="K260" i="232"/>
  <c r="K262" i="232"/>
  <c r="K261" i="232"/>
  <c r="K259" i="232"/>
  <c r="K82" i="232"/>
  <c r="K81" i="232"/>
  <c r="K80" i="232"/>
  <c r="K79" i="232"/>
  <c r="Q479" i="222"/>
  <c r="Q481" i="222" s="1"/>
  <c r="P237" i="232"/>
  <c r="O409" i="232"/>
  <c r="O414" i="232"/>
  <c r="O589" i="232"/>
  <c r="O594" i="232"/>
  <c r="O229" i="232"/>
  <c r="O234" i="232"/>
  <c r="P57" i="232"/>
  <c r="P777" i="232"/>
  <c r="P597" i="232"/>
  <c r="P417" i="232"/>
  <c r="O576" i="232"/>
  <c r="O588" i="232" s="1"/>
  <c r="O396" i="232"/>
  <c r="O408" i="232" s="1"/>
  <c r="O756" i="232"/>
  <c r="O768" i="232" s="1"/>
  <c r="O770" i="232" s="1"/>
  <c r="O216" i="232"/>
  <c r="O228" i="232" s="1"/>
  <c r="H752" i="232"/>
  <c r="H761" i="232"/>
  <c r="H572" i="232"/>
  <c r="H581" i="232"/>
  <c r="H392" i="232"/>
  <c r="H401" i="232"/>
  <c r="H212" i="232"/>
  <c r="H221" i="232"/>
  <c r="H31" i="232"/>
  <c r="H40" i="232"/>
  <c r="K973" i="232"/>
  <c r="Q87" i="232"/>
  <c r="Q390" i="233"/>
  <c r="Q301" i="233"/>
  <c r="Q123" i="233"/>
  <c r="Q212" i="233"/>
  <c r="Q34" i="233"/>
  <c r="Q129" i="222"/>
  <c r="Q131" i="222" s="1"/>
  <c r="Q807" i="232"/>
  <c r="Q829" i="222"/>
  <c r="Q831" i="222" s="1"/>
  <c r="Q654" i="222"/>
  <c r="Q656" i="222" s="1"/>
  <c r="Q447" i="232"/>
  <c r="Q304" i="222"/>
  <c r="Q306" i="222" s="1"/>
  <c r="Q267" i="232"/>
  <c r="H934" i="222"/>
  <c r="H10" i="217"/>
  <c r="H11" i="217"/>
  <c r="J242" i="232"/>
  <c r="J243" i="232" s="1"/>
  <c r="J247" i="232" s="1"/>
  <c r="J253" i="232" s="1"/>
  <c r="J246" i="232"/>
  <c r="J66" i="232"/>
  <c r="J62" i="232"/>
  <c r="J63" i="232" s="1"/>
  <c r="J67" i="232" s="1"/>
  <c r="J73" i="232" s="1"/>
  <c r="J782" i="232"/>
  <c r="J783" i="232" s="1"/>
  <c r="J787" i="232" s="1"/>
  <c r="J793" i="232" s="1"/>
  <c r="J786" i="232"/>
  <c r="J602" i="232"/>
  <c r="J603" i="232" s="1"/>
  <c r="J607" i="232" s="1"/>
  <c r="J613" i="232" s="1"/>
  <c r="J606" i="232"/>
  <c r="J426" i="232"/>
  <c r="J432" i="232" s="1"/>
  <c r="J422" i="232"/>
  <c r="J423" i="232" s="1"/>
  <c r="J427" i="232" s="1"/>
  <c r="K166" i="232"/>
  <c r="K346" i="232"/>
  <c r="K526" i="232"/>
  <c r="K886" i="232"/>
  <c r="K706" i="232"/>
  <c r="Q58" i="216"/>
  <c r="H12" i="232"/>
  <c r="H12" i="233"/>
  <c r="K13" i="233"/>
  <c r="H10" i="233"/>
  <c r="H10" i="232"/>
  <c r="L4" i="233"/>
  <c r="Q884" i="222"/>
  <c r="Q889" i="222" s="1"/>
  <c r="P125" i="217"/>
  <c r="P241" i="217"/>
  <c r="Q117" i="217"/>
  <c r="Q119" i="217" s="1"/>
  <c r="Q233" i="217"/>
  <c r="Q235" i="217" s="1"/>
  <c r="L4" i="232"/>
  <c r="L4" i="213"/>
  <c r="L4" i="223"/>
  <c r="L4" i="222"/>
  <c r="L4" i="217"/>
  <c r="L14" i="217" s="1"/>
  <c r="L4" i="216"/>
  <c r="M86" i="216"/>
  <c r="K92" i="232" l="1"/>
  <c r="P763" i="232"/>
  <c r="P764" i="232" s="1"/>
  <c r="P765" i="232" s="1"/>
  <c r="O230" i="232"/>
  <c r="O410" i="232"/>
  <c r="O590" i="232"/>
  <c r="P403" i="232"/>
  <c r="P404" i="232" s="1"/>
  <c r="P583" i="232"/>
  <c r="P584" i="232" s="1"/>
  <c r="P42" i="232"/>
  <c r="P223" i="232"/>
  <c r="P224" i="232" s="1"/>
  <c r="L13" i="232"/>
  <c r="P127" i="217"/>
  <c r="J612" i="232"/>
  <c r="J608" i="232"/>
  <c r="J792" i="232"/>
  <c r="J788" i="232"/>
  <c r="J72" i="232"/>
  <c r="J68" i="232"/>
  <c r="J248" i="232"/>
  <c r="J252" i="232"/>
  <c r="J428" i="232"/>
  <c r="J433" i="232"/>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N86" i="216"/>
  <c r="L802" i="232" l="1"/>
  <c r="L622" i="232"/>
  <c r="L442" i="232"/>
  <c r="L262" i="232"/>
  <c r="Q237" i="232"/>
  <c r="P769" i="232"/>
  <c r="P774" i="232"/>
  <c r="P405" i="232"/>
  <c r="Q57" i="232"/>
  <c r="Q597" i="232"/>
  <c r="Q777" i="232"/>
  <c r="Q417" i="232"/>
  <c r="L973" i="232"/>
  <c r="P33" i="232"/>
  <c r="P214" i="232"/>
  <c r="P215" i="232" s="1"/>
  <c r="P754" i="232"/>
  <c r="P755" i="232" s="1"/>
  <c r="P394" i="232"/>
  <c r="P395" i="232" s="1"/>
  <c r="P574" i="232"/>
  <c r="P575" i="232" s="1"/>
  <c r="P585" i="232"/>
  <c r="P225" i="232"/>
  <c r="J254" i="232"/>
  <c r="K245" i="232"/>
  <c r="K605" i="232"/>
  <c r="J614" i="232"/>
  <c r="M418" i="232"/>
  <c r="M598" i="232"/>
  <c r="M778" i="232"/>
  <c r="M238" i="232"/>
  <c r="J74" i="232"/>
  <c r="K65" i="232"/>
  <c r="K785" i="232"/>
  <c r="J794" i="232"/>
  <c r="K425" i="232"/>
  <c r="J434" i="232"/>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L166" i="232"/>
  <c r="L346" i="232"/>
  <c r="L526" i="232"/>
  <c r="L706" i="232"/>
  <c r="L886" i="232"/>
  <c r="M359" i="232"/>
  <c r="M539" i="232"/>
  <c r="M719" i="232"/>
  <c r="M899" i="232"/>
  <c r="M999" i="232"/>
  <c r="M527" i="233"/>
  <c r="M13" i="232"/>
  <c r="M269" i="232" s="1"/>
  <c r="M271" i="232" s="1"/>
  <c r="K88" i="233"/>
  <c r="K87" i="233"/>
  <c r="L19" i="233"/>
  <c r="L55" i="233" s="1"/>
  <c r="L20" i="233"/>
  <c r="L56" i="233" s="1"/>
  <c r="L21" i="233"/>
  <c r="M13" i="233"/>
  <c r="N4" i="233"/>
  <c r="M106" i="233"/>
  <c r="M176" i="222"/>
  <c r="M178" i="222" s="1"/>
  <c r="M894" i="222" s="1"/>
  <c r="M351" i="222"/>
  <c r="M353" i="222" s="1"/>
  <c r="M895" i="222" s="1"/>
  <c r="M876" i="222"/>
  <c r="M878" i="222" s="1"/>
  <c r="M898" i="222" s="1"/>
  <c r="M526" i="222"/>
  <c r="M528" i="222" s="1"/>
  <c r="M896" i="222" s="1"/>
  <c r="M701" i="222"/>
  <c r="M703" i="222" s="1"/>
  <c r="M897" i="222" s="1"/>
  <c r="Q125" i="217"/>
  <c r="Q241" i="217"/>
  <c r="N4" i="232"/>
  <c r="N4" i="213"/>
  <c r="N4" i="223"/>
  <c r="N4" i="222"/>
  <c r="N4" i="216"/>
  <c r="N4" i="217"/>
  <c r="N14" i="217" s="1"/>
  <c r="O86" i="216"/>
  <c r="M820" i="232" l="1"/>
  <c r="M823" i="232" s="1"/>
  <c r="M460" i="232"/>
  <c r="M463" i="232" s="1"/>
  <c r="M640" i="232"/>
  <c r="M100" i="232"/>
  <c r="M280" i="232"/>
  <c r="M89" i="232"/>
  <c r="M91" i="232" s="1"/>
  <c r="M809" i="232"/>
  <c r="M449" i="232"/>
  <c r="M629" i="232"/>
  <c r="L92" i="232"/>
  <c r="M799" i="232"/>
  <c r="M619" i="232"/>
  <c r="M259" i="232"/>
  <c r="M439" i="232"/>
  <c r="Q763" i="232"/>
  <c r="Q764" i="232" s="1"/>
  <c r="Q765" i="232" s="1"/>
  <c r="M109" i="223"/>
  <c r="P409" i="232"/>
  <c r="P414" i="232"/>
  <c r="P589" i="232"/>
  <c r="P594" i="232"/>
  <c r="P229" i="232"/>
  <c r="P234" i="232"/>
  <c r="M973" i="232"/>
  <c r="P576" i="232"/>
  <c r="P588" i="232" s="1"/>
  <c r="P396" i="232"/>
  <c r="P408" i="232" s="1"/>
  <c r="P756" i="232"/>
  <c r="P768" i="232" s="1"/>
  <c r="P770" i="232" s="1"/>
  <c r="P216" i="232"/>
  <c r="P228" i="232" s="1"/>
  <c r="Q403" i="232"/>
  <c r="Q404" i="232" s="1"/>
  <c r="Q583" i="232"/>
  <c r="Q584" i="232" s="1"/>
  <c r="Q42" i="232"/>
  <c r="Q223" i="232"/>
  <c r="Q224" i="232" s="1"/>
  <c r="M22" i="232"/>
  <c r="Q127" i="217"/>
  <c r="J255" i="232"/>
  <c r="J615" i="232"/>
  <c r="K781" i="232"/>
  <c r="K791" i="232"/>
  <c r="K776" i="232"/>
  <c r="K778" i="232" s="1"/>
  <c r="J75" i="232"/>
  <c r="J111" i="232" s="1"/>
  <c r="K71" i="232"/>
  <c r="K61" i="232"/>
  <c r="K56" i="232"/>
  <c r="K58" i="232" s="1"/>
  <c r="J795" i="232"/>
  <c r="M426" i="232"/>
  <c r="M432" i="232" s="1"/>
  <c r="M440" i="232" s="1"/>
  <c r="M422" i="232"/>
  <c r="M423" i="232" s="1"/>
  <c r="M427" i="232" s="1"/>
  <c r="K596" i="232"/>
  <c r="K598" i="232" s="1"/>
  <c r="K601" i="232"/>
  <c r="K611" i="232"/>
  <c r="M246" i="232"/>
  <c r="M242" i="232"/>
  <c r="M243" i="232" s="1"/>
  <c r="M247" i="232" s="1"/>
  <c r="M253" i="232" s="1"/>
  <c r="M261" i="232" s="1"/>
  <c r="J435" i="232"/>
  <c r="M782" i="232"/>
  <c r="M783" i="232" s="1"/>
  <c r="M787" i="232" s="1"/>
  <c r="M793" i="232" s="1"/>
  <c r="M801" i="232" s="1"/>
  <c r="M786" i="232"/>
  <c r="K251" i="232"/>
  <c r="K236" i="232"/>
  <c r="K238" i="232" s="1"/>
  <c r="K241" i="232"/>
  <c r="K421" i="232"/>
  <c r="K416" i="232"/>
  <c r="K418" i="232" s="1"/>
  <c r="K431" i="232"/>
  <c r="M602" i="232"/>
  <c r="M603" i="232" s="1"/>
  <c r="M607" i="232" s="1"/>
  <c r="M613" i="232" s="1"/>
  <c r="M621" i="232" s="1"/>
  <c r="M6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N359" i="232"/>
  <c r="N539" i="232"/>
  <c r="N719" i="232"/>
  <c r="N899" i="232"/>
  <c r="M166" i="232"/>
  <c r="M346" i="232"/>
  <c r="M526" i="232"/>
  <c r="M706" i="232"/>
  <c r="M886" i="232"/>
  <c r="N527" i="233"/>
  <c r="N999" i="232"/>
  <c r="N13" i="232"/>
  <c r="N820" i="232" s="1"/>
  <c r="K89" i="233"/>
  <c r="M21" i="233"/>
  <c r="K77" i="233"/>
  <c r="K99" i="233" s="1"/>
  <c r="K100" i="233" s="1"/>
  <c r="K507" i="233" s="1"/>
  <c r="M19" i="233"/>
  <c r="M55" i="233" s="1"/>
  <c r="M20" i="233"/>
  <c r="M56" i="233" s="1"/>
  <c r="O4" i="233"/>
  <c r="N106" i="233"/>
  <c r="N179" i="232"/>
  <c r="M899" i="222"/>
  <c r="N176" i="222"/>
  <c r="N178" i="222" s="1"/>
  <c r="N894" i="222" s="1"/>
  <c r="N351" i="222"/>
  <c r="N353" i="222" s="1"/>
  <c r="N895" i="222" s="1"/>
  <c r="N876" i="222"/>
  <c r="N878" i="222" s="1"/>
  <c r="N898" i="222" s="1"/>
  <c r="N526" i="222"/>
  <c r="N528" i="222" s="1"/>
  <c r="N896" i="222" s="1"/>
  <c r="N701" i="222"/>
  <c r="N703" i="222" s="1"/>
  <c r="N897" i="222" s="1"/>
  <c r="M20" i="232"/>
  <c r="M21" i="232"/>
  <c r="O4" i="232"/>
  <c r="O4" i="213"/>
  <c r="O4" i="223"/>
  <c r="O4" i="222"/>
  <c r="H51" i="216"/>
  <c r="H66" i="216"/>
  <c r="O4" i="217"/>
  <c r="O14" i="217" s="1"/>
  <c r="O4" i="216"/>
  <c r="P86" i="216"/>
  <c r="M822" i="232" l="1"/>
  <c r="M462" i="232"/>
  <c r="N823" i="232"/>
  <c r="N822" i="232"/>
  <c r="N460" i="232"/>
  <c r="N462" i="232" s="1"/>
  <c r="N640" i="232"/>
  <c r="M643" i="232"/>
  <c r="M642" i="232"/>
  <c r="N100" i="232"/>
  <c r="N103" i="232" s="1"/>
  <c r="N280" i="232"/>
  <c r="M283" i="232"/>
  <c r="M282" i="232"/>
  <c r="M103" i="232"/>
  <c r="M102" i="232"/>
  <c r="M272" i="232"/>
  <c r="M632" i="232"/>
  <c r="M631" i="232"/>
  <c r="M452" i="232"/>
  <c r="M451" i="232"/>
  <c r="M812" i="232"/>
  <c r="M811" i="232"/>
  <c r="N89" i="232"/>
  <c r="N91" i="232" s="1"/>
  <c r="N809" i="232"/>
  <c r="N629" i="232"/>
  <c r="N269" i="232"/>
  <c r="N449" i="232"/>
  <c r="M92" i="232"/>
  <c r="N109" i="223"/>
  <c r="P410" i="232"/>
  <c r="P590" i="232"/>
  <c r="Q769" i="232"/>
  <c r="Q774" i="232"/>
  <c r="P230" i="232"/>
  <c r="Q225" i="232"/>
  <c r="Q585" i="232"/>
  <c r="Q405" i="232"/>
  <c r="N973" i="232"/>
  <c r="Q33" i="232"/>
  <c r="Q754" i="232"/>
  <c r="Q755" i="232" s="1"/>
  <c r="Q756" i="232" s="1"/>
  <c r="Q768" i="232" s="1"/>
  <c r="Q394" i="232"/>
  <c r="Q395" i="232" s="1"/>
  <c r="Q396" i="232" s="1"/>
  <c r="Q408" i="232" s="1"/>
  <c r="Q574" i="232"/>
  <c r="Q575" i="232" s="1"/>
  <c r="Q576" i="232" s="1"/>
  <c r="Q588" i="232" s="1"/>
  <c r="Q214" i="232"/>
  <c r="Q215" i="232" s="1"/>
  <c r="Q216" i="232" s="1"/>
  <c r="Q228" i="232" s="1"/>
  <c r="J294" i="232"/>
  <c r="J362" i="232" s="1"/>
  <c r="J363" i="232" s="1"/>
  <c r="J834" i="232"/>
  <c r="J722" i="232"/>
  <c r="J723" i="232" s="1"/>
  <c r="J114" i="232"/>
  <c r="K606" i="232"/>
  <c r="K602" i="232"/>
  <c r="K603" i="232" s="1"/>
  <c r="K607" i="232" s="1"/>
  <c r="K613" i="232" s="1"/>
  <c r="M792" i="232"/>
  <c r="M800" i="232" s="1"/>
  <c r="M788" i="232"/>
  <c r="M428" i="232"/>
  <c r="M433" i="232"/>
  <c r="M441" i="232" s="1"/>
  <c r="M612" i="232"/>
  <c r="M620" i="232" s="1"/>
  <c r="M608" i="232"/>
  <c r="K422" i="232"/>
  <c r="K423" i="232" s="1"/>
  <c r="K427" i="232" s="1"/>
  <c r="K433" i="232" s="1"/>
  <c r="K426" i="232"/>
  <c r="K782" i="232"/>
  <c r="K783" i="232" s="1"/>
  <c r="K787" i="232" s="1"/>
  <c r="K793" i="232" s="1"/>
  <c r="K786" i="232"/>
  <c r="K246" i="232"/>
  <c r="K242" i="232"/>
  <c r="K243" i="232" s="1"/>
  <c r="K247" i="232" s="1"/>
  <c r="K253" i="232" s="1"/>
  <c r="M252" i="232"/>
  <c r="M260" i="232" s="1"/>
  <c r="M248" i="232"/>
  <c r="K62" i="232"/>
  <c r="K63" i="232" s="1"/>
  <c r="K67" i="232" s="1"/>
  <c r="K73" i="232" s="1"/>
  <c r="K66"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O359" i="232"/>
  <c r="O539" i="232"/>
  <c r="O719" i="232"/>
  <c r="O899" i="232"/>
  <c r="M299" i="232"/>
  <c r="M479" i="232"/>
  <c r="M483" i="232" s="1"/>
  <c r="M659" i="232"/>
  <c r="M663" i="232" s="1"/>
  <c r="M839" i="232"/>
  <c r="M843" i="232" s="1"/>
  <c r="M298" i="232"/>
  <c r="M478" i="232"/>
  <c r="M658" i="232"/>
  <c r="M838" i="232"/>
  <c r="N166" i="232"/>
  <c r="N346" i="232"/>
  <c r="N526" i="232"/>
  <c r="N706" i="232"/>
  <c r="N886" i="232"/>
  <c r="O527" i="233"/>
  <c r="O999" i="232"/>
  <c r="K91" i="233"/>
  <c r="K94" i="233" s="1"/>
  <c r="K495" i="233" s="1"/>
  <c r="O13" i="232"/>
  <c r="O820" i="232" s="1"/>
  <c r="L77" i="233"/>
  <c r="L99" i="233" s="1"/>
  <c r="L100" i="233" s="1"/>
  <c r="L507" i="233" s="1"/>
  <c r="L89" i="233"/>
  <c r="K107" i="233"/>
  <c r="K108" i="233" s="1"/>
  <c r="K528" i="233" s="1"/>
  <c r="O13" i="233"/>
  <c r="P4" i="233"/>
  <c r="O106" i="233"/>
  <c r="N899" i="222"/>
  <c r="O179" i="232"/>
  <c r="O176" i="222"/>
  <c r="O178" i="222" s="1"/>
  <c r="O894" i="222" s="1"/>
  <c r="O876" i="222"/>
  <c r="O878" i="222" s="1"/>
  <c r="O898" i="222" s="1"/>
  <c r="O351" i="222"/>
  <c r="O353" i="222" s="1"/>
  <c r="O895" i="222" s="1"/>
  <c r="O701" i="222"/>
  <c r="O703" i="222" s="1"/>
  <c r="O897" i="222" s="1"/>
  <c r="O526" i="222"/>
  <c r="O528" i="222" s="1"/>
  <c r="O896" i="222" s="1"/>
  <c r="K22" i="232"/>
  <c r="J22" i="232"/>
  <c r="J966" i="232" s="1"/>
  <c r="L22" i="232"/>
  <c r="N22" i="232"/>
  <c r="E118" i="232"/>
  <c r="E119" i="232"/>
  <c r="M119" i="232"/>
  <c r="M118" i="232"/>
  <c r="N21" i="232"/>
  <c r="N20" i="232"/>
  <c r="L21" i="232"/>
  <c r="L20" i="232"/>
  <c r="K20" i="232"/>
  <c r="K21" i="232"/>
  <c r="J20" i="232"/>
  <c r="J21" i="232"/>
  <c r="P4" i="232"/>
  <c r="P4" i="213"/>
  <c r="P4" i="223"/>
  <c r="P4" i="222"/>
  <c r="F76" i="216"/>
  <c r="F75" i="216"/>
  <c r="H57" i="216"/>
  <c r="P4" i="217"/>
  <c r="P14" i="217" s="1"/>
  <c r="P4" i="216"/>
  <c r="Q86" i="216"/>
  <c r="M849" i="232" l="1"/>
  <c r="M915" i="232" s="1"/>
  <c r="M669" i="232"/>
  <c r="M489" i="232"/>
  <c r="M309" i="232"/>
  <c r="M375" i="232" s="1"/>
  <c r="M129" i="232"/>
  <c r="M675" i="232"/>
  <c r="M855" i="232"/>
  <c r="M854" i="232"/>
  <c r="M674" i="232"/>
  <c r="M494" i="232"/>
  <c r="M314" i="232"/>
  <c r="M315" i="232"/>
  <c r="M495" i="232"/>
  <c r="N463" i="232"/>
  <c r="M303" i="232"/>
  <c r="M372" i="232" s="1"/>
  <c r="M134" i="232"/>
  <c r="M135" i="232"/>
  <c r="M132" i="232"/>
  <c r="O823" i="232"/>
  <c r="O822" i="232"/>
  <c r="O460" i="232"/>
  <c r="O462" i="232" s="1"/>
  <c r="O640" i="232"/>
  <c r="N643" i="232"/>
  <c r="N642" i="232"/>
  <c r="N102" i="232"/>
  <c r="O100" i="232"/>
  <c r="O102" i="232" s="1"/>
  <c r="O280" i="232"/>
  <c r="N283" i="232"/>
  <c r="N282" i="232"/>
  <c r="O89" i="232"/>
  <c r="O91" i="232" s="1"/>
  <c r="O449" i="232"/>
  <c r="O629" i="232"/>
  <c r="O269" i="232"/>
  <c r="O809" i="232"/>
  <c r="N452" i="232"/>
  <c r="N451" i="232"/>
  <c r="N272" i="232"/>
  <c r="N271" i="232"/>
  <c r="N632" i="232"/>
  <c r="N631" i="232"/>
  <c r="N812" i="232"/>
  <c r="N811" i="232"/>
  <c r="N92" i="232"/>
  <c r="O803" i="232"/>
  <c r="O831" i="232" s="1"/>
  <c r="O443" i="232"/>
  <c r="O471" i="232" s="1"/>
  <c r="O623" i="232"/>
  <c r="O651" i="232" s="1"/>
  <c r="O654" i="232" s="1"/>
  <c r="O83" i="232"/>
  <c r="O263" i="232"/>
  <c r="O291" i="232" s="1"/>
  <c r="O802" i="232"/>
  <c r="O801" i="232"/>
  <c r="O800" i="232"/>
  <c r="O799" i="232"/>
  <c r="O622" i="232"/>
  <c r="O621" i="232"/>
  <c r="O620" i="232"/>
  <c r="O619" i="232"/>
  <c r="O442" i="232"/>
  <c r="O441" i="232"/>
  <c r="O440" i="232"/>
  <c r="O439" i="232"/>
  <c r="O262" i="232"/>
  <c r="O261" i="232"/>
  <c r="O260" i="232"/>
  <c r="O259" i="232"/>
  <c r="O82" i="232"/>
  <c r="O81" i="232"/>
  <c r="O80" i="232"/>
  <c r="O79" i="232"/>
  <c r="O109" i="223"/>
  <c r="Q770" i="232"/>
  <c r="Q409" i="232"/>
  <c r="Q410" i="232" s="1"/>
  <c r="Q414" i="232"/>
  <c r="Q589" i="232"/>
  <c r="Q590" i="232" s="1"/>
  <c r="Q594" i="232"/>
  <c r="Q229" i="232"/>
  <c r="Q230" i="232" s="1"/>
  <c r="Q234" i="232"/>
  <c r="O973" i="232"/>
  <c r="M912" i="232"/>
  <c r="M732" i="232"/>
  <c r="M552" i="232"/>
  <c r="J967" i="232"/>
  <c r="J968" i="232"/>
  <c r="J880" i="232"/>
  <c r="J879" i="232"/>
  <c r="J354" i="232"/>
  <c r="J355" i="232" s="1"/>
  <c r="M192" i="245"/>
  <c r="M484" i="232"/>
  <c r="M485" i="232"/>
  <c r="J714" i="232"/>
  <c r="J715" i="232" s="1"/>
  <c r="N245" i="232"/>
  <c r="M254" i="232"/>
  <c r="M262" i="232" s="1"/>
  <c r="K432" i="232"/>
  <c r="K428" i="232"/>
  <c r="K612" i="232"/>
  <c r="K608" i="232"/>
  <c r="N785" i="232"/>
  <c r="M794" i="232"/>
  <c r="M802" i="232" s="1"/>
  <c r="J474" i="232"/>
  <c r="N425" i="232"/>
  <c r="M434" i="232"/>
  <c r="M442" i="232" s="1"/>
  <c r="M614" i="232"/>
  <c r="M622" i="232" s="1"/>
  <c r="N605" i="232"/>
  <c r="K252" i="232"/>
  <c r="K248" i="232"/>
  <c r="J182" i="232"/>
  <c r="J183" i="232" s="1"/>
  <c r="J174" i="232"/>
  <c r="J175" i="232" s="1"/>
  <c r="J285" i="223"/>
  <c r="J1012" i="232"/>
  <c r="J1010" i="232"/>
  <c r="J171" i="223"/>
  <c r="J894" i="232"/>
  <c r="J895" i="232" s="1"/>
  <c r="J902" i="232"/>
  <c r="J903" i="232" s="1"/>
  <c r="K72" i="232"/>
  <c r="K68" i="232"/>
  <c r="K792" i="232"/>
  <c r="K788"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N479" i="232"/>
  <c r="N494" i="232" s="1"/>
  <c r="N299" i="232"/>
  <c r="N659" i="232"/>
  <c r="N839" i="232"/>
  <c r="N854" i="232" s="1"/>
  <c r="M857" i="232"/>
  <c r="M851" i="232"/>
  <c r="M850" i="232"/>
  <c r="M856" i="232"/>
  <c r="M858" i="232"/>
  <c r="M852" i="232"/>
  <c r="M845" i="232"/>
  <c r="L299" i="232"/>
  <c r="L309" i="232" s="1"/>
  <c r="L479" i="232"/>
  <c r="L489" i="232" s="1"/>
  <c r="L659" i="232"/>
  <c r="L669" i="232" s="1"/>
  <c r="L839" i="232"/>
  <c r="L849" i="232" s="1"/>
  <c r="N298" i="232"/>
  <c r="N478" i="232"/>
  <c r="N658" i="232"/>
  <c r="N838" i="232"/>
  <c r="O166" i="232"/>
  <c r="O346" i="232"/>
  <c r="O526" i="232"/>
  <c r="O706" i="232"/>
  <c r="O886" i="232"/>
  <c r="M328" i="232"/>
  <c r="M329" i="232"/>
  <c r="J299" i="232"/>
  <c r="J309" i="232" s="1"/>
  <c r="J479" i="232"/>
  <c r="J489" i="232" s="1"/>
  <c r="J659" i="232"/>
  <c r="J669" i="232" s="1"/>
  <c r="J839" i="232"/>
  <c r="J849" i="232" s="1"/>
  <c r="M671" i="232"/>
  <c r="M676" i="232"/>
  <c r="M670" i="232"/>
  <c r="M677" i="232"/>
  <c r="M678" i="232"/>
  <c r="M672" i="232"/>
  <c r="M665" i="232"/>
  <c r="M490" i="232"/>
  <c r="M497" i="232"/>
  <c r="M491" i="232"/>
  <c r="M496" i="232"/>
  <c r="M502" i="232" s="1"/>
  <c r="M492" i="232"/>
  <c r="M498" i="232"/>
  <c r="K299" i="232"/>
  <c r="K309" i="232" s="1"/>
  <c r="K479" i="232"/>
  <c r="K489" i="232" s="1"/>
  <c r="K659" i="232"/>
  <c r="K669" i="232" s="1"/>
  <c r="K839" i="232"/>
  <c r="K849" i="232" s="1"/>
  <c r="M310" i="232"/>
  <c r="M317" i="232"/>
  <c r="M311" i="232"/>
  <c r="M316" i="232"/>
  <c r="M312" i="232"/>
  <c r="M318" i="232"/>
  <c r="M305" i="232"/>
  <c r="J298" i="232"/>
  <c r="J478" i="232"/>
  <c r="J658" i="232"/>
  <c r="J838" i="232"/>
  <c r="K478" i="232"/>
  <c r="K298" i="232"/>
  <c r="K658" i="232"/>
  <c r="K838" i="232"/>
  <c r="M868" i="232"/>
  <c r="M869" i="232"/>
  <c r="M509" i="232"/>
  <c r="M508" i="232"/>
  <c r="L298" i="232"/>
  <c r="L478" i="232"/>
  <c r="L658" i="232"/>
  <c r="L838" i="232"/>
  <c r="J881" i="232"/>
  <c r="J699" i="232"/>
  <c r="J521" i="232"/>
  <c r="J700" i="232"/>
  <c r="J340" i="232"/>
  <c r="J339" i="232"/>
  <c r="J519" i="232"/>
  <c r="J520" i="232"/>
  <c r="J701" i="232"/>
  <c r="J341" i="232"/>
  <c r="M689" i="232"/>
  <c r="M688" i="232"/>
  <c r="P539" i="232"/>
  <c r="P359" i="232"/>
  <c r="P719" i="232"/>
  <c r="P899" i="232"/>
  <c r="P527" i="233"/>
  <c r="P999" i="232"/>
  <c r="O20" i="232"/>
  <c r="L107" i="233"/>
  <c r="L108" i="233" s="1"/>
  <c r="L528" i="233" s="1"/>
  <c r="O21" i="232"/>
  <c r="L91" i="233"/>
  <c r="L94" i="233" s="1"/>
  <c r="L495" i="233" s="1"/>
  <c r="O22" i="232"/>
  <c r="P13" i="232"/>
  <c r="P820" i="232" s="1"/>
  <c r="J160" i="232"/>
  <c r="J161" i="232"/>
  <c r="J159" i="232"/>
  <c r="M138" i="232"/>
  <c r="M136" i="232"/>
  <c r="M130" i="232"/>
  <c r="M131" i="232"/>
  <c r="M137" i="232"/>
  <c r="M148" i="232"/>
  <c r="M149" i="232"/>
  <c r="M89" i="233"/>
  <c r="O19" i="233"/>
  <c r="O55" i="233" s="1"/>
  <c r="O21" i="233"/>
  <c r="O20" i="233"/>
  <c r="O56" i="233" s="1"/>
  <c r="P13" i="233"/>
  <c r="M77" i="233"/>
  <c r="P106" i="233"/>
  <c r="Q4" i="233"/>
  <c r="P179" i="232"/>
  <c r="P176" i="222"/>
  <c r="P178" i="222" s="1"/>
  <c r="P894" i="222" s="1"/>
  <c r="P876" i="222"/>
  <c r="P878" i="222" s="1"/>
  <c r="P898" i="222" s="1"/>
  <c r="P701" i="222"/>
  <c r="P703" i="222" s="1"/>
  <c r="P897" i="222" s="1"/>
  <c r="P351" i="222"/>
  <c r="P353" i="222" s="1"/>
  <c r="P895" i="222" s="1"/>
  <c r="P526" i="222"/>
  <c r="P528" i="222" s="1"/>
  <c r="P896" i="222" s="1"/>
  <c r="O899" i="222"/>
  <c r="N118" i="232"/>
  <c r="N119" i="232"/>
  <c r="N135" i="232" s="1"/>
  <c r="K119" i="232"/>
  <c r="K129" i="232" s="1"/>
  <c r="K118" i="232"/>
  <c r="L118" i="232"/>
  <c r="L119" i="232"/>
  <c r="L129" i="232" s="1"/>
  <c r="J119" i="232"/>
  <c r="J129" i="232" s="1"/>
  <c r="J118" i="232"/>
  <c r="Q4" i="232"/>
  <c r="Q4" i="213"/>
  <c r="Q4" i="223"/>
  <c r="Q4" i="222"/>
  <c r="H52" i="216"/>
  <c r="H63" i="216"/>
  <c r="H44" i="216"/>
  <c r="F74" i="216"/>
  <c r="F77" i="216" s="1"/>
  <c r="H56" i="216"/>
  <c r="Q4" i="217"/>
  <c r="Q14" i="217" s="1"/>
  <c r="Q4" i="216"/>
  <c r="N849" i="232" l="1"/>
  <c r="N915" i="232" s="1"/>
  <c r="N669" i="232"/>
  <c r="N735" i="232" s="1"/>
  <c r="N489" i="232"/>
  <c r="N555" i="232" s="1"/>
  <c r="N129" i="232"/>
  <c r="N195" i="232" s="1"/>
  <c r="N488" i="232"/>
  <c r="K488" i="232"/>
  <c r="L488" i="232"/>
  <c r="J488" i="232"/>
  <c r="K848" i="232"/>
  <c r="L848" i="232"/>
  <c r="J848" i="232"/>
  <c r="N848" i="232"/>
  <c r="K668" i="232"/>
  <c r="L668" i="232"/>
  <c r="J668" i="232"/>
  <c r="N668" i="232"/>
  <c r="J128" i="232"/>
  <c r="J135" i="232"/>
  <c r="J94" i="223" s="1"/>
  <c r="J134" i="232"/>
  <c r="J130" i="232"/>
  <c r="J131" i="232"/>
  <c r="J132" i="232"/>
  <c r="L128" i="232"/>
  <c r="K131" i="232"/>
  <c r="K130" i="232"/>
  <c r="K135" i="232"/>
  <c r="K94" i="223" s="1"/>
  <c r="K134" i="232"/>
  <c r="K128" i="232"/>
  <c r="K132" i="232"/>
  <c r="K195" i="232"/>
  <c r="N128" i="232"/>
  <c r="N309" i="232"/>
  <c r="K308" i="232"/>
  <c r="L308" i="232"/>
  <c r="J308" i="232"/>
  <c r="N308" i="232"/>
  <c r="L312" i="232"/>
  <c r="M735" i="232"/>
  <c r="M555" i="232"/>
  <c r="M195" i="232"/>
  <c r="M314" i="245"/>
  <c r="M314" i="223"/>
  <c r="M322" i="245"/>
  <c r="M322" i="223"/>
  <c r="M257" i="245"/>
  <c r="M257" i="223"/>
  <c r="M208" i="245"/>
  <c r="M208" i="223"/>
  <c r="M200" i="245"/>
  <c r="M200" i="223"/>
  <c r="M265" i="245"/>
  <c r="M265" i="223"/>
  <c r="M86" i="245"/>
  <c r="M86" i="223"/>
  <c r="M151" i="245"/>
  <c r="M151" i="223"/>
  <c r="M94" i="245"/>
  <c r="M94" i="223"/>
  <c r="M143" i="245"/>
  <c r="M143" i="223"/>
  <c r="N94" i="245"/>
  <c r="N94" i="223"/>
  <c r="M936" i="232"/>
  <c r="M1026" i="232" s="1"/>
  <c r="M501" i="232"/>
  <c r="M942" i="232"/>
  <c r="M863" i="232"/>
  <c r="M683" i="232"/>
  <c r="M503" i="232"/>
  <c r="N674" i="232"/>
  <c r="N675" i="232"/>
  <c r="K855" i="232"/>
  <c r="K322" i="223" s="1"/>
  <c r="K854" i="232"/>
  <c r="L855" i="232"/>
  <c r="L322" i="223" s="1"/>
  <c r="L854" i="232"/>
  <c r="K675" i="232"/>
  <c r="K265" i="223" s="1"/>
  <c r="K674" i="232"/>
  <c r="J855" i="232"/>
  <c r="J322" i="223" s="1"/>
  <c r="J854" i="232"/>
  <c r="L675" i="232"/>
  <c r="L265" i="223" s="1"/>
  <c r="L674" i="232"/>
  <c r="J675" i="232"/>
  <c r="J265" i="223" s="1"/>
  <c r="J674" i="232"/>
  <c r="N855" i="232"/>
  <c r="K495" i="232"/>
  <c r="K208" i="223" s="1"/>
  <c r="K494" i="232"/>
  <c r="K315" i="232"/>
  <c r="K151" i="223" s="1"/>
  <c r="K314" i="232"/>
  <c r="L495" i="232"/>
  <c r="L208" i="223" s="1"/>
  <c r="L494" i="232"/>
  <c r="N314" i="232"/>
  <c r="J495" i="232"/>
  <c r="J208" i="223" s="1"/>
  <c r="J494" i="232"/>
  <c r="L315" i="232"/>
  <c r="L151" i="223" s="1"/>
  <c r="L314" i="232"/>
  <c r="N315" i="232"/>
  <c r="J315" i="232"/>
  <c r="J151" i="223" s="1"/>
  <c r="J314" i="232"/>
  <c r="N495" i="232"/>
  <c r="N134" i="232"/>
  <c r="L135" i="232"/>
  <c r="L94" i="223" s="1"/>
  <c r="L134" i="232"/>
  <c r="L846" i="232"/>
  <c r="L666" i="232"/>
  <c r="L486" i="232"/>
  <c r="K663" i="232"/>
  <c r="K732" i="232" s="1"/>
  <c r="K483" i="232"/>
  <c r="K552" i="232" s="1"/>
  <c r="L306" i="232"/>
  <c r="O463" i="232"/>
  <c r="J123" i="232"/>
  <c r="P823" i="232"/>
  <c r="P822" i="232"/>
  <c r="P460" i="232"/>
  <c r="P462" i="232" s="1"/>
  <c r="P640" i="232"/>
  <c r="O103" i="232"/>
  <c r="O643" i="232"/>
  <c r="O642" i="232"/>
  <c r="O283" i="232"/>
  <c r="O282" i="232"/>
  <c r="P100" i="232"/>
  <c r="P103" i="232" s="1"/>
  <c r="P280" i="232"/>
  <c r="P89" i="232"/>
  <c r="P91" i="232" s="1"/>
  <c r="P449" i="232"/>
  <c r="P629" i="232"/>
  <c r="P269" i="232"/>
  <c r="P809" i="232"/>
  <c r="O812" i="232"/>
  <c r="O811" i="232"/>
  <c r="O272" i="232"/>
  <c r="O271" i="232"/>
  <c r="O632" i="232"/>
  <c r="O631" i="232"/>
  <c r="O452" i="232"/>
  <c r="O451" i="232"/>
  <c r="O92" i="232"/>
  <c r="P803" i="232"/>
  <c r="P831" i="232" s="1"/>
  <c r="P443" i="232"/>
  <c r="P471" i="232" s="1"/>
  <c r="P623" i="232"/>
  <c r="P651" i="232" s="1"/>
  <c r="P654" i="232" s="1"/>
  <c r="P83" i="232"/>
  <c r="P263" i="232"/>
  <c r="P291" i="232" s="1"/>
  <c r="P802" i="232"/>
  <c r="P801" i="232"/>
  <c r="P800" i="232"/>
  <c r="P799" i="232"/>
  <c r="P622" i="232"/>
  <c r="P621" i="232"/>
  <c r="P620" i="232"/>
  <c r="P619" i="232"/>
  <c r="P442" i="232"/>
  <c r="P441" i="232"/>
  <c r="P440" i="232"/>
  <c r="P439" i="232"/>
  <c r="P262" i="232"/>
  <c r="P261" i="232"/>
  <c r="P260" i="232"/>
  <c r="P259" i="232"/>
  <c r="P82" i="232"/>
  <c r="P81" i="232"/>
  <c r="P80" i="232"/>
  <c r="P79" i="232"/>
  <c r="J125" i="232"/>
  <c r="J124" i="232"/>
  <c r="P109" i="223"/>
  <c r="J990" i="232"/>
  <c r="M306" i="232"/>
  <c r="P973" i="232"/>
  <c r="M207" i="245"/>
  <c r="M102" i="245"/>
  <c r="M97" i="245"/>
  <c r="M144" i="245"/>
  <c r="M264" i="245"/>
  <c r="M103" i="245"/>
  <c r="M268" i="245"/>
  <c r="M315" i="245"/>
  <c r="M89" i="245"/>
  <c r="M154" i="245"/>
  <c r="M324" i="245"/>
  <c r="M93" i="245"/>
  <c r="M146" i="245"/>
  <c r="M267" i="245"/>
  <c r="M160" i="245"/>
  <c r="M317" i="245"/>
  <c r="M210" i="245"/>
  <c r="M258" i="245"/>
  <c r="M159" i="245"/>
  <c r="M325" i="245"/>
  <c r="M96" i="245"/>
  <c r="M273" i="245"/>
  <c r="M216" i="245"/>
  <c r="M150" i="245"/>
  <c r="M201" i="245"/>
  <c r="M330" i="245"/>
  <c r="M274" i="245"/>
  <c r="M217" i="245"/>
  <c r="M322" i="232"/>
  <c r="M211" i="245"/>
  <c r="M321" i="245"/>
  <c r="M153" i="245"/>
  <c r="M203" i="245"/>
  <c r="M260" i="245"/>
  <c r="J969" i="232"/>
  <c r="M87" i="245"/>
  <c r="M331" i="245"/>
  <c r="M88" i="245"/>
  <c r="M144" i="232"/>
  <c r="M95" i="245"/>
  <c r="M142" i="232"/>
  <c r="M323" i="232"/>
  <c r="M152" i="245"/>
  <c r="M145" i="245"/>
  <c r="M324" i="232"/>
  <c r="M137" i="245"/>
  <c r="M194" i="245"/>
  <c r="M209" i="245"/>
  <c r="M202" i="245"/>
  <c r="M504" i="232"/>
  <c r="M266" i="245"/>
  <c r="M682" i="232"/>
  <c r="M251" i="245"/>
  <c r="M259" i="245"/>
  <c r="M684" i="232"/>
  <c r="M323" i="245"/>
  <c r="M862" i="232"/>
  <c r="M316" i="245"/>
  <c r="M864" i="232"/>
  <c r="M308" i="245"/>
  <c r="J166" i="223"/>
  <c r="K843" i="232"/>
  <c r="L132" i="232"/>
  <c r="J843" i="232"/>
  <c r="J844" i="232"/>
  <c r="J846" i="232"/>
  <c r="J663" i="232"/>
  <c r="J666" i="232"/>
  <c r="J664" i="232"/>
  <c r="J483" i="232"/>
  <c r="J484" i="232"/>
  <c r="J486" i="232"/>
  <c r="J303" i="232"/>
  <c r="J306" i="232"/>
  <c r="J304" i="232"/>
  <c r="K303" i="232"/>
  <c r="J126" i="232"/>
  <c r="K123" i="232"/>
  <c r="M846" i="232"/>
  <c r="M865" i="232" s="1"/>
  <c r="M666" i="232"/>
  <c r="M685" i="232" s="1"/>
  <c r="M306" i="245"/>
  <c r="M135" i="245"/>
  <c r="O118" i="232"/>
  <c r="O148" i="232" s="1"/>
  <c r="J280" i="223"/>
  <c r="J992" i="232"/>
  <c r="M255" i="232"/>
  <c r="M263" i="232" s="1"/>
  <c r="M291" i="232" s="1"/>
  <c r="M795" i="232"/>
  <c r="M803" i="232" s="1"/>
  <c r="M831" i="232" s="1"/>
  <c r="K74" i="232"/>
  <c r="L65" i="232"/>
  <c r="L245" i="232"/>
  <c r="K254" i="232"/>
  <c r="J342" i="223"/>
  <c r="J1013" i="232"/>
  <c r="L605" i="232"/>
  <c r="K614" i="232"/>
  <c r="J337" i="223"/>
  <c r="J993" i="232"/>
  <c r="J989" i="232"/>
  <c r="M435" i="232"/>
  <c r="M443" i="232" s="1"/>
  <c r="M471" i="232" s="1"/>
  <c r="J1009" i="232"/>
  <c r="J114" i="223"/>
  <c r="N416" i="232"/>
  <c r="N418" i="232" s="1"/>
  <c r="N421" i="232"/>
  <c r="N431" i="232"/>
  <c r="N439" i="232" s="1"/>
  <c r="L425" i="232"/>
  <c r="K434" i="232"/>
  <c r="J534" i="232"/>
  <c r="J535" i="232" s="1"/>
  <c r="J542" i="232"/>
  <c r="J543" i="232" s="1"/>
  <c r="L785" i="232"/>
  <c r="K794" i="232"/>
  <c r="M615" i="232"/>
  <c r="M623" i="232" s="1"/>
  <c r="M651" i="232" s="1"/>
  <c r="M654" i="232" s="1"/>
  <c r="N596" i="232"/>
  <c r="N598" i="232" s="1"/>
  <c r="N611" i="232"/>
  <c r="N619" i="232" s="1"/>
  <c r="N601" i="232"/>
  <c r="N791" i="232"/>
  <c r="N799" i="232" s="1"/>
  <c r="N781" i="232"/>
  <c r="N776" i="232"/>
  <c r="N778" i="232" s="1"/>
  <c r="N251" i="232"/>
  <c r="N259" i="232" s="1"/>
  <c r="N236" i="232"/>
  <c r="N238" i="232" s="1"/>
  <c r="N24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M944" i="232"/>
  <c r="M945" i="232"/>
  <c r="M941" i="232"/>
  <c r="M956" i="232"/>
  <c r="M937" i="232"/>
  <c r="M939" i="232"/>
  <c r="M938" i="232"/>
  <c r="M955" i="232"/>
  <c r="M943" i="232"/>
  <c r="M274" i="223"/>
  <c r="M150" i="223"/>
  <c r="M251" i="223"/>
  <c r="M308" i="223"/>
  <c r="M324" i="223"/>
  <c r="M152" i="223"/>
  <c r="M695" i="232"/>
  <c r="N700" i="232" s="1"/>
  <c r="M260" i="223"/>
  <c r="M875" i="232"/>
  <c r="N880" i="232" s="1"/>
  <c r="M317" i="223"/>
  <c r="M216" i="223"/>
  <c r="M145" i="223"/>
  <c r="M209" i="223"/>
  <c r="M696" i="232"/>
  <c r="N701" i="232" s="1"/>
  <c r="M268" i="223"/>
  <c r="M876" i="232"/>
  <c r="N881" i="232" s="1"/>
  <c r="M325" i="223"/>
  <c r="M217" i="223"/>
  <c r="M153" i="223"/>
  <c r="M202" i="223"/>
  <c r="M264" i="223"/>
  <c r="M137" i="223"/>
  <c r="M144" i="223"/>
  <c r="M192" i="223"/>
  <c r="M210" i="223"/>
  <c r="M321" i="223"/>
  <c r="M207" i="223"/>
  <c r="M259" i="223"/>
  <c r="M336" i="232"/>
  <c r="N341" i="232" s="1"/>
  <c r="M154" i="223"/>
  <c r="M194" i="223"/>
  <c r="M201" i="223"/>
  <c r="M267" i="223"/>
  <c r="M323" i="223"/>
  <c r="M335" i="232"/>
  <c r="N340" i="232" s="1"/>
  <c r="M146" i="223"/>
  <c r="M211" i="223"/>
  <c r="M258" i="223"/>
  <c r="M160" i="223"/>
  <c r="M315" i="223"/>
  <c r="M330" i="223"/>
  <c r="M273" i="223"/>
  <c r="M331" i="223"/>
  <c r="M515" i="232"/>
  <c r="N520" i="232" s="1"/>
  <c r="M203" i="223"/>
  <c r="M266" i="223"/>
  <c r="M159" i="223"/>
  <c r="M316" i="223"/>
  <c r="M516" i="232"/>
  <c r="N521" i="232" s="1"/>
  <c r="J522" i="232"/>
  <c r="J342" i="232"/>
  <c r="J344" i="232" s="1"/>
  <c r="J882" i="232"/>
  <c r="J884" i="232" s="1"/>
  <c r="J887" i="232" s="1"/>
  <c r="J867" i="232"/>
  <c r="J868" i="232"/>
  <c r="J869" i="232"/>
  <c r="K316" i="232"/>
  <c r="K311" i="232"/>
  <c r="K317" i="232"/>
  <c r="K310" i="232"/>
  <c r="K312" i="232"/>
  <c r="K318" i="232"/>
  <c r="K305" i="232"/>
  <c r="N869" i="232"/>
  <c r="N868" i="232"/>
  <c r="L310" i="232"/>
  <c r="L317" i="232"/>
  <c r="L316" i="232"/>
  <c r="L311" i="232"/>
  <c r="L318" i="232"/>
  <c r="N310" i="232"/>
  <c r="N317" i="232"/>
  <c r="N311" i="232"/>
  <c r="N316" i="232"/>
  <c r="N318" i="232"/>
  <c r="N312" i="232"/>
  <c r="L868" i="232"/>
  <c r="L869" i="232"/>
  <c r="L688" i="232"/>
  <c r="L689" i="232"/>
  <c r="J508" i="232"/>
  <c r="J507" i="232"/>
  <c r="J509" i="232"/>
  <c r="N509" i="232"/>
  <c r="N508" i="232"/>
  <c r="O119" i="232"/>
  <c r="O134" i="232" s="1"/>
  <c r="O299" i="232"/>
  <c r="O479" i="232"/>
  <c r="O494" i="232" s="1"/>
  <c r="O659" i="232"/>
  <c r="O839" i="232"/>
  <c r="O855" i="232" s="1"/>
  <c r="L509" i="232"/>
  <c r="L508" i="232"/>
  <c r="J329" i="232"/>
  <c r="J328" i="232"/>
  <c r="J327" i="232"/>
  <c r="J851" i="232"/>
  <c r="J856" i="232"/>
  <c r="J857" i="232"/>
  <c r="J850" i="232"/>
  <c r="J845" i="232"/>
  <c r="J852" i="232"/>
  <c r="J858" i="232"/>
  <c r="N329" i="232"/>
  <c r="N328" i="232"/>
  <c r="N689" i="232"/>
  <c r="N688" i="232"/>
  <c r="L329" i="232"/>
  <c r="L328" i="232"/>
  <c r="K868" i="232"/>
  <c r="K869" i="232"/>
  <c r="J676" i="232"/>
  <c r="J671" i="232"/>
  <c r="J670" i="232"/>
  <c r="J677" i="232"/>
  <c r="J665" i="232"/>
  <c r="J678" i="232"/>
  <c r="J672" i="232"/>
  <c r="Q359" i="232"/>
  <c r="Q539" i="232"/>
  <c r="Q719" i="232"/>
  <c r="Q899" i="232"/>
  <c r="J688" i="232"/>
  <c r="J689" i="232"/>
  <c r="J687" i="232"/>
  <c r="N497" i="232"/>
  <c r="N496" i="232"/>
  <c r="N490" i="232"/>
  <c r="N491" i="232"/>
  <c r="N498" i="232"/>
  <c r="N492" i="232"/>
  <c r="O298" i="232"/>
  <c r="O478" i="232"/>
  <c r="O658" i="232"/>
  <c r="O838" i="232"/>
  <c r="K688" i="232"/>
  <c r="K689" i="232"/>
  <c r="K851" i="232"/>
  <c r="K857" i="232"/>
  <c r="K850" i="232"/>
  <c r="K856" i="232"/>
  <c r="K852" i="232"/>
  <c r="K858" i="232"/>
  <c r="K845" i="232"/>
  <c r="J497" i="232"/>
  <c r="J496" i="232"/>
  <c r="J491" i="232"/>
  <c r="J490" i="232"/>
  <c r="J485" i="232"/>
  <c r="J498" i="232"/>
  <c r="J492" i="232"/>
  <c r="L857" i="232"/>
  <c r="L850" i="232"/>
  <c r="L856" i="232"/>
  <c r="L851" i="232"/>
  <c r="L858" i="232"/>
  <c r="L852" i="232"/>
  <c r="J702" i="232"/>
  <c r="J704" i="232" s="1"/>
  <c r="J707" i="232" s="1"/>
  <c r="K329" i="232"/>
  <c r="K328" i="232"/>
  <c r="K670" i="232"/>
  <c r="K671" i="232"/>
  <c r="K677" i="232"/>
  <c r="K676" i="232"/>
  <c r="K672" i="232"/>
  <c r="K678" i="232"/>
  <c r="K665" i="232"/>
  <c r="J311" i="232"/>
  <c r="J317" i="232"/>
  <c r="J316" i="232"/>
  <c r="J310" i="232"/>
  <c r="J305" i="232"/>
  <c r="J318" i="232"/>
  <c r="J312" i="232"/>
  <c r="L677" i="232"/>
  <c r="L671" i="232"/>
  <c r="L676" i="232"/>
  <c r="L670" i="232"/>
  <c r="L678" i="232"/>
  <c r="L672" i="232"/>
  <c r="N850" i="232"/>
  <c r="N856" i="232"/>
  <c r="N857" i="232"/>
  <c r="N851" i="232"/>
  <c r="N858" i="232"/>
  <c r="N852" i="232"/>
  <c r="P166" i="232"/>
  <c r="P346" i="232"/>
  <c r="P526" i="232"/>
  <c r="P706" i="232"/>
  <c r="P886" i="232"/>
  <c r="K508" i="232"/>
  <c r="K509" i="232"/>
  <c r="K491" i="232"/>
  <c r="K496" i="232"/>
  <c r="K490" i="232"/>
  <c r="K497" i="232"/>
  <c r="K492" i="232"/>
  <c r="K498" i="232"/>
  <c r="K485" i="232"/>
  <c r="L497" i="232"/>
  <c r="L491" i="232"/>
  <c r="L496" i="232"/>
  <c r="L490" i="232"/>
  <c r="L492" i="232"/>
  <c r="L498" i="232"/>
  <c r="N676" i="232"/>
  <c r="N671" i="232"/>
  <c r="N677" i="232"/>
  <c r="N670" i="232"/>
  <c r="N672" i="232"/>
  <c r="N678" i="232"/>
  <c r="Q527" i="233"/>
  <c r="Q999" i="232"/>
  <c r="P21" i="232"/>
  <c r="P22" i="232"/>
  <c r="P20" i="232"/>
  <c r="M91" i="233"/>
  <c r="M94" i="233" s="1"/>
  <c r="M495" i="233" s="1"/>
  <c r="Q13" i="232"/>
  <c r="Q820" i="232" s="1"/>
  <c r="M87" i="223"/>
  <c r="M102" i="223"/>
  <c r="M95" i="223"/>
  <c r="M103" i="223"/>
  <c r="M155" i="232"/>
  <c r="M89" i="223"/>
  <c r="M93" i="223"/>
  <c r="M96" i="223"/>
  <c r="M88" i="223"/>
  <c r="M156" i="232"/>
  <c r="M97" i="223"/>
  <c r="J162" i="232"/>
  <c r="K138" i="232"/>
  <c r="N138" i="232"/>
  <c r="N132" i="232"/>
  <c r="J138" i="232"/>
  <c r="L138" i="232"/>
  <c r="K148" i="232"/>
  <c r="K149" i="232"/>
  <c r="J148" i="232"/>
  <c r="J149" i="232"/>
  <c r="J147" i="232"/>
  <c r="K137" i="232"/>
  <c r="K136" i="232"/>
  <c r="K125" i="232"/>
  <c r="J137" i="232"/>
  <c r="J136" i="232"/>
  <c r="N149" i="232"/>
  <c r="N148" i="232"/>
  <c r="N131" i="232"/>
  <c r="N130" i="232"/>
  <c r="N136" i="232"/>
  <c r="N137" i="232"/>
  <c r="L130" i="232"/>
  <c r="L136" i="232"/>
  <c r="L137" i="232"/>
  <c r="L131" i="232"/>
  <c r="L148" i="232"/>
  <c r="L149" i="232"/>
  <c r="P19" i="233"/>
  <c r="P55" i="233" s="1"/>
  <c r="P20" i="233"/>
  <c r="P56" i="233" s="1"/>
  <c r="P21" i="233"/>
  <c r="M99" i="233"/>
  <c r="M100" i="233" s="1"/>
  <c r="M507" i="233" s="1"/>
  <c r="M107" i="233"/>
  <c r="M108" i="233" s="1"/>
  <c r="M528" i="233" s="1"/>
  <c r="Q13" i="233"/>
  <c r="Q106" i="233"/>
  <c r="Q179" i="232"/>
  <c r="P899" i="222"/>
  <c r="Q176" i="222"/>
  <c r="Q178" i="222" s="1"/>
  <c r="Q894" i="222" s="1"/>
  <c r="Q876" i="222"/>
  <c r="Q878" i="222" s="1"/>
  <c r="Q898" i="222" s="1"/>
  <c r="Q701" i="222"/>
  <c r="Q703" i="222" s="1"/>
  <c r="Q897" i="222" s="1"/>
  <c r="Q526" i="222"/>
  <c r="Q528" i="222" s="1"/>
  <c r="Q896" i="222" s="1"/>
  <c r="Q351" i="222"/>
  <c r="Q353" i="222" s="1"/>
  <c r="Q895" i="222" s="1"/>
  <c r="M848" i="232" l="1"/>
  <c r="M313" i="245" s="1"/>
  <c r="O849" i="232"/>
  <c r="O915" i="232" s="1"/>
  <c r="O669" i="232"/>
  <c r="O735" i="232" s="1"/>
  <c r="O489" i="232"/>
  <c r="O555" i="232" s="1"/>
  <c r="O129" i="232"/>
  <c r="O195" i="232" s="1"/>
  <c r="M668" i="232"/>
  <c r="M256" i="245" s="1"/>
  <c r="M488" i="232"/>
  <c r="M554" i="232" s="1"/>
  <c r="O488" i="232"/>
  <c r="O848" i="232"/>
  <c r="O668" i="232"/>
  <c r="O128" i="232"/>
  <c r="M308" i="232"/>
  <c r="O309" i="232"/>
  <c r="O308" i="232"/>
  <c r="H374" i="232"/>
  <c r="H142" i="223"/>
  <c r="N375" i="232"/>
  <c r="J501" i="232"/>
  <c r="J141" i="232"/>
  <c r="J86" i="223"/>
  <c r="J195" i="232"/>
  <c r="L86" i="223"/>
  <c r="L195" i="232"/>
  <c r="L314" i="223"/>
  <c r="L915" i="232"/>
  <c r="K314" i="223"/>
  <c r="K915" i="232"/>
  <c r="J314" i="223"/>
  <c r="J915" i="232"/>
  <c r="J257" i="223"/>
  <c r="J735" i="232"/>
  <c r="L257" i="223"/>
  <c r="L735" i="232"/>
  <c r="K257" i="223"/>
  <c r="K735" i="232"/>
  <c r="K200" i="223"/>
  <c r="K555" i="232"/>
  <c r="J200" i="223"/>
  <c r="J555" i="232"/>
  <c r="L200" i="223"/>
  <c r="L555" i="232"/>
  <c r="L143" i="223"/>
  <c r="L375" i="232"/>
  <c r="K143" i="223"/>
  <c r="K375" i="232"/>
  <c r="J143" i="223"/>
  <c r="J375" i="232"/>
  <c r="O322" i="245"/>
  <c r="O322" i="223"/>
  <c r="N314" i="245"/>
  <c r="N314" i="223"/>
  <c r="N322" i="245"/>
  <c r="N322" i="223"/>
  <c r="N208" i="245"/>
  <c r="N208" i="223"/>
  <c r="N200" i="245"/>
  <c r="N200" i="223"/>
  <c r="N257" i="245"/>
  <c r="N257" i="223"/>
  <c r="N265" i="245"/>
  <c r="N265" i="223"/>
  <c r="N86" i="245"/>
  <c r="N86" i="223"/>
  <c r="N151" i="245"/>
  <c r="N151" i="223"/>
  <c r="K936" i="232"/>
  <c r="K86" i="223"/>
  <c r="N143" i="245"/>
  <c r="N143" i="223"/>
  <c r="M37" i="223"/>
  <c r="M37" i="245"/>
  <c r="M29" i="223"/>
  <c r="M29" i="245"/>
  <c r="J321" i="232"/>
  <c r="N942" i="232"/>
  <c r="L942" i="232"/>
  <c r="L37" i="223" s="1"/>
  <c r="J942" i="232"/>
  <c r="J37" i="223" s="1"/>
  <c r="N936" i="232"/>
  <c r="N1026" i="232" s="1"/>
  <c r="L936" i="232"/>
  <c r="J936" i="232"/>
  <c r="K942" i="232"/>
  <c r="K37" i="223" s="1"/>
  <c r="J681" i="232"/>
  <c r="J861" i="232"/>
  <c r="J140" i="232"/>
  <c r="O854" i="232"/>
  <c r="O674" i="232"/>
  <c r="O675" i="232"/>
  <c r="O314" i="232"/>
  <c r="O495" i="232"/>
  <c r="O315" i="232"/>
  <c r="O135" i="232"/>
  <c r="P102" i="232"/>
  <c r="O136" i="232"/>
  <c r="O142" i="232" s="1"/>
  <c r="P463" i="232"/>
  <c r="Q823" i="232"/>
  <c r="Q822" i="232"/>
  <c r="P643" i="232"/>
  <c r="P642" i="232"/>
  <c r="Q460" i="232"/>
  <c r="Q463" i="232" s="1"/>
  <c r="Q640" i="232"/>
  <c r="Q100" i="232"/>
  <c r="Q103" i="232" s="1"/>
  <c r="Q280" i="232"/>
  <c r="P283" i="232"/>
  <c r="P282" i="232"/>
  <c r="Q89" i="232"/>
  <c r="Q91" i="232" s="1"/>
  <c r="Q629" i="232"/>
  <c r="Q269" i="232"/>
  <c r="Q809" i="232"/>
  <c r="Q449" i="232"/>
  <c r="P812" i="232"/>
  <c r="P811" i="232"/>
  <c r="P272" i="232"/>
  <c r="P271" i="232"/>
  <c r="P632" i="232"/>
  <c r="P631" i="232"/>
  <c r="P452" i="232"/>
  <c r="P451" i="232"/>
  <c r="P92" i="232"/>
  <c r="Q803" i="232"/>
  <c r="Q831" i="232" s="1"/>
  <c r="L156" i="232"/>
  <c r="L155" i="232"/>
  <c r="Q443" i="232"/>
  <c r="Q471" i="232" s="1"/>
  <c r="Q623" i="232"/>
  <c r="Q651" i="232" s="1"/>
  <c r="Q654" i="232" s="1"/>
  <c r="Q83" i="232"/>
  <c r="Q263" i="232"/>
  <c r="Q291" i="232" s="1"/>
  <c r="Q802" i="232"/>
  <c r="Q801" i="232"/>
  <c r="Q800" i="232"/>
  <c r="Q799" i="232"/>
  <c r="Q622" i="232"/>
  <c r="Q621" i="232"/>
  <c r="Q620" i="232"/>
  <c r="Q619" i="232"/>
  <c r="Q442" i="232"/>
  <c r="Q441" i="232"/>
  <c r="Q440" i="232"/>
  <c r="Q439" i="232"/>
  <c r="Q262" i="232"/>
  <c r="Q261" i="232"/>
  <c r="Q260" i="232"/>
  <c r="Q259" i="232"/>
  <c r="Q81" i="232"/>
  <c r="Q80" i="232"/>
  <c r="Q79" i="232"/>
  <c r="Q82" i="232"/>
  <c r="J374" i="232"/>
  <c r="J504" i="232"/>
  <c r="K862" i="232"/>
  <c r="J684" i="232"/>
  <c r="K322" i="232"/>
  <c r="K372" i="232"/>
  <c r="M50" i="250"/>
  <c r="L194" i="232"/>
  <c r="J194" i="232"/>
  <c r="K142" i="232"/>
  <c r="K554" i="232"/>
  <c r="J502" i="232"/>
  <c r="J682" i="232"/>
  <c r="J862" i="232"/>
  <c r="J373" i="232"/>
  <c r="J732" i="232"/>
  <c r="M58" i="250"/>
  <c r="M39" i="250"/>
  <c r="K144" i="232"/>
  <c r="L502" i="232"/>
  <c r="L682" i="232"/>
  <c r="K734" i="232"/>
  <c r="J864" i="232"/>
  <c r="L324" i="232"/>
  <c r="M49" i="250"/>
  <c r="M31" i="250"/>
  <c r="L144" i="232"/>
  <c r="J142" i="232"/>
  <c r="L504" i="232"/>
  <c r="L684" i="232"/>
  <c r="J322" i="232"/>
  <c r="K682" i="232"/>
  <c r="L914" i="232"/>
  <c r="K864" i="232"/>
  <c r="L322" i="232"/>
  <c r="J372" i="232"/>
  <c r="M59" i="250"/>
  <c r="M40" i="250"/>
  <c r="K502" i="232"/>
  <c r="J734" i="232"/>
  <c r="J914" i="232"/>
  <c r="K374" i="232"/>
  <c r="K192" i="232"/>
  <c r="J912" i="232"/>
  <c r="M48" i="250"/>
  <c r="L142" i="232"/>
  <c r="J144" i="232"/>
  <c r="L554" i="232"/>
  <c r="K504" i="232"/>
  <c r="L734" i="232"/>
  <c r="J324" i="232"/>
  <c r="K684" i="232"/>
  <c r="J193" i="232"/>
  <c r="J553" i="232"/>
  <c r="M57" i="250"/>
  <c r="M23" i="250"/>
  <c r="L864" i="232"/>
  <c r="J554" i="232"/>
  <c r="L374" i="232"/>
  <c r="J192" i="232"/>
  <c r="J552" i="232"/>
  <c r="K912" i="232"/>
  <c r="M32" i="250"/>
  <c r="Q109" i="223"/>
  <c r="K194" i="232"/>
  <c r="L862" i="232"/>
  <c r="K914" i="232"/>
  <c r="K324" i="232"/>
  <c r="J733" i="232"/>
  <c r="M41" i="250"/>
  <c r="M834" i="232"/>
  <c r="M894" i="232" s="1"/>
  <c r="M895" i="232" s="1"/>
  <c r="Q973" i="232"/>
  <c r="M30" i="250"/>
  <c r="M21" i="250"/>
  <c r="M294" i="232"/>
  <c r="M127" i="223"/>
  <c r="M127" i="245"/>
  <c r="N102" i="245"/>
  <c r="N89" i="245"/>
  <c r="N267" i="245"/>
  <c r="N324" i="245"/>
  <c r="N203" i="245"/>
  <c r="N258" i="245"/>
  <c r="N103" i="245"/>
  <c r="N97" i="245"/>
  <c r="N211" i="245"/>
  <c r="N93" i="245"/>
  <c r="N315" i="245"/>
  <c r="N153" i="245"/>
  <c r="M949" i="232"/>
  <c r="O102" i="245"/>
  <c r="N268" i="245"/>
  <c r="N317" i="245"/>
  <c r="N207" i="245"/>
  <c r="N216" i="245"/>
  <c r="N144" i="245"/>
  <c r="M45" i="245"/>
  <c r="M66" i="250"/>
  <c r="M40" i="245"/>
  <c r="M325" i="232"/>
  <c r="N210" i="245"/>
  <c r="M36" i="245"/>
  <c r="N96" i="245"/>
  <c r="N260" i="245"/>
  <c r="N325" i="245"/>
  <c r="N273" i="245"/>
  <c r="N217" i="245"/>
  <c r="N146" i="245"/>
  <c r="N330" i="245"/>
  <c r="M951" i="232"/>
  <c r="M39" i="245"/>
  <c r="N160" i="245"/>
  <c r="N150" i="245"/>
  <c r="N201" i="245"/>
  <c r="N274" i="245"/>
  <c r="N154" i="245"/>
  <c r="M46" i="245"/>
  <c r="M67" i="250"/>
  <c r="N264" i="245"/>
  <c r="N321" i="245"/>
  <c r="N159" i="245"/>
  <c r="J913" i="232"/>
  <c r="M553" i="232"/>
  <c r="J164" i="232"/>
  <c r="J167" i="232" s="1"/>
  <c r="J188" i="232" s="1"/>
  <c r="J971" i="232"/>
  <c r="N160" i="232"/>
  <c r="M962" i="232"/>
  <c r="N967" i="232" s="1"/>
  <c r="N161" i="232"/>
  <c r="M963" i="232"/>
  <c r="N968" i="232" s="1"/>
  <c r="N85" i="245"/>
  <c r="N194" i="232"/>
  <c r="N87" i="245"/>
  <c r="N142" i="245"/>
  <c r="N374" i="232"/>
  <c r="N199" i="245"/>
  <c r="N554" i="232"/>
  <c r="N256" i="245"/>
  <c r="N734" i="232"/>
  <c r="J728" i="232"/>
  <c r="N313" i="245"/>
  <c r="N914" i="232"/>
  <c r="J908" i="232"/>
  <c r="N331" i="245"/>
  <c r="M298" i="223"/>
  <c r="M298" i="245"/>
  <c r="M299" i="223"/>
  <c r="M299" i="245"/>
  <c r="M300" i="223"/>
  <c r="M300" i="245"/>
  <c r="M241" i="223"/>
  <c r="M241" i="245"/>
  <c r="M243" i="223"/>
  <c r="M243" i="245"/>
  <c r="M242" i="223"/>
  <c r="M242" i="245"/>
  <c r="M186" i="223"/>
  <c r="M186" i="245"/>
  <c r="M184" i="223"/>
  <c r="M184" i="245"/>
  <c r="M185" i="223"/>
  <c r="M185" i="245"/>
  <c r="M129" i="223"/>
  <c r="M129" i="245"/>
  <c r="M128" i="223"/>
  <c r="M128" i="245"/>
  <c r="M70" i="223"/>
  <c r="M70" i="245"/>
  <c r="M72" i="223"/>
  <c r="M72" i="245"/>
  <c r="N95" i="245"/>
  <c r="N142" i="232"/>
  <c r="K140" i="232"/>
  <c r="J79" i="223"/>
  <c r="N88" i="245"/>
  <c r="N144" i="232"/>
  <c r="J145" i="232"/>
  <c r="K143" i="232"/>
  <c r="J143" i="232"/>
  <c r="J323" i="232"/>
  <c r="K500" i="232"/>
  <c r="L505" i="232"/>
  <c r="L325" i="232"/>
  <c r="K323" i="232"/>
  <c r="K320" i="232"/>
  <c r="J136" i="223"/>
  <c r="N152" i="245"/>
  <c r="N322" i="232"/>
  <c r="J325" i="232"/>
  <c r="N145" i="245"/>
  <c r="N324" i="232"/>
  <c r="J320" i="232"/>
  <c r="L865" i="232"/>
  <c r="N209" i="245"/>
  <c r="N502" i="232"/>
  <c r="J505" i="232"/>
  <c r="K503" i="232"/>
  <c r="J503" i="232"/>
  <c r="J193" i="223"/>
  <c r="N202" i="245"/>
  <c r="N504" i="232"/>
  <c r="J500" i="232"/>
  <c r="K680" i="232"/>
  <c r="L685" i="232"/>
  <c r="N259" i="245"/>
  <c r="N684" i="232"/>
  <c r="J683" i="232"/>
  <c r="N266" i="245"/>
  <c r="N682" i="232"/>
  <c r="K683" i="232"/>
  <c r="J250" i="223"/>
  <c r="J685" i="232"/>
  <c r="J680" i="232"/>
  <c r="J863" i="232"/>
  <c r="N323" i="245"/>
  <c r="N862" i="232"/>
  <c r="K863" i="232"/>
  <c r="J865" i="232"/>
  <c r="J860" i="232"/>
  <c r="N316" i="245"/>
  <c r="N864" i="232"/>
  <c r="K860" i="232"/>
  <c r="J307" i="223"/>
  <c r="M38" i="245"/>
  <c r="M193" i="223"/>
  <c r="M193" i="245"/>
  <c r="J931" i="232"/>
  <c r="M664" i="232"/>
  <c r="M681" i="232" s="1"/>
  <c r="K484" i="232"/>
  <c r="K501" i="232" s="1"/>
  <c r="M844" i="232"/>
  <c r="M861" i="232" s="1"/>
  <c r="K664" i="232"/>
  <c r="K681" i="232" s="1"/>
  <c r="M304" i="232"/>
  <c r="K846" i="232"/>
  <c r="M687" i="232"/>
  <c r="M249" i="245"/>
  <c r="M486" i="232"/>
  <c r="M505" i="232" s="1"/>
  <c r="M327" i="232"/>
  <c r="K306" i="232"/>
  <c r="N663" i="232"/>
  <c r="K135" i="223"/>
  <c r="K78" i="223"/>
  <c r="M135" i="223"/>
  <c r="M306" i="223"/>
  <c r="P119" i="232"/>
  <c r="P135" i="232" s="1"/>
  <c r="M31" i="245"/>
  <c r="M32" i="245"/>
  <c r="M30" i="245"/>
  <c r="O149" i="232"/>
  <c r="Q21" i="232"/>
  <c r="K795" i="232"/>
  <c r="K75" i="232"/>
  <c r="K111" i="232" s="1"/>
  <c r="K255" i="232"/>
  <c r="N246" i="232"/>
  <c r="N242" i="232"/>
  <c r="N243" i="232" s="1"/>
  <c r="N247" i="232" s="1"/>
  <c r="N253" i="232" s="1"/>
  <c r="N261" i="232" s="1"/>
  <c r="L596" i="232"/>
  <c r="L598" i="232" s="1"/>
  <c r="L611" i="232"/>
  <c r="L619" i="232" s="1"/>
  <c r="L601" i="232"/>
  <c r="L251" i="232"/>
  <c r="L259" i="232" s="1"/>
  <c r="L236" i="232"/>
  <c r="L238" i="232" s="1"/>
  <c r="L241" i="232"/>
  <c r="N782" i="232"/>
  <c r="N783" i="232" s="1"/>
  <c r="N787" i="232" s="1"/>
  <c r="N793" i="232" s="1"/>
  <c r="N801" i="232" s="1"/>
  <c r="N786" i="232"/>
  <c r="K435" i="232"/>
  <c r="L776" i="232"/>
  <c r="L778" i="232" s="1"/>
  <c r="L791" i="232"/>
  <c r="L799" i="232" s="1"/>
  <c r="L781" i="232"/>
  <c r="L421" i="232"/>
  <c r="L416" i="232"/>
  <c r="L418" i="232" s="1"/>
  <c r="L431" i="232"/>
  <c r="L439" i="232" s="1"/>
  <c r="J1011" i="232"/>
  <c r="J228" i="223"/>
  <c r="L71" i="232"/>
  <c r="L56" i="232"/>
  <c r="L58" i="232" s="1"/>
  <c r="L61" i="232"/>
  <c r="N602" i="232"/>
  <c r="N603" i="232" s="1"/>
  <c r="N607" i="232" s="1"/>
  <c r="N613" i="232" s="1"/>
  <c r="N621" i="232" s="1"/>
  <c r="N606" i="232"/>
  <c r="J223" i="223"/>
  <c r="J991" i="232"/>
  <c r="J994" i="232" s="1"/>
  <c r="N426" i="232"/>
  <c r="N432" i="232" s="1"/>
  <c r="N440" i="232" s="1"/>
  <c r="N422" i="232"/>
  <c r="N423" i="232" s="1"/>
  <c r="N427" i="232" s="1"/>
  <c r="K615" i="232"/>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J954" i="232"/>
  <c r="J944" i="232"/>
  <c r="K937" i="232"/>
  <c r="L939" i="232"/>
  <c r="J935" i="232"/>
  <c r="K941" i="232"/>
  <c r="L937" i="232"/>
  <c r="N943" i="232"/>
  <c r="L943" i="232"/>
  <c r="N955" i="232"/>
  <c r="K956" i="232"/>
  <c r="J945" i="232"/>
  <c r="N941" i="232"/>
  <c r="L941" i="232"/>
  <c r="J932" i="232"/>
  <c r="K932" i="232"/>
  <c r="M36" i="223"/>
  <c r="M38" i="223"/>
  <c r="M45" i="223"/>
  <c r="M31" i="223"/>
  <c r="M40" i="223"/>
  <c r="M32" i="223"/>
  <c r="M30" i="223"/>
  <c r="N937" i="232"/>
  <c r="M46" i="223"/>
  <c r="M39" i="223"/>
  <c r="N956" i="232"/>
  <c r="J938" i="232"/>
  <c r="K944" i="232"/>
  <c r="K955" i="232"/>
  <c r="L945" i="232"/>
  <c r="N939" i="232"/>
  <c r="L935" i="232"/>
  <c r="J930" i="232"/>
  <c r="N945" i="232"/>
  <c r="L938" i="232"/>
  <c r="N944" i="232"/>
  <c r="J941" i="232"/>
  <c r="K935" i="232"/>
  <c r="J955" i="232"/>
  <c r="K939" i="232"/>
  <c r="J956" i="232"/>
  <c r="L944" i="232"/>
  <c r="K945" i="232"/>
  <c r="L956" i="232"/>
  <c r="J937" i="232"/>
  <c r="K943" i="232"/>
  <c r="J933" i="232"/>
  <c r="N935" i="232"/>
  <c r="L955" i="232"/>
  <c r="N938" i="232"/>
  <c r="J943" i="232"/>
  <c r="J949" i="232" s="1"/>
  <c r="K938" i="232"/>
  <c r="J939" i="232"/>
  <c r="N264" i="223"/>
  <c r="L207" i="223"/>
  <c r="K201" i="223"/>
  <c r="N315" i="223"/>
  <c r="L258" i="223"/>
  <c r="J150" i="223"/>
  <c r="K249" i="223"/>
  <c r="K259" i="223"/>
  <c r="L315" i="223"/>
  <c r="J199" i="223"/>
  <c r="K876" i="232"/>
  <c r="L881" i="232" s="1"/>
  <c r="K325" i="223"/>
  <c r="N209" i="223"/>
  <c r="J256" i="223"/>
  <c r="K330" i="223"/>
  <c r="N160" i="223"/>
  <c r="J315" i="223"/>
  <c r="L331" i="223"/>
  <c r="N150" i="223"/>
  <c r="L150" i="223"/>
  <c r="N330" i="223"/>
  <c r="K336" i="232"/>
  <c r="L341" i="232" s="1"/>
  <c r="K154" i="223"/>
  <c r="J331" i="223"/>
  <c r="N258" i="223"/>
  <c r="L211" i="223"/>
  <c r="K192" i="223"/>
  <c r="K209" i="223"/>
  <c r="N875" i="232"/>
  <c r="O880" i="232" s="1"/>
  <c r="N317" i="223"/>
  <c r="L266" i="223"/>
  <c r="J142" i="223"/>
  <c r="K251" i="223"/>
  <c r="K258" i="223"/>
  <c r="L321" i="223"/>
  <c r="L324" i="223"/>
  <c r="J201" i="223"/>
  <c r="K875" i="232"/>
  <c r="L880" i="232" s="1"/>
  <c r="K317" i="223"/>
  <c r="K274" i="223"/>
  <c r="N210" i="223"/>
  <c r="J264" i="223"/>
  <c r="J306" i="223"/>
  <c r="J324" i="223"/>
  <c r="J217" i="223"/>
  <c r="L330" i="223"/>
  <c r="N152" i="223"/>
  <c r="L334" i="232"/>
  <c r="M339" i="232" s="1"/>
  <c r="L138" i="223"/>
  <c r="N331" i="223"/>
  <c r="K335" i="232"/>
  <c r="L340" i="232" s="1"/>
  <c r="K146" i="223"/>
  <c r="J330" i="223"/>
  <c r="N267" i="223"/>
  <c r="L515" i="232"/>
  <c r="M520" i="232" s="1"/>
  <c r="L203" i="223"/>
  <c r="K194" i="223"/>
  <c r="K202" i="223"/>
  <c r="N876" i="232"/>
  <c r="O881" i="232" s="1"/>
  <c r="N325" i="223"/>
  <c r="L259" i="223"/>
  <c r="J137" i="223"/>
  <c r="K696" i="232"/>
  <c r="L701" i="232" s="1"/>
  <c r="K268" i="223"/>
  <c r="L313" i="223"/>
  <c r="J192" i="223"/>
  <c r="J202" i="223"/>
  <c r="K321" i="223"/>
  <c r="K273" i="223"/>
  <c r="N515" i="232"/>
  <c r="O520" i="232" s="1"/>
  <c r="N203" i="223"/>
  <c r="J272" i="223"/>
  <c r="J267" i="223"/>
  <c r="L159" i="223"/>
  <c r="J874" i="232"/>
  <c r="J309" i="223"/>
  <c r="J323" i="223"/>
  <c r="L216" i="223"/>
  <c r="J215" i="223"/>
  <c r="N145" i="223"/>
  <c r="L335" i="232"/>
  <c r="M340" i="232" s="1"/>
  <c r="L146" i="223"/>
  <c r="K150" i="223"/>
  <c r="J329" i="223"/>
  <c r="N259" i="223"/>
  <c r="L195" i="223"/>
  <c r="K211" i="223"/>
  <c r="N313" i="223"/>
  <c r="L256" i="223"/>
  <c r="L267" i="223"/>
  <c r="J144" i="223"/>
  <c r="K695" i="232"/>
  <c r="L700" i="232" s="1"/>
  <c r="K260" i="223"/>
  <c r="K159" i="223"/>
  <c r="L875" i="232"/>
  <c r="M880" i="232" s="1"/>
  <c r="L317" i="223"/>
  <c r="J195" i="223"/>
  <c r="J209" i="223"/>
  <c r="K313" i="223"/>
  <c r="N211" i="223"/>
  <c r="J274" i="223"/>
  <c r="J249" i="223"/>
  <c r="J258" i="223"/>
  <c r="L160" i="223"/>
  <c r="J876" i="232"/>
  <c r="K881" i="232" s="1"/>
  <c r="J325" i="223"/>
  <c r="J316" i="223"/>
  <c r="L217" i="223"/>
  <c r="J216" i="223"/>
  <c r="N153" i="223"/>
  <c r="L336" i="232"/>
  <c r="M341" i="232" s="1"/>
  <c r="L154" i="223"/>
  <c r="K142" i="223"/>
  <c r="N266" i="223"/>
  <c r="L201" i="223"/>
  <c r="K515" i="232"/>
  <c r="L520" i="232" s="1"/>
  <c r="K203" i="223"/>
  <c r="K217" i="223"/>
  <c r="N321" i="223"/>
  <c r="L264" i="223"/>
  <c r="J135" i="223"/>
  <c r="J152" i="223"/>
  <c r="K264" i="223"/>
  <c r="K160" i="223"/>
  <c r="L874" i="232"/>
  <c r="L309" i="223"/>
  <c r="J515" i="232"/>
  <c r="K520" i="232" s="1"/>
  <c r="J203" i="223"/>
  <c r="J210" i="223"/>
  <c r="K323" i="223"/>
  <c r="N199" i="223"/>
  <c r="J273" i="223"/>
  <c r="J694" i="232"/>
  <c r="K699" i="232" s="1"/>
  <c r="J252" i="223"/>
  <c r="J259" i="223"/>
  <c r="N273" i="223"/>
  <c r="J875" i="232"/>
  <c r="K880" i="232" s="1"/>
  <c r="J317" i="223"/>
  <c r="J158" i="223"/>
  <c r="N144" i="223"/>
  <c r="L145" i="223"/>
  <c r="K144" i="223"/>
  <c r="N696" i="232"/>
  <c r="O701" i="232" s="1"/>
  <c r="N268" i="223"/>
  <c r="L209" i="223"/>
  <c r="K207" i="223"/>
  <c r="K216" i="223"/>
  <c r="N316" i="223"/>
  <c r="L694" i="232"/>
  <c r="M699" i="232" s="1"/>
  <c r="L252" i="223"/>
  <c r="J334" i="232"/>
  <c r="K339" i="232" s="1"/>
  <c r="J138" i="223"/>
  <c r="J153" i="223"/>
  <c r="K256" i="223"/>
  <c r="L876" i="232"/>
  <c r="M881" i="232" s="1"/>
  <c r="L325" i="223"/>
  <c r="J211" i="223"/>
  <c r="K315" i="223"/>
  <c r="N207" i="223"/>
  <c r="J695" i="232"/>
  <c r="K700" i="232" s="1"/>
  <c r="J260" i="223"/>
  <c r="J266" i="223"/>
  <c r="N274" i="223"/>
  <c r="J313" i="223"/>
  <c r="J159" i="223"/>
  <c r="N216" i="223"/>
  <c r="L274" i="223"/>
  <c r="N335" i="232"/>
  <c r="O340" i="232" s="1"/>
  <c r="N146" i="223"/>
  <c r="L152" i="223"/>
  <c r="K153" i="223"/>
  <c r="N695" i="232"/>
  <c r="O700" i="232" s="1"/>
  <c r="N260" i="223"/>
  <c r="L202" i="223"/>
  <c r="K199" i="223"/>
  <c r="N324" i="223"/>
  <c r="L695" i="232"/>
  <c r="M700" i="232" s="1"/>
  <c r="L260" i="223"/>
  <c r="J335" i="232"/>
  <c r="K340" i="232" s="1"/>
  <c r="J146" i="223"/>
  <c r="J145" i="223"/>
  <c r="K266" i="223"/>
  <c r="L316" i="223"/>
  <c r="J207" i="223"/>
  <c r="K324" i="223"/>
  <c r="N202" i="223"/>
  <c r="J696" i="232"/>
  <c r="K701" i="232" s="1"/>
  <c r="J268" i="223"/>
  <c r="J321" i="223"/>
  <c r="J160" i="223"/>
  <c r="N217" i="223"/>
  <c r="L273" i="223"/>
  <c r="N336" i="232"/>
  <c r="O341" i="232" s="1"/>
  <c r="N154" i="223"/>
  <c r="L153" i="223"/>
  <c r="K145" i="223"/>
  <c r="N256" i="223"/>
  <c r="L199" i="223"/>
  <c r="L210" i="223"/>
  <c r="K210" i="223"/>
  <c r="N323" i="223"/>
  <c r="L696" i="232"/>
  <c r="M701" i="232" s="1"/>
  <c r="L268" i="223"/>
  <c r="J336" i="232"/>
  <c r="K341" i="232" s="1"/>
  <c r="J154" i="223"/>
  <c r="K267" i="223"/>
  <c r="L323" i="223"/>
  <c r="J194" i="223"/>
  <c r="K308" i="223"/>
  <c r="K316" i="223"/>
  <c r="N201" i="223"/>
  <c r="J251" i="223"/>
  <c r="K331" i="223"/>
  <c r="N159" i="223"/>
  <c r="J308" i="223"/>
  <c r="N142" i="223"/>
  <c r="L142" i="223"/>
  <c r="L144" i="223"/>
  <c r="K137" i="223"/>
  <c r="K152" i="223"/>
  <c r="L516" i="232"/>
  <c r="M521" i="232" s="1"/>
  <c r="J347" i="232"/>
  <c r="L514" i="232"/>
  <c r="M519" i="232" s="1"/>
  <c r="K516" i="232"/>
  <c r="L521" i="232" s="1"/>
  <c r="J514" i="232"/>
  <c r="K519" i="232" s="1"/>
  <c r="N516" i="232"/>
  <c r="O521" i="232" s="1"/>
  <c r="J524" i="232"/>
  <c r="J527" i="232" s="1"/>
  <c r="J516" i="232"/>
  <c r="K521" i="232" s="1"/>
  <c r="J690" i="232"/>
  <c r="J330" i="232"/>
  <c r="P118" i="232"/>
  <c r="P149" i="232" s="1"/>
  <c r="P298" i="232"/>
  <c r="P478" i="232"/>
  <c r="P658" i="232"/>
  <c r="P838" i="232"/>
  <c r="O310" i="232"/>
  <c r="O311" i="232"/>
  <c r="O316" i="232"/>
  <c r="O317" i="232"/>
  <c r="O318" i="232"/>
  <c r="O312" i="232"/>
  <c r="J870" i="232"/>
  <c r="P299" i="232"/>
  <c r="P479" i="232"/>
  <c r="P494" i="232" s="1"/>
  <c r="P659" i="232"/>
  <c r="P839" i="232"/>
  <c r="P855" i="232" s="1"/>
  <c r="O132" i="232"/>
  <c r="O868" i="232"/>
  <c r="O869" i="232"/>
  <c r="J510" i="232"/>
  <c r="O137" i="232"/>
  <c r="O138" i="232"/>
  <c r="O689" i="232"/>
  <c r="O688" i="232"/>
  <c r="O130" i="232"/>
  <c r="Q166" i="232"/>
  <c r="Q346" i="232"/>
  <c r="Q526" i="232"/>
  <c r="Q706" i="232"/>
  <c r="Q886" i="232"/>
  <c r="O508" i="232"/>
  <c r="O509" i="232"/>
  <c r="O850" i="232"/>
  <c r="O851" i="232"/>
  <c r="O856" i="232"/>
  <c r="O857" i="232"/>
  <c r="O858" i="232"/>
  <c r="O852" i="232"/>
  <c r="O131" i="232"/>
  <c r="O329" i="232"/>
  <c r="O328" i="232"/>
  <c r="O677" i="232"/>
  <c r="O676" i="232"/>
  <c r="O671" i="232"/>
  <c r="O670" i="232"/>
  <c r="O678" i="232"/>
  <c r="O672" i="232"/>
  <c r="O497" i="232"/>
  <c r="O490" i="232"/>
  <c r="O496" i="232"/>
  <c r="O491" i="232"/>
  <c r="O498" i="232"/>
  <c r="O492" i="232"/>
  <c r="Q22" i="232"/>
  <c r="Q20" i="232"/>
  <c r="L102" i="223"/>
  <c r="L87" i="223"/>
  <c r="N88" i="223"/>
  <c r="J95" i="223"/>
  <c r="K88" i="223"/>
  <c r="K102" i="223"/>
  <c r="J155" i="232"/>
  <c r="J89" i="223"/>
  <c r="N102" i="223"/>
  <c r="J96" i="223"/>
  <c r="K87" i="223"/>
  <c r="J101" i="223"/>
  <c r="L89" i="223"/>
  <c r="J156" i="232"/>
  <c r="J97" i="223"/>
  <c r="N103" i="223"/>
  <c r="J88" i="223"/>
  <c r="K96" i="223"/>
  <c r="J103" i="223"/>
  <c r="L97" i="223"/>
  <c r="N155" i="232"/>
  <c r="N89" i="223"/>
  <c r="L85" i="223"/>
  <c r="N93" i="223"/>
  <c r="J78" i="223"/>
  <c r="J102" i="223"/>
  <c r="N156" i="232"/>
  <c r="N97" i="223"/>
  <c r="L93" i="223"/>
  <c r="N85" i="223"/>
  <c r="J80" i="223"/>
  <c r="K80" i="223"/>
  <c r="L88" i="223"/>
  <c r="N96" i="223"/>
  <c r="J93" i="223"/>
  <c r="K85" i="223"/>
  <c r="O102" i="223"/>
  <c r="K155" i="232"/>
  <c r="K89" i="223"/>
  <c r="L96" i="223"/>
  <c r="N95" i="223"/>
  <c r="J85" i="223"/>
  <c r="K93" i="223"/>
  <c r="K156" i="232"/>
  <c r="K97" i="223"/>
  <c r="L103" i="223"/>
  <c r="L95" i="223"/>
  <c r="N87" i="223"/>
  <c r="J87" i="223"/>
  <c r="K95" i="223"/>
  <c r="K103" i="223"/>
  <c r="J154" i="232"/>
  <c r="J81" i="223"/>
  <c r="O77" i="233"/>
  <c r="O99" i="233" s="1"/>
  <c r="O100" i="233" s="1"/>
  <c r="O507" i="233" s="1"/>
  <c r="Q21" i="233"/>
  <c r="O89" i="233"/>
  <c r="Q20" i="233"/>
  <c r="Q56" i="233" s="1"/>
  <c r="Q19" i="233"/>
  <c r="Q55" i="233" s="1"/>
  <c r="Q899" i="222"/>
  <c r="H119" i="232"/>
  <c r="M914" i="232" l="1"/>
  <c r="M860" i="232"/>
  <c r="M296" i="223" s="1"/>
  <c r="M313" i="223"/>
  <c r="P669" i="232"/>
  <c r="P735" i="232" s="1"/>
  <c r="P849" i="232"/>
  <c r="P915" i="232" s="1"/>
  <c r="P489" i="232"/>
  <c r="P555" i="232" s="1"/>
  <c r="P129" i="232"/>
  <c r="P195" i="232" s="1"/>
  <c r="M680" i="232"/>
  <c r="M239" i="223" s="1"/>
  <c r="M734" i="232"/>
  <c r="M256" i="223"/>
  <c r="M199" i="223"/>
  <c r="M199" i="245"/>
  <c r="M556" i="232"/>
  <c r="M500" i="232"/>
  <c r="P488" i="232"/>
  <c r="P848" i="232"/>
  <c r="P668" i="232"/>
  <c r="P128" i="232"/>
  <c r="P309" i="232"/>
  <c r="P308" i="232"/>
  <c r="M374" i="232"/>
  <c r="M142" i="223"/>
  <c r="M142" i="245"/>
  <c r="M320" i="232"/>
  <c r="H146" i="223"/>
  <c r="H335" i="232"/>
  <c r="O375" i="232"/>
  <c r="O95" i="245"/>
  <c r="J196" i="232"/>
  <c r="L29" i="223"/>
  <c r="L1026" i="232"/>
  <c r="K29" i="223"/>
  <c r="K1026" i="232"/>
  <c r="J29" i="223"/>
  <c r="J1026" i="232"/>
  <c r="J916" i="232"/>
  <c r="J736" i="232"/>
  <c r="J556" i="232"/>
  <c r="J376" i="232"/>
  <c r="M321" i="232"/>
  <c r="O314" i="245"/>
  <c r="O314" i="223"/>
  <c r="P322" i="245"/>
  <c r="P322" i="223"/>
  <c r="O257" i="245"/>
  <c r="O257" i="223"/>
  <c r="O208" i="245"/>
  <c r="O208" i="223"/>
  <c r="O200" i="245"/>
  <c r="O200" i="223"/>
  <c r="O265" i="245"/>
  <c r="O265" i="223"/>
  <c r="O143" i="245"/>
  <c r="O143" i="223"/>
  <c r="P94" i="245"/>
  <c r="P94" i="223"/>
  <c r="O94" i="245"/>
  <c r="O94" i="223"/>
  <c r="O151" i="245"/>
  <c r="O151" i="223"/>
  <c r="O86" i="245"/>
  <c r="O86" i="223"/>
  <c r="J948" i="232"/>
  <c r="O95" i="223"/>
  <c r="N37" i="223"/>
  <c r="N37" i="245"/>
  <c r="N29" i="245"/>
  <c r="N29" i="223"/>
  <c r="O942" i="232"/>
  <c r="J947" i="232"/>
  <c r="J950" i="232"/>
  <c r="J951" i="232"/>
  <c r="J952" i="232"/>
  <c r="O936" i="232"/>
  <c r="O1026" i="232" s="1"/>
  <c r="P854" i="232"/>
  <c r="P674" i="232"/>
  <c r="P675" i="232"/>
  <c r="P314" i="232"/>
  <c r="P315" i="232"/>
  <c r="P495" i="232"/>
  <c r="P134" i="232"/>
  <c r="Q462" i="232"/>
  <c r="Q102" i="232"/>
  <c r="Q643" i="232"/>
  <c r="Q642" i="232"/>
  <c r="Q283" i="232"/>
  <c r="Q282" i="232"/>
  <c r="Q452" i="232"/>
  <c r="Q451" i="232"/>
  <c r="Q812" i="232"/>
  <c r="Q811" i="232"/>
  <c r="Q272" i="232"/>
  <c r="Q271" i="232"/>
  <c r="Q632" i="232"/>
  <c r="Q631" i="232"/>
  <c r="Q92" i="232"/>
  <c r="L79" i="232"/>
  <c r="K865" i="232"/>
  <c r="L301" i="223"/>
  <c r="K71" i="223"/>
  <c r="O21" i="250"/>
  <c r="L70" i="223"/>
  <c r="K241" i="223"/>
  <c r="L186" i="223"/>
  <c r="L72" i="223"/>
  <c r="K296" i="223"/>
  <c r="J299" i="223"/>
  <c r="J242" i="223"/>
  <c r="J183" i="223"/>
  <c r="J125" i="223"/>
  <c r="K125" i="223"/>
  <c r="J73" i="223"/>
  <c r="J297" i="223"/>
  <c r="M33" i="250"/>
  <c r="L298" i="223"/>
  <c r="L129" i="223"/>
  <c r="J243" i="223"/>
  <c r="J1023" i="232"/>
  <c r="K325" i="232"/>
  <c r="K733" i="232"/>
  <c r="K736" i="232" s="1"/>
  <c r="N59" i="250"/>
  <c r="J239" i="223"/>
  <c r="N50" i="250"/>
  <c r="N32" i="250"/>
  <c r="K128" i="223"/>
  <c r="J68" i="223"/>
  <c r="N21" i="250"/>
  <c r="J127" i="223"/>
  <c r="N66" i="250"/>
  <c r="J244" i="223"/>
  <c r="J185" i="223"/>
  <c r="L130" i="223"/>
  <c r="N23" i="250"/>
  <c r="M12" i="250"/>
  <c r="L300" i="223"/>
  <c r="L241" i="223"/>
  <c r="K72" i="223"/>
  <c r="J241" i="223"/>
  <c r="K127" i="223"/>
  <c r="L949" i="232"/>
  <c r="K553" i="232"/>
  <c r="K556" i="232" s="1"/>
  <c r="J296" i="223"/>
  <c r="J240" i="223"/>
  <c r="L244" i="223"/>
  <c r="K185" i="223"/>
  <c r="J130" i="223"/>
  <c r="L187" i="223"/>
  <c r="K243" i="223"/>
  <c r="K186" i="223"/>
  <c r="J72" i="223"/>
  <c r="K184" i="223"/>
  <c r="K300" i="223"/>
  <c r="L243" i="223"/>
  <c r="J70" i="223"/>
  <c r="K949" i="232"/>
  <c r="J301" i="223"/>
  <c r="K239" i="223"/>
  <c r="J187" i="223"/>
  <c r="N30" i="250"/>
  <c r="K182" i="223"/>
  <c r="J69" i="223"/>
  <c r="K129" i="223"/>
  <c r="J300" i="223"/>
  <c r="K298" i="223"/>
  <c r="J1024" i="232"/>
  <c r="K299" i="223"/>
  <c r="K242" i="223"/>
  <c r="J182" i="223"/>
  <c r="N39" i="250"/>
  <c r="J128" i="223"/>
  <c r="M15" i="245"/>
  <c r="J129" i="223"/>
  <c r="L127" i="223"/>
  <c r="N57" i="250"/>
  <c r="N48" i="250"/>
  <c r="N41" i="250"/>
  <c r="J126" i="223"/>
  <c r="J71" i="223"/>
  <c r="K68" i="223"/>
  <c r="M51" i="250"/>
  <c r="M60" i="250"/>
  <c r="L184" i="223"/>
  <c r="J298" i="223"/>
  <c r="J184" i="223"/>
  <c r="K70" i="223"/>
  <c r="J186" i="223"/>
  <c r="M867" i="232"/>
  <c r="M301" i="223"/>
  <c r="K294" i="232"/>
  <c r="K354" i="232" s="1"/>
  <c r="K355" i="232" s="1"/>
  <c r="M244" i="223"/>
  <c r="M13" i="245"/>
  <c r="M13" i="223"/>
  <c r="O315" i="245"/>
  <c r="O207" i="245"/>
  <c r="O317" i="245"/>
  <c r="O217" i="245"/>
  <c r="O273" i="245"/>
  <c r="O154" i="245"/>
  <c r="N1025" i="232"/>
  <c r="M130" i="245"/>
  <c r="O264" i="245"/>
  <c r="O89" i="245"/>
  <c r="O258" i="245"/>
  <c r="O325" i="245"/>
  <c r="O216" i="245"/>
  <c r="O274" i="245"/>
  <c r="M337" i="245"/>
  <c r="M130" i="223"/>
  <c r="O146" i="245"/>
  <c r="O97" i="245"/>
  <c r="O150" i="245"/>
  <c r="O103" i="245"/>
  <c r="O201" i="245"/>
  <c r="O153" i="245"/>
  <c r="O96" i="245"/>
  <c r="O210" i="245"/>
  <c r="O267" i="245"/>
  <c r="O324" i="245"/>
  <c r="N39" i="245"/>
  <c r="N949" i="232"/>
  <c r="M272" i="245"/>
  <c r="O321" i="245"/>
  <c r="P103" i="245"/>
  <c r="O203" i="245"/>
  <c r="O260" i="245"/>
  <c r="O159" i="245"/>
  <c r="O93" i="245"/>
  <c r="M15" i="223"/>
  <c r="M14" i="250"/>
  <c r="O211" i="245"/>
  <c r="O268" i="245"/>
  <c r="O160" i="245"/>
  <c r="O330" i="245"/>
  <c r="O144" i="245"/>
  <c r="N951" i="232"/>
  <c r="N40" i="245"/>
  <c r="N46" i="245"/>
  <c r="N67" i="250"/>
  <c r="M244" i="245"/>
  <c r="M301" i="245"/>
  <c r="M183" i="223"/>
  <c r="M38" i="250"/>
  <c r="M183" i="245"/>
  <c r="M913" i="232"/>
  <c r="M733" i="232"/>
  <c r="M373" i="232"/>
  <c r="L160" i="232"/>
  <c r="K962" i="232"/>
  <c r="L967" i="232" s="1"/>
  <c r="O160" i="232"/>
  <c r="N962" i="232"/>
  <c r="O967" i="232" s="1"/>
  <c r="K161" i="232"/>
  <c r="J963" i="232"/>
  <c r="K968" i="232" s="1"/>
  <c r="K160" i="232"/>
  <c r="J962" i="232"/>
  <c r="K967" i="232" s="1"/>
  <c r="L161" i="232"/>
  <c r="K963" i="232"/>
  <c r="L968" i="232" s="1"/>
  <c r="O161" i="232"/>
  <c r="N963" i="232"/>
  <c r="O968" i="232" s="1"/>
  <c r="M161" i="232"/>
  <c r="L963" i="232"/>
  <c r="M968" i="232" s="1"/>
  <c r="M160" i="232"/>
  <c r="L962" i="232"/>
  <c r="M967" i="232" s="1"/>
  <c r="K159" i="232"/>
  <c r="J961" i="232"/>
  <c r="K966" i="232" s="1"/>
  <c r="O85" i="245"/>
  <c r="O194" i="232"/>
  <c r="O87" i="245"/>
  <c r="J368" i="232"/>
  <c r="O142" i="245"/>
  <c r="O374" i="232"/>
  <c r="O199" i="245"/>
  <c r="O554" i="232"/>
  <c r="J548" i="232"/>
  <c r="N680" i="232"/>
  <c r="N732" i="232"/>
  <c r="O256" i="245"/>
  <c r="O734" i="232"/>
  <c r="O313" i="245"/>
  <c r="O914" i="232"/>
  <c r="M879" i="232"/>
  <c r="M882" i="232" s="1"/>
  <c r="M884" i="232" s="1"/>
  <c r="O331" i="245"/>
  <c r="L1025" i="232"/>
  <c r="J1025" i="232"/>
  <c r="K1025" i="232"/>
  <c r="N298" i="223"/>
  <c r="N298" i="245"/>
  <c r="N300" i="223"/>
  <c r="N300" i="245"/>
  <c r="N243" i="223"/>
  <c r="N243" i="245"/>
  <c r="N241" i="223"/>
  <c r="N241" i="245"/>
  <c r="N186" i="223"/>
  <c r="N186" i="245"/>
  <c r="N184" i="223"/>
  <c r="N184" i="245"/>
  <c r="N127" i="223"/>
  <c r="N127" i="245"/>
  <c r="N129" i="223"/>
  <c r="N129" i="245"/>
  <c r="O70" i="223"/>
  <c r="O70" i="245"/>
  <c r="N70" i="223"/>
  <c r="N70" i="245"/>
  <c r="N72" i="223"/>
  <c r="N72" i="245"/>
  <c r="O88" i="245"/>
  <c r="O144" i="232"/>
  <c r="O152" i="245"/>
  <c r="O322" i="232"/>
  <c r="O145" i="245"/>
  <c r="O324" i="232"/>
  <c r="K193" i="223"/>
  <c r="O202" i="245"/>
  <c r="O504" i="232"/>
  <c r="O209" i="245"/>
  <c r="O502" i="232"/>
  <c r="O259" i="245"/>
  <c r="O684" i="232"/>
  <c r="O266" i="245"/>
  <c r="O682" i="232"/>
  <c r="K250" i="223"/>
  <c r="O323" i="245"/>
  <c r="O862" i="232"/>
  <c r="O316" i="245"/>
  <c r="O864" i="232"/>
  <c r="K951" i="232"/>
  <c r="L951" i="232"/>
  <c r="K950" i="232"/>
  <c r="J22" i="223"/>
  <c r="M307" i="223"/>
  <c r="M307" i="245"/>
  <c r="M250" i="223"/>
  <c r="M250" i="245"/>
  <c r="M136" i="223"/>
  <c r="M136" i="245"/>
  <c r="K844" i="232"/>
  <c r="K861" i="232" s="1"/>
  <c r="K304" i="232"/>
  <c r="K321" i="232" s="1"/>
  <c r="K126" i="232"/>
  <c r="K124" i="232"/>
  <c r="K141" i="232" s="1"/>
  <c r="K306" i="223"/>
  <c r="M362" i="232"/>
  <c r="M363" i="232" s="1"/>
  <c r="K834" i="232"/>
  <c r="K894" i="232" s="1"/>
  <c r="K895" i="232" s="1"/>
  <c r="M309" i="245"/>
  <c r="M874" i="232"/>
  <c r="M309" i="223"/>
  <c r="M252" i="245"/>
  <c r="M252" i="223"/>
  <c r="M694" i="232"/>
  <c r="M249" i="223"/>
  <c r="M138" i="245"/>
  <c r="M334" i="232"/>
  <c r="M138" i="223"/>
  <c r="K666" i="232"/>
  <c r="K687" i="232"/>
  <c r="K486" i="232"/>
  <c r="P131" i="232"/>
  <c r="P130" i="232"/>
  <c r="N483" i="232"/>
  <c r="P137" i="232"/>
  <c r="N843" i="232"/>
  <c r="N484" i="232"/>
  <c r="N501" i="232" s="1"/>
  <c r="N303" i="232"/>
  <c r="K114" i="232"/>
  <c r="K182" i="232" s="1"/>
  <c r="K183" i="232" s="1"/>
  <c r="K147" i="232"/>
  <c r="P136" i="232"/>
  <c r="P138" i="232"/>
  <c r="P132" i="232"/>
  <c r="O103" i="223"/>
  <c r="Q839" i="232"/>
  <c r="Q857" i="232" s="1"/>
  <c r="Q659" i="232"/>
  <c r="Q479" i="232"/>
  <c r="Q491" i="232" s="1"/>
  <c r="N31" i="245"/>
  <c r="N28" i="245"/>
  <c r="N32" i="245"/>
  <c r="N30" i="245"/>
  <c r="Q119" i="232"/>
  <c r="Q135" i="232" s="1"/>
  <c r="M342" i="232"/>
  <c r="M344" i="232" s="1"/>
  <c r="Q299" i="232"/>
  <c r="N45" i="223"/>
  <c r="N45" i="245"/>
  <c r="K23" i="223"/>
  <c r="L32" i="223"/>
  <c r="L38" i="223"/>
  <c r="J39" i="223"/>
  <c r="M158" i="223"/>
  <c r="M158" i="245"/>
  <c r="N38" i="223"/>
  <c r="N38" i="245"/>
  <c r="N36" i="223"/>
  <c r="N36" i="245"/>
  <c r="L30" i="223"/>
  <c r="N277" i="233"/>
  <c r="N278" i="233" s="1"/>
  <c r="N509" i="233" s="1"/>
  <c r="J44" i="223"/>
  <c r="K46" i="223"/>
  <c r="M902" i="232"/>
  <c r="M903" i="232" s="1"/>
  <c r="M330" i="232"/>
  <c r="J1014" i="232"/>
  <c r="J52" i="223"/>
  <c r="N612" i="232"/>
  <c r="N620" i="232" s="1"/>
  <c r="N608" i="232"/>
  <c r="N428" i="232"/>
  <c r="N433" i="232"/>
  <c r="N441" i="232" s="1"/>
  <c r="L786" i="232"/>
  <c r="L792" i="232" s="1"/>
  <c r="L800" i="232" s="1"/>
  <c r="L782" i="232"/>
  <c r="L783" i="232" s="1"/>
  <c r="L787" i="232" s="1"/>
  <c r="L793" i="232" s="1"/>
  <c r="L801" i="232" s="1"/>
  <c r="M272" i="223"/>
  <c r="M690" i="232"/>
  <c r="L62" i="232"/>
  <c r="L63" i="232" s="1"/>
  <c r="L67" i="232" s="1"/>
  <c r="L73" i="232" s="1"/>
  <c r="L66" i="232"/>
  <c r="L602" i="232"/>
  <c r="L603" i="232" s="1"/>
  <c r="L607" i="232" s="1"/>
  <c r="L613" i="232" s="1"/>
  <c r="L621" i="232" s="1"/>
  <c r="L606" i="232"/>
  <c r="L612" i="232" s="1"/>
  <c r="L620" i="232" s="1"/>
  <c r="M714" i="232"/>
  <c r="M715" i="232" s="1"/>
  <c r="M722" i="232"/>
  <c r="M723" i="232" s="1"/>
  <c r="L246" i="232"/>
  <c r="L252" i="232" s="1"/>
  <c r="L260" i="232" s="1"/>
  <c r="L242" i="232"/>
  <c r="L243" i="232" s="1"/>
  <c r="L247" i="232" s="1"/>
  <c r="L253" i="232" s="1"/>
  <c r="L261" i="232" s="1"/>
  <c r="M474" i="232"/>
  <c r="M507" i="232"/>
  <c r="M337" i="223"/>
  <c r="M993" i="232"/>
  <c r="L422" i="232"/>
  <c r="L423" i="232" s="1"/>
  <c r="L427" i="232" s="1"/>
  <c r="L433" i="232" s="1"/>
  <c r="L441" i="232" s="1"/>
  <c r="L426" i="232"/>
  <c r="L432" i="232" s="1"/>
  <c r="L440" i="232" s="1"/>
  <c r="N792" i="232"/>
  <c r="N800" i="232" s="1"/>
  <c r="N788" i="232"/>
  <c r="N252" i="232"/>
  <c r="N260" i="232" s="1"/>
  <c r="N24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J23" i="223"/>
  <c r="L36" i="223"/>
  <c r="K30" i="223"/>
  <c r="K36" i="223"/>
  <c r="K702" i="232"/>
  <c r="K704" i="232" s="1"/>
  <c r="J28" i="223"/>
  <c r="J40" i="223"/>
  <c r="L877" i="232"/>
  <c r="M885" i="232" s="1"/>
  <c r="J877" i="232"/>
  <c r="K885" i="232" s="1"/>
  <c r="K907" i="232" s="1"/>
  <c r="M702" i="232"/>
  <c r="M704" i="232" s="1"/>
  <c r="O956" i="232"/>
  <c r="J697" i="232"/>
  <c r="K705" i="232" s="1"/>
  <c r="K727" i="232" s="1"/>
  <c r="K879" i="232"/>
  <c r="K882" i="232" s="1"/>
  <c r="K884" i="232" s="1"/>
  <c r="L40" i="223"/>
  <c r="N39" i="223"/>
  <c r="K38" i="223"/>
  <c r="L31" i="223"/>
  <c r="K45" i="223"/>
  <c r="L39" i="223"/>
  <c r="K31" i="223"/>
  <c r="J30" i="223"/>
  <c r="J46" i="223"/>
  <c r="N40" i="223"/>
  <c r="K39" i="223"/>
  <c r="N30" i="223"/>
  <c r="J38" i="223"/>
  <c r="L46" i="223"/>
  <c r="J31" i="223"/>
  <c r="N31" i="223"/>
  <c r="K32" i="223"/>
  <c r="J21" i="223"/>
  <c r="N46" i="223"/>
  <c r="L45" i="223"/>
  <c r="J957" i="232"/>
  <c r="J45" i="223"/>
  <c r="L28" i="223"/>
  <c r="O955" i="232"/>
  <c r="L697" i="232"/>
  <c r="M705" i="232" s="1"/>
  <c r="N28" i="223"/>
  <c r="K40" i="223"/>
  <c r="K28" i="223"/>
  <c r="O943" i="232"/>
  <c r="J32" i="223"/>
  <c r="J24" i="223"/>
  <c r="J36" i="223"/>
  <c r="N32" i="223"/>
  <c r="O935" i="232"/>
  <c r="O155" i="232"/>
  <c r="O939" i="232"/>
  <c r="J337" i="232"/>
  <c r="K345" i="232" s="1"/>
  <c r="K367" i="232" s="1"/>
  <c r="O87" i="223"/>
  <c r="O937" i="232"/>
  <c r="L337" i="232"/>
  <c r="M345" i="232" s="1"/>
  <c r="M367" i="232" s="1"/>
  <c r="O941" i="232"/>
  <c r="O97" i="223"/>
  <c r="O945" i="232"/>
  <c r="O88" i="223"/>
  <c r="O938" i="232"/>
  <c r="O944" i="232"/>
  <c r="O210" i="223"/>
  <c r="O256" i="223"/>
  <c r="O313" i="223"/>
  <c r="O217" i="223"/>
  <c r="O331" i="223"/>
  <c r="J332" i="223"/>
  <c r="O152" i="223"/>
  <c r="O515" i="232"/>
  <c r="P520" i="232" s="1"/>
  <c r="O203" i="223"/>
  <c r="O258" i="223"/>
  <c r="O321" i="223"/>
  <c r="O216" i="223"/>
  <c r="O330" i="223"/>
  <c r="O145" i="223"/>
  <c r="J352" i="232"/>
  <c r="J353" i="232" s="1"/>
  <c r="J161" i="223"/>
  <c r="O211" i="223"/>
  <c r="O259" i="223"/>
  <c r="O159" i="223"/>
  <c r="O324" i="223"/>
  <c r="O144" i="223"/>
  <c r="O199" i="223"/>
  <c r="O266" i="223"/>
  <c r="O160" i="223"/>
  <c r="O323" i="223"/>
  <c r="O335" i="232"/>
  <c r="P340" i="232" s="1"/>
  <c r="O146" i="223"/>
  <c r="J720" i="232"/>
  <c r="J721" i="232" s="1"/>
  <c r="J275" i="223"/>
  <c r="O207" i="223"/>
  <c r="O267" i="223"/>
  <c r="O316" i="223"/>
  <c r="O273" i="223"/>
  <c r="O336" i="232"/>
  <c r="P341" i="232" s="1"/>
  <c r="O154" i="223"/>
  <c r="O202" i="223"/>
  <c r="O695" i="232"/>
  <c r="P700" i="232" s="1"/>
  <c r="O260" i="223"/>
  <c r="O315" i="223"/>
  <c r="O274" i="223"/>
  <c r="O142" i="223"/>
  <c r="O209" i="223"/>
  <c r="O696" i="232"/>
  <c r="P701" i="232" s="1"/>
  <c r="O268" i="223"/>
  <c r="O875" i="232"/>
  <c r="P880" i="232" s="1"/>
  <c r="O317" i="223"/>
  <c r="J218" i="223"/>
  <c r="O150" i="223"/>
  <c r="O201" i="223"/>
  <c r="O264" i="223"/>
  <c r="O876" i="232"/>
  <c r="P881" i="232" s="1"/>
  <c r="O325" i="223"/>
  <c r="O153" i="223"/>
  <c r="J517" i="232"/>
  <c r="K525" i="232" s="1"/>
  <c r="K547" i="232" s="1"/>
  <c r="L517" i="232"/>
  <c r="M525" i="232" s="1"/>
  <c r="M547" i="232" s="1"/>
  <c r="K522" i="232"/>
  <c r="O516" i="232"/>
  <c r="P521" i="232" s="1"/>
  <c r="M522" i="232"/>
  <c r="K342" i="232"/>
  <c r="K344" i="232" s="1"/>
  <c r="P148" i="232"/>
  <c r="O156" i="232"/>
  <c r="O93" i="223"/>
  <c r="O85" i="223"/>
  <c r="J712" i="232"/>
  <c r="J713" i="232" s="1"/>
  <c r="O89" i="223"/>
  <c r="J360" i="232"/>
  <c r="J361" i="232" s="1"/>
  <c r="Q118" i="232"/>
  <c r="Q148" i="232" s="1"/>
  <c r="Q298" i="232"/>
  <c r="Q478" i="232"/>
  <c r="Q658" i="232"/>
  <c r="Q838" i="232"/>
  <c r="J892" i="232"/>
  <c r="J893" i="232" s="1"/>
  <c r="J900" i="232"/>
  <c r="J901" i="232" s="1"/>
  <c r="P868" i="232"/>
  <c r="P869" i="232"/>
  <c r="P310" i="232"/>
  <c r="P317" i="232"/>
  <c r="P316" i="232"/>
  <c r="P311" i="232"/>
  <c r="P318" i="232"/>
  <c r="P312" i="232"/>
  <c r="P688" i="232"/>
  <c r="P689" i="232"/>
  <c r="P509" i="232"/>
  <c r="P508" i="232"/>
  <c r="O96" i="223"/>
  <c r="P857" i="232"/>
  <c r="P850" i="232"/>
  <c r="P851" i="232"/>
  <c r="P856" i="232"/>
  <c r="P852" i="232"/>
  <c r="P858" i="232"/>
  <c r="P329" i="232"/>
  <c r="P328" i="232"/>
  <c r="J540" i="232"/>
  <c r="J541" i="232" s="1"/>
  <c r="J532" i="232"/>
  <c r="J533" i="232" s="1"/>
  <c r="P676" i="232"/>
  <c r="P670" i="232"/>
  <c r="P677" i="232"/>
  <c r="P671" i="232"/>
  <c r="P678" i="232"/>
  <c r="P672" i="232"/>
  <c r="P491" i="232"/>
  <c r="P490" i="232"/>
  <c r="P497" i="232"/>
  <c r="P496" i="232"/>
  <c r="P498" i="232"/>
  <c r="P492" i="232"/>
  <c r="O91" i="233"/>
  <c r="O94" i="233" s="1"/>
  <c r="O495" i="233" s="1"/>
  <c r="P103" i="223"/>
  <c r="J157" i="232"/>
  <c r="O107" i="233"/>
  <c r="O108" i="233" s="1"/>
  <c r="O528" i="233" s="1"/>
  <c r="P77" i="233"/>
  <c r="P107" i="233" s="1"/>
  <c r="P108" i="233" s="1"/>
  <c r="P83" i="233"/>
  <c r="Q88" i="233" s="1"/>
  <c r="P82" i="233"/>
  <c r="Q87" i="233" s="1"/>
  <c r="P81" i="233"/>
  <c r="H118" i="232"/>
  <c r="M296" i="245" l="1"/>
  <c r="M55" i="250"/>
  <c r="M916" i="232"/>
  <c r="Q849" i="232"/>
  <c r="Q915" i="232" s="1"/>
  <c r="Q669" i="232"/>
  <c r="Q735" i="232" s="1"/>
  <c r="Q489" i="232"/>
  <c r="Q555" i="232" s="1"/>
  <c r="Q129" i="232"/>
  <c r="Q195" i="232" s="1"/>
  <c r="M239" i="245"/>
  <c r="M736" i="232"/>
  <c r="M46" i="250"/>
  <c r="M376" i="232"/>
  <c r="M378" i="232" s="1"/>
  <c r="M381" i="232" s="1"/>
  <c r="M182" i="245"/>
  <c r="M182" i="223"/>
  <c r="M37" i="250"/>
  <c r="Q488" i="232"/>
  <c r="Q848" i="232"/>
  <c r="Q668" i="232"/>
  <c r="Q128" i="232"/>
  <c r="Q309" i="232"/>
  <c r="M28" i="250"/>
  <c r="M125" i="223"/>
  <c r="M125" i="245"/>
  <c r="Q308" i="232"/>
  <c r="P375" i="232"/>
  <c r="J1027" i="232"/>
  <c r="P314" i="245"/>
  <c r="P314" i="223"/>
  <c r="P257" i="245"/>
  <c r="P257" i="223"/>
  <c r="P208" i="245"/>
  <c r="P208" i="223"/>
  <c r="P200" i="245"/>
  <c r="P200" i="223"/>
  <c r="P265" i="245"/>
  <c r="P265" i="223"/>
  <c r="P86" i="245"/>
  <c r="P86" i="223"/>
  <c r="P143" i="245"/>
  <c r="P143" i="223"/>
  <c r="Q94" i="245"/>
  <c r="Q94" i="223"/>
  <c r="P151" i="245"/>
  <c r="P151" i="223"/>
  <c r="O37" i="223"/>
  <c r="O37" i="245"/>
  <c r="O29" i="245"/>
  <c r="O29" i="223"/>
  <c r="P942" i="232"/>
  <c r="P936" i="232"/>
  <c r="P1026" i="232" s="1"/>
  <c r="Q674" i="232"/>
  <c r="Q264" i="223" s="1"/>
  <c r="Q675" i="232"/>
  <c r="Q855" i="232"/>
  <c r="Q854" i="232"/>
  <c r="Q494" i="232"/>
  <c r="Q314" i="232"/>
  <c r="Q315" i="232"/>
  <c r="Q495" i="232"/>
  <c r="Q134" i="232"/>
  <c r="Q318" i="232"/>
  <c r="Q154" i="245" s="1"/>
  <c r="P194" i="232"/>
  <c r="P85" i="245"/>
  <c r="P85" i="223"/>
  <c r="M990" i="232"/>
  <c r="M166" i="223"/>
  <c r="M166" i="245"/>
  <c r="L81" i="232"/>
  <c r="K685" i="232"/>
  <c r="K145" i="232"/>
  <c r="M56" i="250"/>
  <c r="L13" i="223"/>
  <c r="K373" i="232"/>
  <c r="K376" i="232" s="1"/>
  <c r="J16" i="223"/>
  <c r="O57" i="250"/>
  <c r="O39" i="250"/>
  <c r="O30" i="250"/>
  <c r="K301" i="223"/>
  <c r="K913" i="232"/>
  <c r="K916" i="232" s="1"/>
  <c r="J14" i="223"/>
  <c r="N12" i="250"/>
  <c r="K14" i="223"/>
  <c r="K240" i="223"/>
  <c r="O41" i="250"/>
  <c r="O23" i="250"/>
  <c r="N15" i="245"/>
  <c r="K13" i="223"/>
  <c r="J15" i="223"/>
  <c r="M42" i="250"/>
  <c r="K505" i="232"/>
  <c r="L15" i="223"/>
  <c r="O48" i="250"/>
  <c r="K183" i="223"/>
  <c r="K130" i="223"/>
  <c r="J11" i="223"/>
  <c r="K15" i="223"/>
  <c r="M240" i="223"/>
  <c r="K193" i="232"/>
  <c r="K196" i="232" s="1"/>
  <c r="J12" i="223"/>
  <c r="O59" i="250"/>
  <c r="O50" i="250"/>
  <c r="O32" i="250"/>
  <c r="J13" i="223"/>
  <c r="L72" i="232"/>
  <c r="L68" i="232"/>
  <c r="M187" i="245"/>
  <c r="M187" i="223"/>
  <c r="N13" i="223"/>
  <c r="N13" i="245"/>
  <c r="M297" i="245"/>
  <c r="M297" i="223"/>
  <c r="P201" i="245"/>
  <c r="P153" i="245"/>
  <c r="P203" i="245"/>
  <c r="P260" i="245"/>
  <c r="P273" i="245"/>
  <c r="P144" i="245"/>
  <c r="P102" i="245"/>
  <c r="O1025" i="232"/>
  <c r="M126" i="223"/>
  <c r="M29" i="250"/>
  <c r="P258" i="245"/>
  <c r="P211" i="245"/>
  <c r="P146" i="245"/>
  <c r="Q102" i="245"/>
  <c r="O36" i="245"/>
  <c r="Q324" i="245"/>
  <c r="P274" i="245"/>
  <c r="O40" i="245"/>
  <c r="P268" i="245"/>
  <c r="P264" i="245"/>
  <c r="P159" i="245"/>
  <c r="P315" i="245"/>
  <c r="P154" i="245"/>
  <c r="P330" i="245"/>
  <c r="O45" i="245"/>
  <c r="O66" i="250"/>
  <c r="M285" i="245"/>
  <c r="P96" i="245"/>
  <c r="M240" i="245"/>
  <c r="M47" i="250"/>
  <c r="P160" i="245"/>
  <c r="M280" i="245"/>
  <c r="M275" i="245"/>
  <c r="P93" i="245"/>
  <c r="N15" i="223"/>
  <c r="N14" i="250"/>
  <c r="P324" i="245"/>
  <c r="M215" i="245"/>
  <c r="P325" i="245"/>
  <c r="P150" i="245"/>
  <c r="O39" i="245"/>
  <c r="P89" i="245"/>
  <c r="N239" i="223"/>
  <c r="N46" i="250"/>
  <c r="P207" i="245"/>
  <c r="P210" i="245"/>
  <c r="P267" i="245"/>
  <c r="P317" i="245"/>
  <c r="P216" i="245"/>
  <c r="O951" i="232"/>
  <c r="O46" i="245"/>
  <c r="O67" i="250"/>
  <c r="P217" i="245"/>
  <c r="M161" i="245"/>
  <c r="P321" i="245"/>
  <c r="P97" i="245"/>
  <c r="M171" i="245"/>
  <c r="N553" i="232"/>
  <c r="M126" i="245"/>
  <c r="K969" i="232"/>
  <c r="K162" i="232"/>
  <c r="P161" i="232"/>
  <c r="O963" i="232"/>
  <c r="P968" i="232" s="1"/>
  <c r="O962" i="232"/>
  <c r="P967" i="232" s="1"/>
  <c r="K165" i="232"/>
  <c r="K187" i="232" s="1"/>
  <c r="K198" i="232" s="1"/>
  <c r="K201" i="232" s="1"/>
  <c r="J964" i="232"/>
  <c r="P87" i="245"/>
  <c r="P142" i="245"/>
  <c r="P374" i="232"/>
  <c r="K378" i="232"/>
  <c r="K381" i="232" s="1"/>
  <c r="K377" i="232"/>
  <c r="K370" i="232"/>
  <c r="K380" i="232" s="1"/>
  <c r="K369" i="232"/>
  <c r="N320" i="232"/>
  <c r="N372" i="232"/>
  <c r="N500" i="232"/>
  <c r="N552" i="232"/>
  <c r="P199" i="245"/>
  <c r="P554" i="232"/>
  <c r="M558" i="232"/>
  <c r="M561" i="232" s="1"/>
  <c r="M557" i="232"/>
  <c r="K558" i="232"/>
  <c r="K561" i="232" s="1"/>
  <c r="K557" i="232"/>
  <c r="K550" i="232"/>
  <c r="K560" i="232" s="1"/>
  <c r="K549" i="232"/>
  <c r="N239" i="245"/>
  <c r="M727" i="232"/>
  <c r="K738" i="232"/>
  <c r="K741" i="232" s="1"/>
  <c r="K737" i="232"/>
  <c r="K730" i="232"/>
  <c r="K740" i="232" s="1"/>
  <c r="K729" i="232"/>
  <c r="P256" i="245"/>
  <c r="P734" i="232"/>
  <c r="N860" i="232"/>
  <c r="N912" i="232"/>
  <c r="P313" i="245"/>
  <c r="P914" i="232"/>
  <c r="K918" i="232"/>
  <c r="K921" i="232" s="1"/>
  <c r="K910" i="232"/>
  <c r="K920" i="232" s="1"/>
  <c r="K917" i="232"/>
  <c r="K909" i="232"/>
  <c r="M907" i="232"/>
  <c r="P331" i="245"/>
  <c r="O298" i="223"/>
  <c r="O298" i="245"/>
  <c r="O300" i="223"/>
  <c r="O300" i="245"/>
  <c r="O241" i="223"/>
  <c r="O241" i="245"/>
  <c r="O243" i="223"/>
  <c r="O243" i="245"/>
  <c r="O186" i="223"/>
  <c r="O186" i="245"/>
  <c r="O184" i="223"/>
  <c r="O184" i="245"/>
  <c r="O127" i="223"/>
  <c r="O127" i="245"/>
  <c r="O129" i="223"/>
  <c r="O129" i="245"/>
  <c r="O72" i="223"/>
  <c r="O72" i="245"/>
  <c r="P95" i="245"/>
  <c r="P142" i="232"/>
  <c r="P88" i="245"/>
  <c r="P144" i="232"/>
  <c r="K79" i="223"/>
  <c r="P152" i="245"/>
  <c r="P322" i="232"/>
  <c r="P145" i="245"/>
  <c r="P324" i="232"/>
  <c r="K136" i="223"/>
  <c r="Q202" i="245"/>
  <c r="Q504" i="232"/>
  <c r="P209" i="245"/>
  <c r="P502" i="232"/>
  <c r="P202" i="245"/>
  <c r="P504" i="232"/>
  <c r="P259" i="245"/>
  <c r="P684" i="232"/>
  <c r="P266" i="245"/>
  <c r="P682" i="232"/>
  <c r="P323" i="245"/>
  <c r="P862" i="232"/>
  <c r="P316" i="245"/>
  <c r="P864" i="232"/>
  <c r="K307" i="223"/>
  <c r="O38" i="245"/>
  <c r="O949" i="232"/>
  <c r="M171" i="223"/>
  <c r="P95" i="223"/>
  <c r="P88" i="223"/>
  <c r="P93" i="223"/>
  <c r="N193" i="223"/>
  <c r="N193" i="245"/>
  <c r="P87" i="223"/>
  <c r="K931" i="232"/>
  <c r="K948" i="232" s="1"/>
  <c r="K174" i="232"/>
  <c r="K175" i="232" s="1"/>
  <c r="M1010" i="232"/>
  <c r="K930" i="232"/>
  <c r="Q850" i="232"/>
  <c r="P156" i="232"/>
  <c r="Q856" i="232"/>
  <c r="M329" i="245"/>
  <c r="M329" i="223"/>
  <c r="M870" i="232"/>
  <c r="K874" i="232"/>
  <c r="K309" i="223"/>
  <c r="N879" i="232"/>
  <c r="N882" i="232" s="1"/>
  <c r="N884" i="232" s="1"/>
  <c r="M877" i="232"/>
  <c r="N885" i="232" s="1"/>
  <c r="N339" i="232"/>
  <c r="N342" i="232" s="1"/>
  <c r="N344" i="232" s="1"/>
  <c r="M337" i="232"/>
  <c r="N345" i="232" s="1"/>
  <c r="N699" i="232"/>
  <c r="N702" i="232" s="1"/>
  <c r="N704" i="232" s="1"/>
  <c r="M697" i="232"/>
  <c r="N705" i="232" s="1"/>
  <c r="K867" i="232"/>
  <c r="K327" i="232"/>
  <c r="N665" i="232"/>
  <c r="M195" i="223"/>
  <c r="M195" i="245"/>
  <c r="M514" i="232"/>
  <c r="N305" i="232"/>
  <c r="N192" i="245"/>
  <c r="P96" i="223"/>
  <c r="K334" i="232"/>
  <c r="K138" i="223"/>
  <c r="L843" i="232"/>
  <c r="P97" i="223"/>
  <c r="L303" i="232"/>
  <c r="L483" i="232"/>
  <c r="L663" i="232"/>
  <c r="N249" i="245"/>
  <c r="N664" i="232"/>
  <c r="N681" i="232" s="1"/>
  <c r="N845" i="232"/>
  <c r="P89" i="223"/>
  <c r="P155" i="232"/>
  <c r="K81" i="223"/>
  <c r="K154" i="232"/>
  <c r="L123" i="232"/>
  <c r="Q852" i="232"/>
  <c r="Q858" i="232"/>
  <c r="Q851" i="232"/>
  <c r="Q311" i="232"/>
  <c r="Q312" i="232"/>
  <c r="Q496" i="232"/>
  <c r="Q677" i="232"/>
  <c r="Q670" i="232"/>
  <c r="Q132" i="232"/>
  <c r="Q138" i="232"/>
  <c r="Q130" i="232"/>
  <c r="Q137" i="232"/>
  <c r="Q676" i="232"/>
  <c r="Q497" i="232"/>
  <c r="Q671" i="232"/>
  <c r="Q490" i="232"/>
  <c r="Q672" i="232"/>
  <c r="Q678" i="232"/>
  <c r="Q492" i="232"/>
  <c r="Q498" i="232"/>
  <c r="O30" i="245"/>
  <c r="O31" i="245"/>
  <c r="O32" i="245"/>
  <c r="O28" i="245"/>
  <c r="Q136" i="232"/>
  <c r="Q131" i="232"/>
  <c r="Q310" i="232"/>
  <c r="Q317" i="232"/>
  <c r="Q316" i="232"/>
  <c r="M347" i="232"/>
  <c r="J57" i="223"/>
  <c r="M342" i="223"/>
  <c r="M342" i="245"/>
  <c r="K902" i="232"/>
  <c r="K903" i="232" s="1"/>
  <c r="M1013" i="232"/>
  <c r="K101" i="223"/>
  <c r="K362" i="232"/>
  <c r="K363" i="232" s="1"/>
  <c r="M360" i="232"/>
  <c r="M361" i="232" s="1"/>
  <c r="M1001" i="232" s="1"/>
  <c r="M981" i="232"/>
  <c r="M161" i="223"/>
  <c r="L795" i="232"/>
  <c r="L255" i="232"/>
  <c r="L435" i="232"/>
  <c r="L615" i="232"/>
  <c r="O605" i="232"/>
  <c r="N614" i="232"/>
  <c r="N622" i="232" s="1"/>
  <c r="O245" i="232"/>
  <c r="N254" i="232"/>
  <c r="N262" i="232" s="1"/>
  <c r="M542" i="232"/>
  <c r="M543" i="232" s="1"/>
  <c r="M534" i="232"/>
  <c r="M535" i="232" s="1"/>
  <c r="K1009" i="232"/>
  <c r="K114" i="223"/>
  <c r="K272" i="223"/>
  <c r="K690" i="232"/>
  <c r="K474" i="232"/>
  <c r="K507" i="232"/>
  <c r="K714" i="232"/>
  <c r="K715" i="232" s="1"/>
  <c r="K722" i="232"/>
  <c r="K723" i="232" s="1"/>
  <c r="K990" i="232"/>
  <c r="K166" i="223"/>
  <c r="M1012" i="232"/>
  <c r="M285" i="223"/>
  <c r="M992" i="232"/>
  <c r="M280" i="223"/>
  <c r="M712" i="232"/>
  <c r="M713" i="232" s="1"/>
  <c r="M983" i="232" s="1"/>
  <c r="M720" i="232"/>
  <c r="M721" i="232" s="1"/>
  <c r="M1003" i="232" s="1"/>
  <c r="M275" i="223"/>
  <c r="M510" i="232"/>
  <c r="M215" i="223"/>
  <c r="N794" i="232"/>
  <c r="N802" i="232" s="1"/>
  <c r="O785" i="232"/>
  <c r="K337" i="223"/>
  <c r="K993" i="232"/>
  <c r="O425" i="232"/>
  <c r="N434" i="232"/>
  <c r="N442" i="232" s="1"/>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887" i="232"/>
  <c r="M887" i="232"/>
  <c r="K707" i="232"/>
  <c r="M707" i="232"/>
  <c r="O46" i="223"/>
  <c r="P956" i="232"/>
  <c r="P938" i="232"/>
  <c r="O32" i="223"/>
  <c r="P943" i="232"/>
  <c r="O30" i="223"/>
  <c r="P944" i="232"/>
  <c r="O40" i="223"/>
  <c r="O28" i="223"/>
  <c r="P937" i="232"/>
  <c r="O39" i="223"/>
  <c r="P939" i="232"/>
  <c r="O36" i="223"/>
  <c r="P945" i="232"/>
  <c r="O31" i="223"/>
  <c r="O45" i="223"/>
  <c r="P935" i="232"/>
  <c r="J47" i="223"/>
  <c r="P941" i="232"/>
  <c r="O38" i="223"/>
  <c r="P955" i="232"/>
  <c r="P202" i="223"/>
  <c r="P258" i="223"/>
  <c r="Q324" i="223"/>
  <c r="P323" i="223"/>
  <c r="P274" i="223"/>
  <c r="P145" i="223"/>
  <c r="P515" i="232"/>
  <c r="Q520" i="232" s="1"/>
  <c r="P203" i="223"/>
  <c r="P266" i="223"/>
  <c r="P316" i="223"/>
  <c r="P273" i="223"/>
  <c r="P152" i="223"/>
  <c r="P331" i="223"/>
  <c r="J1001" i="232"/>
  <c r="P211" i="223"/>
  <c r="P695" i="232"/>
  <c r="Q700" i="232" s="1"/>
  <c r="P260" i="223"/>
  <c r="P159" i="223"/>
  <c r="P315" i="223"/>
  <c r="P153" i="223"/>
  <c r="P330" i="223"/>
  <c r="P199" i="223"/>
  <c r="P696" i="232"/>
  <c r="Q701" i="232" s="1"/>
  <c r="P268" i="223"/>
  <c r="P160" i="223"/>
  <c r="P324" i="223"/>
  <c r="P144" i="223"/>
  <c r="Q202" i="223"/>
  <c r="J1004" i="232"/>
  <c r="J983" i="232"/>
  <c r="P207" i="223"/>
  <c r="P264" i="223"/>
  <c r="P876" i="232"/>
  <c r="Q881" i="232" s="1"/>
  <c r="P325" i="223"/>
  <c r="P335" i="232"/>
  <c r="Q340" i="232" s="1"/>
  <c r="P146" i="223"/>
  <c r="J984" i="232"/>
  <c r="P209" i="223"/>
  <c r="P256" i="223"/>
  <c r="P875" i="232"/>
  <c r="Q880" i="232" s="1"/>
  <c r="P317" i="223"/>
  <c r="P336" i="232"/>
  <c r="Q341" i="232" s="1"/>
  <c r="P154" i="223"/>
  <c r="P210" i="223"/>
  <c r="P259" i="223"/>
  <c r="P321" i="223"/>
  <c r="P216" i="223"/>
  <c r="P142" i="223"/>
  <c r="K347" i="232"/>
  <c r="J1003" i="232"/>
  <c r="P201" i="223"/>
  <c r="P267" i="223"/>
  <c r="P313" i="223"/>
  <c r="P217" i="223"/>
  <c r="P150" i="223"/>
  <c r="K524" i="232"/>
  <c r="K527" i="232" s="1"/>
  <c r="P516" i="232"/>
  <c r="Q521" i="232" s="1"/>
  <c r="J982" i="232"/>
  <c r="J1002" i="232"/>
  <c r="J981" i="232"/>
  <c r="M524" i="232"/>
  <c r="P102" i="223"/>
  <c r="Q149" i="232"/>
  <c r="Q689" i="232"/>
  <c r="Q688" i="232"/>
  <c r="Q869" i="232"/>
  <c r="Q868" i="232"/>
  <c r="Q509" i="232"/>
  <c r="Q508" i="232"/>
  <c r="Q329" i="232"/>
  <c r="Q328" i="232"/>
  <c r="P91" i="233"/>
  <c r="P94" i="233" s="1"/>
  <c r="P495" i="233" s="1"/>
  <c r="Q102" i="223"/>
  <c r="P99" i="233"/>
  <c r="P100" i="233" s="1"/>
  <c r="P507" i="233" s="1"/>
  <c r="P84" i="233"/>
  <c r="Q92" i="233" s="1"/>
  <c r="Q86" i="233"/>
  <c r="Q89" i="233" s="1"/>
  <c r="Q81" i="233"/>
  <c r="Q83" i="233"/>
  <c r="Q77" i="233"/>
  <c r="K562" i="232" l="1"/>
  <c r="K382" i="232"/>
  <c r="K742" i="232"/>
  <c r="K922" i="232"/>
  <c r="M377" i="232"/>
  <c r="Q375" i="232"/>
  <c r="N556" i="232"/>
  <c r="Q314" i="245"/>
  <c r="Q314" i="223"/>
  <c r="Q322" i="245"/>
  <c r="Q322" i="223"/>
  <c r="Q257" i="245"/>
  <c r="Q257" i="223"/>
  <c r="Q265" i="245"/>
  <c r="Q265" i="223"/>
  <c r="Q200" i="245"/>
  <c r="Q200" i="223"/>
  <c r="Q208" i="245"/>
  <c r="Q208" i="223"/>
  <c r="Q86" i="245"/>
  <c r="Q86" i="223"/>
  <c r="Q151" i="245"/>
  <c r="Q151" i="223"/>
  <c r="Q143" i="245"/>
  <c r="Q143" i="223"/>
  <c r="P37" i="223"/>
  <c r="P37" i="245"/>
  <c r="P29" i="245"/>
  <c r="P29" i="223"/>
  <c r="Q942" i="232"/>
  <c r="Q936" i="232"/>
  <c r="Q1026" i="232" s="1"/>
  <c r="Q154" i="223"/>
  <c r="Q336" i="232"/>
  <c r="Q264" i="245"/>
  <c r="Q85" i="223"/>
  <c r="Q194" i="232"/>
  <c r="Q85" i="245"/>
  <c r="L80" i="232"/>
  <c r="L124" i="232" s="1"/>
  <c r="L141" i="232" s="1"/>
  <c r="P59" i="250"/>
  <c r="P41" i="250"/>
  <c r="P32" i="250"/>
  <c r="P21" i="250"/>
  <c r="O15" i="245"/>
  <c r="P67" i="250"/>
  <c r="K1024" i="232"/>
  <c r="K187" i="223"/>
  <c r="K1013" i="232"/>
  <c r="P57" i="250"/>
  <c r="P39" i="250"/>
  <c r="P30" i="250"/>
  <c r="K73" i="223"/>
  <c r="O12" i="250"/>
  <c r="P48" i="250"/>
  <c r="Q41" i="250"/>
  <c r="K69" i="223"/>
  <c r="K244" i="223"/>
  <c r="K297" i="223"/>
  <c r="P50" i="250"/>
  <c r="K126" i="223"/>
  <c r="P23" i="250"/>
  <c r="M65" i="232"/>
  <c r="L74" i="232"/>
  <c r="L82" i="232" s="1"/>
  <c r="L126" i="232" s="1"/>
  <c r="M128" i="232" s="1"/>
  <c r="L834" i="232"/>
  <c r="L894" i="232" s="1"/>
  <c r="L895" i="232" s="1"/>
  <c r="L722" i="232"/>
  <c r="L723" i="232" s="1"/>
  <c r="L474" i="232"/>
  <c r="L294" i="232"/>
  <c r="L362" i="232" s="1"/>
  <c r="L363" i="232" s="1"/>
  <c r="Q210" i="245"/>
  <c r="N296" i="223"/>
  <c r="N55" i="250"/>
  <c r="P36" i="245"/>
  <c r="P951" i="232"/>
  <c r="M223" i="245"/>
  <c r="Q153" i="245"/>
  <c r="Q211" i="245"/>
  <c r="N183" i="245"/>
  <c r="N38" i="250"/>
  <c r="Q273" i="245"/>
  <c r="Q274" i="245"/>
  <c r="M218" i="245"/>
  <c r="M228" i="245"/>
  <c r="Q144" i="245"/>
  <c r="Q96" i="245"/>
  <c r="Q325" i="245"/>
  <c r="Q159" i="245"/>
  <c r="Q103" i="245"/>
  <c r="P1025" i="232"/>
  <c r="Q150" i="245"/>
  <c r="Q203" i="245"/>
  <c r="Q317" i="245"/>
  <c r="N182" i="245"/>
  <c r="N37" i="250"/>
  <c r="O15" i="223"/>
  <c r="O14" i="250"/>
  <c r="Q160" i="245"/>
  <c r="Q93" i="245"/>
  <c r="Q268" i="245"/>
  <c r="Q97" i="245"/>
  <c r="Q315" i="245"/>
  <c r="P39" i="245"/>
  <c r="Q260" i="245"/>
  <c r="Q89" i="245"/>
  <c r="Q217" i="245"/>
  <c r="P40" i="245"/>
  <c r="Q201" i="245"/>
  <c r="Q258" i="245"/>
  <c r="Q146" i="245"/>
  <c r="N863" i="232"/>
  <c r="Q321" i="245"/>
  <c r="Q216" i="245"/>
  <c r="Q330" i="245"/>
  <c r="P45" i="245"/>
  <c r="P66" i="250"/>
  <c r="Q207" i="245"/>
  <c r="Q267" i="245"/>
  <c r="N125" i="223"/>
  <c r="N28" i="250"/>
  <c r="N733" i="232"/>
  <c r="N736" i="232" s="1"/>
  <c r="N183" i="223"/>
  <c r="J974" i="232"/>
  <c r="J1019" i="232" s="1"/>
  <c r="K972" i="232"/>
  <c r="K1018" i="232" s="1"/>
  <c r="K164" i="232"/>
  <c r="K167" i="232" s="1"/>
  <c r="K188" i="232" s="1"/>
  <c r="K971" i="232"/>
  <c r="K189" i="232"/>
  <c r="Q161" i="232"/>
  <c r="P963" i="232"/>
  <c r="Q968" i="232" s="1"/>
  <c r="K190" i="232"/>
  <c r="K200" i="232" s="1"/>
  <c r="K202" i="232" s="1"/>
  <c r="K197" i="232"/>
  <c r="P962" i="232"/>
  <c r="Q967" i="232" s="1"/>
  <c r="N182" i="223"/>
  <c r="L140" i="232"/>
  <c r="L192" i="232"/>
  <c r="Q87" i="245"/>
  <c r="N125" i="245"/>
  <c r="K368" i="232"/>
  <c r="Q142" i="245"/>
  <c r="Q374" i="232"/>
  <c r="L320" i="232"/>
  <c r="L372" i="232"/>
  <c r="N367" i="232"/>
  <c r="M368" i="232"/>
  <c r="K548" i="232"/>
  <c r="Q199" i="245"/>
  <c r="Q554" i="232"/>
  <c r="L500" i="232"/>
  <c r="L552" i="232"/>
  <c r="L680" i="232"/>
  <c r="L732" i="232"/>
  <c r="M728" i="232"/>
  <c r="M730" i="232" s="1"/>
  <c r="M740" i="232" s="1"/>
  <c r="Q256" i="245"/>
  <c r="Q734" i="232"/>
  <c r="K728" i="232"/>
  <c r="M738" i="232"/>
  <c r="M741" i="232" s="1"/>
  <c r="M737" i="232"/>
  <c r="N727" i="232"/>
  <c r="L860" i="232"/>
  <c r="L912" i="232"/>
  <c r="N296" i="245"/>
  <c r="Q313" i="245"/>
  <c r="Q914" i="232"/>
  <c r="K908" i="232"/>
  <c r="M908" i="232"/>
  <c r="M910" i="232" s="1"/>
  <c r="M920" i="232" s="1"/>
  <c r="N907" i="232"/>
  <c r="M917" i="232"/>
  <c r="M918" i="232"/>
  <c r="M921" i="232" s="1"/>
  <c r="Q331" i="245"/>
  <c r="K947" i="232"/>
  <c r="K1023" i="232"/>
  <c r="P300" i="223"/>
  <c r="P300" i="245"/>
  <c r="P298" i="223"/>
  <c r="P298" i="245"/>
  <c r="P241" i="223"/>
  <c r="P241" i="245"/>
  <c r="P243" i="223"/>
  <c r="P243" i="245"/>
  <c r="P186" i="223"/>
  <c r="P186" i="245"/>
  <c r="P184" i="223"/>
  <c r="P184" i="245"/>
  <c r="Q186" i="223"/>
  <c r="Q186" i="245"/>
  <c r="P127" i="223"/>
  <c r="P127" i="245"/>
  <c r="P129" i="223"/>
  <c r="P129" i="245"/>
  <c r="P70" i="223"/>
  <c r="P70" i="245"/>
  <c r="P72" i="223"/>
  <c r="P72" i="245"/>
  <c r="Q88" i="245"/>
  <c r="Q144" i="232"/>
  <c r="Q95" i="245"/>
  <c r="Q142" i="232"/>
  <c r="Q152" i="245"/>
  <c r="Q322" i="232"/>
  <c r="N137" i="245"/>
  <c r="N323" i="232"/>
  <c r="Q145" i="245"/>
  <c r="Q324" i="232"/>
  <c r="Q209" i="245"/>
  <c r="Q502" i="232"/>
  <c r="Q259" i="245"/>
  <c r="Q684" i="232"/>
  <c r="Q266" i="245"/>
  <c r="Q682" i="232"/>
  <c r="N251" i="245"/>
  <c r="N683" i="232"/>
  <c r="Q316" i="245"/>
  <c r="Q864" i="232"/>
  <c r="Q323" i="245"/>
  <c r="Q862" i="232"/>
  <c r="O13" i="245"/>
  <c r="O13" i="223"/>
  <c r="P38" i="245"/>
  <c r="P949" i="232"/>
  <c r="K22" i="223"/>
  <c r="Q313" i="223"/>
  <c r="Q323" i="223"/>
  <c r="Q875" i="232"/>
  <c r="N250" i="223"/>
  <c r="N250" i="245"/>
  <c r="Q321" i="223"/>
  <c r="K989" i="232"/>
  <c r="Q315" i="223"/>
  <c r="L484" i="232"/>
  <c r="L501" i="232" s="1"/>
  <c r="L844" i="232"/>
  <c r="L861" i="232" s="1"/>
  <c r="L664" i="232"/>
  <c r="L681" i="232" s="1"/>
  <c r="Q325" i="223"/>
  <c r="Q876" i="232"/>
  <c r="L192" i="223"/>
  <c r="L304" i="232"/>
  <c r="L321" i="232" s="1"/>
  <c r="N251" i="223"/>
  <c r="K21" i="223"/>
  <c r="Q317" i="223"/>
  <c r="N192" i="223"/>
  <c r="N347" i="232"/>
  <c r="Q89" i="223"/>
  <c r="K870" i="232"/>
  <c r="K329" i="223"/>
  <c r="L879" i="232"/>
  <c r="L882" i="232" s="1"/>
  <c r="L884" i="232" s="1"/>
  <c r="K877" i="232"/>
  <c r="L885" i="232" s="1"/>
  <c r="L907" i="232" s="1"/>
  <c r="N707" i="232"/>
  <c r="N887" i="232"/>
  <c r="N846" i="232"/>
  <c r="N137" i="223"/>
  <c r="M332" i="245"/>
  <c r="M900" i="232"/>
  <c r="M901" i="232" s="1"/>
  <c r="M1004" i="232" s="1"/>
  <c r="M892" i="232"/>
  <c r="M893" i="232" s="1"/>
  <c r="M984" i="232" s="1"/>
  <c r="M332" i="223"/>
  <c r="Q145" i="223"/>
  <c r="K694" i="232"/>
  <c r="K252" i="223"/>
  <c r="Q142" i="223"/>
  <c r="K195" i="223"/>
  <c r="K514" i="232"/>
  <c r="K933" i="232"/>
  <c r="L507" i="232"/>
  <c r="N519" i="232"/>
  <c r="N522" i="232" s="1"/>
  <c r="N524" i="232" s="1"/>
  <c r="M517" i="232"/>
  <c r="N525" i="232" s="1"/>
  <c r="K330" i="232"/>
  <c r="K158" i="223"/>
  <c r="N485" i="232"/>
  <c r="N306" i="232"/>
  <c r="L327" i="232"/>
  <c r="L339" i="232"/>
  <c r="L342" i="232" s="1"/>
  <c r="L344" i="232" s="1"/>
  <c r="K337" i="232"/>
  <c r="L345" i="232" s="1"/>
  <c r="L367" i="232" s="1"/>
  <c r="N249" i="223"/>
  <c r="N306" i="245"/>
  <c r="N844" i="232"/>
  <c r="N861" i="232" s="1"/>
  <c r="N308" i="245"/>
  <c r="N308" i="223"/>
  <c r="L665" i="232"/>
  <c r="L485" i="232"/>
  <c r="N135" i="245"/>
  <c r="N304" i="232"/>
  <c r="N321" i="232" s="1"/>
  <c r="L305" i="232"/>
  <c r="L845" i="232"/>
  <c r="L125" i="232"/>
  <c r="L159" i="232"/>
  <c r="K157" i="232"/>
  <c r="Q316" i="223"/>
  <c r="Q97" i="223"/>
  <c r="Q146" i="223"/>
  <c r="Q335" i="232"/>
  <c r="Q209" i="223"/>
  <c r="Q155" i="232"/>
  <c r="Q96" i="223"/>
  <c r="Q258" i="223"/>
  <c r="Q267" i="223"/>
  <c r="Q210" i="223"/>
  <c r="Q256" i="223"/>
  <c r="Q156" i="232"/>
  <c r="Q266" i="223"/>
  <c r="Q211" i="223"/>
  <c r="Q516" i="232"/>
  <c r="Q87" i="223"/>
  <c r="Q515" i="232"/>
  <c r="Q259" i="223"/>
  <c r="Q207" i="223"/>
  <c r="Q203" i="223"/>
  <c r="Q199" i="223"/>
  <c r="Q935" i="232"/>
  <c r="Q201" i="223"/>
  <c r="Q938" i="232"/>
  <c r="Q695" i="232"/>
  <c r="Q88" i="223"/>
  <c r="Q945" i="232"/>
  <c r="Q260" i="223"/>
  <c r="Q268" i="223"/>
  <c r="Q939" i="232"/>
  <c r="Q696" i="232"/>
  <c r="P32" i="245"/>
  <c r="P28" i="245"/>
  <c r="P30" i="245"/>
  <c r="P31" i="245"/>
  <c r="Q95" i="223"/>
  <c r="Q150" i="223"/>
  <c r="Q93" i="223"/>
  <c r="Q941" i="232"/>
  <c r="Q144" i="223"/>
  <c r="Q937" i="232"/>
  <c r="Q944" i="232"/>
  <c r="Q153" i="223"/>
  <c r="Q152" i="223"/>
  <c r="Q943" i="232"/>
  <c r="P46" i="223"/>
  <c r="P46" i="245"/>
  <c r="K171" i="223"/>
  <c r="K342" i="223"/>
  <c r="L78" i="223"/>
  <c r="K1010" i="232"/>
  <c r="L249" i="223"/>
  <c r="O781" i="232"/>
  <c r="O791" i="232"/>
  <c r="O776" i="232"/>
  <c r="O778" i="232" s="1"/>
  <c r="K285" i="223"/>
  <c r="K1012" i="232"/>
  <c r="N255" i="232"/>
  <c r="N263" i="232" s="1"/>
  <c r="N291" i="232" s="1"/>
  <c r="O596" i="232"/>
  <c r="O598" i="232" s="1"/>
  <c r="O601" i="232"/>
  <c r="O611" i="232"/>
  <c r="K280" i="223"/>
  <c r="K992" i="232"/>
  <c r="M991" i="232"/>
  <c r="M223" i="223"/>
  <c r="K510" i="232"/>
  <c r="K954" i="232"/>
  <c r="K215" i="223"/>
  <c r="M228" i="223"/>
  <c r="M1011" i="232"/>
  <c r="K542" i="232"/>
  <c r="K543" i="232" s="1"/>
  <c r="K534" i="232"/>
  <c r="K535" i="232" s="1"/>
  <c r="N795" i="232"/>
  <c r="N803" i="232" s="1"/>
  <c r="N831" i="232" s="1"/>
  <c r="M540" i="232"/>
  <c r="M541" i="232" s="1"/>
  <c r="M1002" i="232" s="1"/>
  <c r="M532" i="232"/>
  <c r="M533" i="232" s="1"/>
  <c r="M982" i="232" s="1"/>
  <c r="M218" i="223"/>
  <c r="N306" i="223"/>
  <c r="L135" i="223"/>
  <c r="N435" i="232"/>
  <c r="N443" i="232" s="1"/>
  <c r="N471" i="232" s="1"/>
  <c r="L930" i="232"/>
  <c r="O251" i="232"/>
  <c r="O236" i="232"/>
  <c r="O238" i="232" s="1"/>
  <c r="O241" i="232"/>
  <c r="O416" i="232"/>
  <c r="O418" i="232" s="1"/>
  <c r="O421" i="232"/>
  <c r="O431" i="232"/>
  <c r="L306" i="223"/>
  <c r="K720" i="232"/>
  <c r="K721" i="232" s="1"/>
  <c r="K1003" i="232" s="1"/>
  <c r="K275" i="223"/>
  <c r="K712" i="232"/>
  <c r="K713" i="232" s="1"/>
  <c r="K983" i="232" s="1"/>
  <c r="N615" i="232"/>
  <c r="N623" i="232" s="1"/>
  <c r="N651" i="232" s="1"/>
  <c r="N654" i="232" s="1"/>
  <c r="Q478" i="233"/>
  <c r="Q473" i="233"/>
  <c r="Q482" i="233"/>
  <c r="P490" i="233"/>
  <c r="Q474" i="233"/>
  <c r="Q479" i="233"/>
  <c r="Q487" i="233"/>
  <c r="Q488" i="233"/>
  <c r="Q477" i="233"/>
  <c r="Q489" i="233"/>
  <c r="Q484" i="233"/>
  <c r="Q483" i="233"/>
  <c r="Q485" i="233"/>
  <c r="Q475" i="233"/>
  <c r="Q480" i="233"/>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Q955" i="232"/>
  <c r="P40" i="223"/>
  <c r="P30" i="223"/>
  <c r="P39" i="223"/>
  <c r="P38" i="223"/>
  <c r="P36" i="223"/>
  <c r="P32" i="223"/>
  <c r="P45" i="223"/>
  <c r="P28" i="223"/>
  <c r="P31" i="223"/>
  <c r="Q103" i="223"/>
  <c r="Q956" i="232"/>
  <c r="Q216" i="223"/>
  <c r="Q273" i="223"/>
  <c r="Q217" i="223"/>
  <c r="Q274" i="223"/>
  <c r="Q330" i="223"/>
  <c r="Q159" i="223"/>
  <c r="Q331" i="223"/>
  <c r="Q160" i="223"/>
  <c r="M527" i="232"/>
  <c r="Q91" i="233"/>
  <c r="Q94" i="233" s="1"/>
  <c r="Q495" i="233" s="1"/>
  <c r="Q84" i="233"/>
  <c r="Q99" i="233"/>
  <c r="Q100" i="233" s="1"/>
  <c r="Q507" i="233" s="1"/>
  <c r="Q107" i="233"/>
  <c r="Q108" i="233" s="1"/>
  <c r="Q528" i="233" s="1"/>
  <c r="J150" i="232"/>
  <c r="K150" i="232"/>
  <c r="M742" i="232" l="1"/>
  <c r="M922" i="232"/>
  <c r="M85" i="245"/>
  <c r="M194" i="232"/>
  <c r="M85" i="223"/>
  <c r="M935" i="232"/>
  <c r="K1027" i="232"/>
  <c r="Q37" i="223"/>
  <c r="Q37" i="245"/>
  <c r="Q29" i="245"/>
  <c r="Q29" i="223"/>
  <c r="N49" i="250"/>
  <c r="N240" i="223"/>
  <c r="L913" i="232"/>
  <c r="L916" i="232" s="1"/>
  <c r="K11" i="223"/>
  <c r="L182" i="223"/>
  <c r="L125" i="223"/>
  <c r="P12" i="250"/>
  <c r="K346" i="223"/>
  <c r="L143" i="232"/>
  <c r="K952" i="232"/>
  <c r="L193" i="232"/>
  <c r="L196" i="232" s="1"/>
  <c r="L553" i="232"/>
  <c r="L556" i="232" s="1"/>
  <c r="Q48" i="250"/>
  <c r="N31" i="250"/>
  <c r="L68" i="223"/>
  <c r="P15" i="245"/>
  <c r="L733" i="232"/>
  <c r="L736" i="232" s="1"/>
  <c r="Q32" i="250"/>
  <c r="L1023" i="232"/>
  <c r="N58" i="250"/>
  <c r="Q50" i="250"/>
  <c r="L373" i="232"/>
  <c r="L376" i="232" s="1"/>
  <c r="L296" i="223"/>
  <c r="K232" i="223"/>
  <c r="Q57" i="250"/>
  <c r="K12" i="223"/>
  <c r="Q59" i="250"/>
  <c r="Q39" i="250"/>
  <c r="Q21" i="250"/>
  <c r="L239" i="223"/>
  <c r="K118" i="223"/>
  <c r="Q30" i="250"/>
  <c r="K289" i="223"/>
  <c r="K175" i="223"/>
  <c r="Q23" i="250"/>
  <c r="L867" i="232"/>
  <c r="L75" i="232"/>
  <c r="M71" i="232"/>
  <c r="M56" i="232"/>
  <c r="M58" i="232" s="1"/>
  <c r="M61" i="232"/>
  <c r="L687" i="232"/>
  <c r="N294" i="232"/>
  <c r="N299" i="245"/>
  <c r="N299" i="223"/>
  <c r="N865" i="232"/>
  <c r="Q45" i="245"/>
  <c r="Q66" i="250"/>
  <c r="Q39" i="223"/>
  <c r="N325" i="232"/>
  <c r="N240" i="245"/>
  <c r="N47" i="250"/>
  <c r="Q36" i="245"/>
  <c r="Q40" i="245"/>
  <c r="P15" i="223"/>
  <c r="P14" i="250"/>
  <c r="Q46" i="245"/>
  <c r="Q67" i="250"/>
  <c r="N913" i="232"/>
  <c r="N916" i="232" s="1"/>
  <c r="N373" i="232"/>
  <c r="K1020" i="232"/>
  <c r="K1029" i="232"/>
  <c r="K1032" i="232" s="1"/>
  <c r="K1021" i="232"/>
  <c r="K1031" i="232" s="1"/>
  <c r="K1028" i="232"/>
  <c r="K961" i="232"/>
  <c r="L966" i="232" s="1"/>
  <c r="L969" i="232" s="1"/>
  <c r="L162" i="232"/>
  <c r="Q962" i="232"/>
  <c r="Q963" i="232"/>
  <c r="L165" i="232"/>
  <c r="L187" i="232" s="1"/>
  <c r="L198" i="232" s="1"/>
  <c r="L201" i="232" s="1"/>
  <c r="L370" i="232"/>
  <c r="L380" i="232" s="1"/>
  <c r="L369" i="232"/>
  <c r="L378" i="232"/>
  <c r="L381" i="232" s="1"/>
  <c r="L377" i="232"/>
  <c r="N368" i="232"/>
  <c r="N369" i="232" s="1"/>
  <c r="M370" i="232"/>
  <c r="M380" i="232" s="1"/>
  <c r="M382" i="232" s="1"/>
  <c r="M369" i="232"/>
  <c r="N547" i="232"/>
  <c r="M548" i="232"/>
  <c r="N728" i="232"/>
  <c r="N730" i="232" s="1"/>
  <c r="N740" i="232" s="1"/>
  <c r="N737" i="232"/>
  <c r="N738" i="232"/>
  <c r="N741" i="232" s="1"/>
  <c r="M909" i="232"/>
  <c r="M729" i="232"/>
  <c r="N908" i="232"/>
  <c r="N910" i="232" s="1"/>
  <c r="N920" i="232" s="1"/>
  <c r="L918" i="232"/>
  <c r="L921" i="232" s="1"/>
  <c r="L917" i="232"/>
  <c r="L910" i="232"/>
  <c r="L920" i="232" s="1"/>
  <c r="L909" i="232"/>
  <c r="Q28" i="245"/>
  <c r="Q1025" i="232"/>
  <c r="Q300" i="223"/>
  <c r="Q300" i="245"/>
  <c r="Q298" i="223"/>
  <c r="Q298" i="245"/>
  <c r="N242" i="223"/>
  <c r="N242" i="245"/>
  <c r="Q243" i="223"/>
  <c r="Q243" i="245"/>
  <c r="Q241" i="223"/>
  <c r="Q241" i="245"/>
  <c r="Q184" i="223"/>
  <c r="Q184" i="245"/>
  <c r="Q127" i="223"/>
  <c r="Q127" i="245"/>
  <c r="Q129" i="223"/>
  <c r="Q129" i="245"/>
  <c r="N128" i="223"/>
  <c r="N128" i="245"/>
  <c r="Q72" i="223"/>
  <c r="Q72" i="245"/>
  <c r="Q70" i="223"/>
  <c r="Q70" i="245"/>
  <c r="L79" i="223"/>
  <c r="L136" i="223"/>
  <c r="L137" i="223"/>
  <c r="L323" i="232"/>
  <c r="N503" i="232"/>
  <c r="L194" i="223"/>
  <c r="L503" i="232"/>
  <c r="L193" i="223"/>
  <c r="L250" i="223"/>
  <c r="L251" i="223"/>
  <c r="L683" i="232"/>
  <c r="L308" i="223"/>
  <c r="L863" i="232"/>
  <c r="L307" i="223"/>
  <c r="P13" i="245"/>
  <c r="P13" i="223"/>
  <c r="L947" i="232"/>
  <c r="Q951" i="232"/>
  <c r="Q38" i="245"/>
  <c r="Q949" i="232"/>
  <c r="N307" i="223"/>
  <c r="N307" i="245"/>
  <c r="L714" i="232"/>
  <c r="L715" i="232" s="1"/>
  <c r="N136" i="223"/>
  <c r="N136" i="245"/>
  <c r="L931" i="232"/>
  <c r="L948" i="232" s="1"/>
  <c r="K892" i="232"/>
  <c r="K893" i="232" s="1"/>
  <c r="K984" i="232" s="1"/>
  <c r="K332" i="223"/>
  <c r="K900" i="232"/>
  <c r="K901" i="232" s="1"/>
  <c r="K1004" i="232" s="1"/>
  <c r="N834" i="232"/>
  <c r="N867" i="232"/>
  <c r="L887" i="232"/>
  <c r="N666" i="232"/>
  <c r="N687" i="232"/>
  <c r="L699" i="232"/>
  <c r="L702" i="232" s="1"/>
  <c r="L704" i="232" s="1"/>
  <c r="K697" i="232"/>
  <c r="L705" i="232" s="1"/>
  <c r="L727" i="232" s="1"/>
  <c r="K24" i="223"/>
  <c r="L519" i="232"/>
  <c r="L522" i="232" s="1"/>
  <c r="L524" i="232" s="1"/>
  <c r="K517" i="232"/>
  <c r="L525" i="232" s="1"/>
  <c r="L547" i="232" s="1"/>
  <c r="N527" i="232"/>
  <c r="N486" i="232"/>
  <c r="K360" i="232"/>
  <c r="K361" i="232" s="1"/>
  <c r="K1001" i="232" s="1"/>
  <c r="K161" i="223"/>
  <c r="K352" i="232"/>
  <c r="K353" i="232" s="1"/>
  <c r="K981" i="232" s="1"/>
  <c r="L347" i="232"/>
  <c r="N327" i="232"/>
  <c r="N194" i="245"/>
  <c r="N194" i="223"/>
  <c r="N135" i="223"/>
  <c r="O483" i="232"/>
  <c r="L932" i="232"/>
  <c r="L80" i="223"/>
  <c r="Q31" i="223"/>
  <c r="Q40" i="223"/>
  <c r="Q28" i="223"/>
  <c r="Q31" i="245"/>
  <c r="Q32" i="223"/>
  <c r="Q32" i="245"/>
  <c r="Q30" i="245"/>
  <c r="Q36" i="223"/>
  <c r="Q39" i="245"/>
  <c r="Q30" i="223"/>
  <c r="Q38" i="223"/>
  <c r="L330" i="232"/>
  <c r="L158" i="223"/>
  <c r="L902" i="232"/>
  <c r="L903" i="232" s="1"/>
  <c r="O422" i="232"/>
  <c r="O423" i="232" s="1"/>
  <c r="O427" i="232" s="1"/>
  <c r="O433" i="232" s="1"/>
  <c r="O426" i="232"/>
  <c r="L542" i="232"/>
  <c r="L543" i="232" s="1"/>
  <c r="L534" i="232"/>
  <c r="L535" i="232" s="1"/>
  <c r="K957" i="232"/>
  <c r="K44" i="223"/>
  <c r="L1010" i="232"/>
  <c r="L171" i="223"/>
  <c r="L21" i="223"/>
  <c r="K532" i="232"/>
  <c r="K533" i="232" s="1"/>
  <c r="K982" i="232" s="1"/>
  <c r="K540" i="232"/>
  <c r="K541" i="232" s="1"/>
  <c r="K1002" i="232" s="1"/>
  <c r="K218" i="223"/>
  <c r="K223" i="223"/>
  <c r="K991" i="232"/>
  <c r="K994" i="232" s="1"/>
  <c r="L285" i="223"/>
  <c r="L1012" i="232"/>
  <c r="O782" i="232"/>
  <c r="O783" i="232" s="1"/>
  <c r="O787" i="232" s="1"/>
  <c r="O793" i="232" s="1"/>
  <c r="O786" i="232"/>
  <c r="K228" i="223"/>
  <c r="K1011" i="232"/>
  <c r="K1014" i="232" s="1"/>
  <c r="O246" i="232"/>
  <c r="O242" i="232"/>
  <c r="O243" i="232" s="1"/>
  <c r="O247" i="232" s="1"/>
  <c r="O253" i="232" s="1"/>
  <c r="L993" i="232"/>
  <c r="L337" i="223"/>
  <c r="L215" i="223"/>
  <c r="L510" i="232"/>
  <c r="O606" i="232"/>
  <c r="O602" i="232"/>
  <c r="O603" i="232" s="1"/>
  <c r="O607" i="232" s="1"/>
  <c r="O613" i="232"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Q46" i="223"/>
  <c r="Q45" i="223"/>
  <c r="K104" i="223"/>
  <c r="J104" i="223"/>
  <c r="P160" i="232"/>
  <c r="K172" i="232"/>
  <c r="K173" i="232" s="1"/>
  <c r="K180" i="232"/>
  <c r="K181" i="232" s="1"/>
  <c r="J172" i="232"/>
  <c r="J173" i="232" s="1"/>
  <c r="J180" i="232"/>
  <c r="J181" i="232" s="1"/>
  <c r="L382" i="232" l="1"/>
  <c r="N742" i="232"/>
  <c r="L922" i="232"/>
  <c r="K1033" i="232"/>
  <c r="M1025" i="232"/>
  <c r="M28" i="245"/>
  <c r="M28" i="223"/>
  <c r="N376" i="232"/>
  <c r="N377" i="232" s="1"/>
  <c r="M79" i="232"/>
  <c r="M123" i="232" s="1"/>
  <c r="M140" i="232" s="1"/>
  <c r="L154" i="232"/>
  <c r="L183" i="223"/>
  <c r="L71" i="223"/>
  <c r="L126" i="223"/>
  <c r="L272" i="223"/>
  <c r="L950" i="232"/>
  <c r="Q12" i="250"/>
  <c r="L299" i="223"/>
  <c r="L185" i="223"/>
  <c r="L69" i="223"/>
  <c r="N297" i="245"/>
  <c r="L297" i="223"/>
  <c r="N60" i="250"/>
  <c r="L166" i="223"/>
  <c r="N33" i="250"/>
  <c r="L11" i="223"/>
  <c r="K16" i="223"/>
  <c r="L1024" i="232"/>
  <c r="L1027" i="232" s="1"/>
  <c r="L242" i="223"/>
  <c r="L240" i="223"/>
  <c r="L128" i="223"/>
  <c r="L992" i="232"/>
  <c r="N40" i="250"/>
  <c r="L690" i="232"/>
  <c r="M66" i="232"/>
  <c r="M62" i="232"/>
  <c r="M63" i="232" s="1"/>
  <c r="M67" i="232" s="1"/>
  <c r="M73" i="232" s="1"/>
  <c r="M81" i="232" s="1"/>
  <c r="L81" i="223"/>
  <c r="L145" i="232"/>
  <c r="L933" i="232"/>
  <c r="N130" i="245"/>
  <c r="N130" i="223"/>
  <c r="N301" i="245"/>
  <c r="N301" i="223"/>
  <c r="N685" i="232"/>
  <c r="N297" i="223"/>
  <c r="N56" i="250"/>
  <c r="N505" i="232"/>
  <c r="N158" i="245"/>
  <c r="N126" i="245"/>
  <c r="N29" i="250"/>
  <c r="Q15" i="223"/>
  <c r="Q14" i="250"/>
  <c r="N272" i="245"/>
  <c r="N329" i="245"/>
  <c r="N126" i="223"/>
  <c r="L189" i="232"/>
  <c r="L164" i="232"/>
  <c r="L167" i="232" s="1"/>
  <c r="L188" i="232" s="1"/>
  <c r="L971" i="232"/>
  <c r="L190" i="232"/>
  <c r="L200" i="232" s="1"/>
  <c r="L202" i="232" s="1"/>
  <c r="L197" i="232"/>
  <c r="K964" i="232"/>
  <c r="M346" i="245"/>
  <c r="M346" i="223"/>
  <c r="M175" i="245"/>
  <c r="M175" i="223"/>
  <c r="M289" i="245"/>
  <c r="M289" i="223"/>
  <c r="N370" i="232"/>
  <c r="N380" i="232" s="1"/>
  <c r="L368" i="232"/>
  <c r="L550" i="232"/>
  <c r="L560" i="232" s="1"/>
  <c r="L549" i="232"/>
  <c r="L558" i="232"/>
  <c r="L561" i="232" s="1"/>
  <c r="L557" i="232"/>
  <c r="O500" i="232"/>
  <c r="O552" i="232"/>
  <c r="N548" i="232"/>
  <c r="N550" i="232" s="1"/>
  <c r="N560" i="232" s="1"/>
  <c r="M550" i="232"/>
  <c r="M560" i="232" s="1"/>
  <c r="M562" i="232" s="1"/>
  <c r="M549" i="232"/>
  <c r="N558" i="232"/>
  <c r="N561" i="232" s="1"/>
  <c r="N557" i="232"/>
  <c r="N729" i="232"/>
  <c r="L730" i="232"/>
  <c r="L740" i="232" s="1"/>
  <c r="L729" i="232"/>
  <c r="L738" i="232"/>
  <c r="L741" i="232" s="1"/>
  <c r="L737" i="232"/>
  <c r="N909" i="232"/>
  <c r="L908" i="232"/>
  <c r="N185" i="223"/>
  <c r="N185" i="245"/>
  <c r="L280" i="223"/>
  <c r="Q13" i="245"/>
  <c r="Q13" i="223"/>
  <c r="Q15" i="245"/>
  <c r="L22" i="223"/>
  <c r="L990" i="232"/>
  <c r="N195" i="245"/>
  <c r="L527" i="232"/>
  <c r="L329" i="223"/>
  <c r="L870" i="232"/>
  <c r="N252" i="223"/>
  <c r="N309" i="245"/>
  <c r="N309" i="223"/>
  <c r="N874" i="232"/>
  <c r="L707" i="232"/>
  <c r="N138" i="245"/>
  <c r="N334" i="232"/>
  <c r="N138" i="223"/>
  <c r="O663" i="232"/>
  <c r="O303" i="232"/>
  <c r="O843" i="232"/>
  <c r="L23" i="223"/>
  <c r="O123" i="232"/>
  <c r="L360" i="232"/>
  <c r="L361" i="232" s="1"/>
  <c r="L1001" i="232" s="1"/>
  <c r="L342" i="223"/>
  <c r="L161" i="223"/>
  <c r="L981" i="232"/>
  <c r="L1013" i="232"/>
  <c r="N158" i="223"/>
  <c r="N330" i="232"/>
  <c r="L991" i="232"/>
  <c r="L223" i="223"/>
  <c r="L218" i="223"/>
  <c r="L540" i="232"/>
  <c r="L541" i="232" s="1"/>
  <c r="L1002" i="232" s="1"/>
  <c r="L532" i="232"/>
  <c r="L533" i="232" s="1"/>
  <c r="L982" i="232" s="1"/>
  <c r="O252" i="232"/>
  <c r="O248" i="232"/>
  <c r="N714" i="232"/>
  <c r="N715" i="232" s="1"/>
  <c r="N722" i="232"/>
  <c r="N723" i="232" s="1"/>
  <c r="K52" i="223"/>
  <c r="L1011" i="232"/>
  <c r="L228" i="223"/>
  <c r="N272" i="223"/>
  <c r="N690" i="232"/>
  <c r="N474" i="232"/>
  <c r="N507" i="232"/>
  <c r="O792" i="232"/>
  <c r="O788" i="232"/>
  <c r="O432" i="232"/>
  <c r="O428" i="232"/>
  <c r="K57" i="223"/>
  <c r="K47" i="223"/>
  <c r="N894" i="232"/>
  <c r="N895" i="232" s="1"/>
  <c r="N902" i="232"/>
  <c r="N903" i="232" s="1"/>
  <c r="O612" i="232"/>
  <c r="O608" i="232"/>
  <c r="N354" i="232"/>
  <c r="N355" i="232" s="1"/>
  <c r="N362" i="232"/>
  <c r="N363" i="232" s="1"/>
  <c r="N329" i="223"/>
  <c r="N870" i="232"/>
  <c r="Q533" i="233"/>
  <c r="Q512" i="233"/>
  <c r="J1000" i="232"/>
  <c r="J1005" i="232" s="1"/>
  <c r="J980" i="232"/>
  <c r="J985" i="232" s="1"/>
  <c r="K1000" i="232"/>
  <c r="K1005" i="232" s="1"/>
  <c r="K980" i="232"/>
  <c r="K985" i="232" s="1"/>
  <c r="L562" i="232" l="1"/>
  <c r="N562" i="232"/>
  <c r="L742" i="232"/>
  <c r="N378" i="232"/>
  <c r="N381" i="232" s="1"/>
  <c r="N382" i="232" s="1"/>
  <c r="L147" i="232"/>
  <c r="L954" i="232" s="1"/>
  <c r="L111" i="232"/>
  <c r="L114" i="232" s="1"/>
  <c r="L182" i="232" s="1"/>
  <c r="L183" i="232" s="1"/>
  <c r="N51" i="250"/>
  <c r="L14" i="223"/>
  <c r="L346" i="223"/>
  <c r="L118" i="223"/>
  <c r="L73" i="223"/>
  <c r="L12" i="223"/>
  <c r="L175" i="223"/>
  <c r="K61" i="223"/>
  <c r="N42" i="250"/>
  <c r="L712" i="232"/>
  <c r="L713" i="232" s="1"/>
  <c r="L983" i="232" s="1"/>
  <c r="L275" i="223"/>
  <c r="L720" i="232"/>
  <c r="L721" i="232" s="1"/>
  <c r="L1003" i="232" s="1"/>
  <c r="M192" i="232"/>
  <c r="M930" i="232"/>
  <c r="M78" i="245"/>
  <c r="M78" i="223"/>
  <c r="L961" i="232"/>
  <c r="M966" i="232" s="1"/>
  <c r="M969" i="232" s="1"/>
  <c r="M971" i="232" s="1"/>
  <c r="L157" i="232"/>
  <c r="M159" i="232"/>
  <c r="M162" i="232" s="1"/>
  <c r="M164" i="232" s="1"/>
  <c r="L24" i="223"/>
  <c r="L952" i="232"/>
  <c r="M72" i="232"/>
  <c r="M68" i="232"/>
  <c r="N244" i="223"/>
  <c r="N244" i="245"/>
  <c r="N187" i="245"/>
  <c r="N187" i="223"/>
  <c r="N275" i="245"/>
  <c r="N332" i="245"/>
  <c r="O182" i="223"/>
  <c r="O37" i="250"/>
  <c r="N342" i="245"/>
  <c r="N337" i="245"/>
  <c r="N171" i="245"/>
  <c r="N285" i="245"/>
  <c r="N166" i="245"/>
  <c r="N280" i="245"/>
  <c r="N161" i="245"/>
  <c r="K974" i="232"/>
  <c r="K1019" i="232" s="1"/>
  <c r="L972" i="232"/>
  <c r="M232" i="245"/>
  <c r="M232" i="223"/>
  <c r="N289" i="245"/>
  <c r="N289" i="223"/>
  <c r="O182" i="245"/>
  <c r="O140" i="232"/>
  <c r="O192" i="232"/>
  <c r="O320" i="232"/>
  <c r="O372" i="232"/>
  <c r="N549" i="232"/>
  <c r="L548" i="232"/>
  <c r="O680" i="232"/>
  <c r="O732" i="232"/>
  <c r="L728" i="232"/>
  <c r="O860" i="232"/>
  <c r="O912" i="232"/>
  <c r="N918" i="232"/>
  <c r="N921" i="232" s="1"/>
  <c r="N922" i="232" s="1"/>
  <c r="N917" i="232"/>
  <c r="N195" i="223"/>
  <c r="N514" i="232"/>
  <c r="N517" i="232" s="1"/>
  <c r="O525" i="232" s="1"/>
  <c r="N877" i="232"/>
  <c r="O885" i="232" s="1"/>
  <c r="O879" i="232"/>
  <c r="O882" i="232" s="1"/>
  <c r="O884" i="232" s="1"/>
  <c r="N252" i="245"/>
  <c r="N694" i="232"/>
  <c r="L892" i="232"/>
  <c r="L893" i="232" s="1"/>
  <c r="L984" i="232" s="1"/>
  <c r="L900" i="232"/>
  <c r="L901" i="232" s="1"/>
  <c r="L1004" i="232" s="1"/>
  <c r="L332" i="223"/>
  <c r="O339" i="232"/>
  <c r="O342" i="232" s="1"/>
  <c r="O344" i="232" s="1"/>
  <c r="N337" i="232"/>
  <c r="O345" i="232" s="1"/>
  <c r="O845" i="232"/>
  <c r="O192" i="245"/>
  <c r="O484" i="232"/>
  <c r="O501" i="232" s="1"/>
  <c r="O665" i="232"/>
  <c r="O305" i="232"/>
  <c r="O485" i="232"/>
  <c r="O125" i="232"/>
  <c r="N215" i="245"/>
  <c r="N712" i="232"/>
  <c r="N713" i="232" s="1"/>
  <c r="N983" i="232" s="1"/>
  <c r="N275" i="223"/>
  <c r="N720" i="232"/>
  <c r="N721" i="232" s="1"/>
  <c r="N1003" i="232" s="1"/>
  <c r="N1010" i="232"/>
  <c r="N171" i="223"/>
  <c r="P425" i="232"/>
  <c r="O434" i="232"/>
  <c r="O794" i="232"/>
  <c r="P785" i="232"/>
  <c r="N990" i="232"/>
  <c r="N166" i="223"/>
  <c r="P605" i="232"/>
  <c r="O614" i="232"/>
  <c r="N1012" i="232"/>
  <c r="N285" i="223"/>
  <c r="N332" i="223"/>
  <c r="N892" i="232"/>
  <c r="N893" i="232" s="1"/>
  <c r="N984" i="232" s="1"/>
  <c r="N900" i="232"/>
  <c r="N901" i="232" s="1"/>
  <c r="N1004" i="232" s="1"/>
  <c r="N280" i="223"/>
  <c r="N992" i="232"/>
  <c r="N1013" i="232"/>
  <c r="N342" i="223"/>
  <c r="O254" i="232"/>
  <c r="P245" i="232"/>
  <c r="N337" i="223"/>
  <c r="N993" i="232"/>
  <c r="N510" i="232"/>
  <c r="N215" i="223"/>
  <c r="N534" i="232"/>
  <c r="N535" i="232" s="1"/>
  <c r="N542" i="232"/>
  <c r="N543" i="232" s="1"/>
  <c r="N360" i="232"/>
  <c r="N361" i="232" s="1"/>
  <c r="N1001" i="232" s="1"/>
  <c r="N352" i="232"/>
  <c r="N353" i="232" s="1"/>
  <c r="N981" i="232" s="1"/>
  <c r="N161" i="223"/>
  <c r="L174" i="232" l="1"/>
  <c r="L175" i="232" s="1"/>
  <c r="L989" i="232" s="1"/>
  <c r="L994" i="232" s="1"/>
  <c r="L101" i="223"/>
  <c r="L150" i="232"/>
  <c r="M80" i="232"/>
  <c r="M124" i="232" s="1"/>
  <c r="M141" i="232" s="1"/>
  <c r="M125" i="232"/>
  <c r="L289" i="223"/>
  <c r="L957" i="232"/>
  <c r="L44" i="223"/>
  <c r="N175" i="245"/>
  <c r="L16" i="223"/>
  <c r="L232" i="223"/>
  <c r="M1023" i="232"/>
  <c r="M947" i="232"/>
  <c r="M21" i="245"/>
  <c r="M21" i="223"/>
  <c r="M165" i="232"/>
  <c r="M187" i="232" s="1"/>
  <c r="L964" i="232"/>
  <c r="M972" i="232" s="1"/>
  <c r="M1018" i="232" s="1"/>
  <c r="L114" i="223"/>
  <c r="L1009" i="232"/>
  <c r="L1014" i="232" s="1"/>
  <c r="M74" i="232"/>
  <c r="M82" i="232" s="1"/>
  <c r="N65" i="232"/>
  <c r="M19" i="250"/>
  <c r="M68" i="223"/>
  <c r="M68" i="245"/>
  <c r="O125" i="223"/>
  <c r="O28" i="250"/>
  <c r="O143" i="232"/>
  <c r="O863" i="232"/>
  <c r="O239" i="223"/>
  <c r="O46" i="250"/>
  <c r="O68" i="223"/>
  <c r="O19" i="250"/>
  <c r="O503" i="232"/>
  <c r="O296" i="245"/>
  <c r="O55" i="250"/>
  <c r="N175" i="223"/>
  <c r="O323" i="232"/>
  <c r="N228" i="245"/>
  <c r="O683" i="232"/>
  <c r="N218" i="245"/>
  <c r="N223" i="245"/>
  <c r="O553" i="232"/>
  <c r="O556" i="232" s="1"/>
  <c r="L974" i="232"/>
  <c r="L1019" i="232" s="1"/>
  <c r="L1018" i="232"/>
  <c r="N232" i="245"/>
  <c r="N232" i="223"/>
  <c r="N346" i="245"/>
  <c r="N346" i="223"/>
  <c r="O68" i="245"/>
  <c r="O125" i="245"/>
  <c r="O239" i="245"/>
  <c r="O367" i="232"/>
  <c r="O547" i="232"/>
  <c r="O296" i="223"/>
  <c r="O907" i="232"/>
  <c r="O193" i="223"/>
  <c r="O193" i="245"/>
  <c r="O519" i="232"/>
  <c r="O522" i="232" s="1"/>
  <c r="O524" i="232" s="1"/>
  <c r="O527" i="232" s="1"/>
  <c r="O846" i="232"/>
  <c r="O887" i="232"/>
  <c r="N697" i="232"/>
  <c r="O705" i="232" s="1"/>
  <c r="O699" i="232"/>
  <c r="O702" i="232" s="1"/>
  <c r="O704" i="232" s="1"/>
  <c r="O666" i="232"/>
  <c r="O347" i="232"/>
  <c r="O306" i="232"/>
  <c r="O192" i="223"/>
  <c r="O135" i="245"/>
  <c r="O304" i="232"/>
  <c r="O321" i="232" s="1"/>
  <c r="O249" i="245"/>
  <c r="O664" i="232"/>
  <c r="O681" i="232" s="1"/>
  <c r="O306" i="245"/>
  <c r="O844" i="232"/>
  <c r="O861" i="232" s="1"/>
  <c r="O194" i="245"/>
  <c r="O194" i="223"/>
  <c r="O137" i="245"/>
  <c r="O137" i="223"/>
  <c r="O251" i="245"/>
  <c r="O251" i="223"/>
  <c r="O308" i="245"/>
  <c r="O308" i="223"/>
  <c r="O80" i="245"/>
  <c r="O932" i="232"/>
  <c r="O80" i="223"/>
  <c r="O78" i="245"/>
  <c r="O124" i="232"/>
  <c r="O141" i="232" s="1"/>
  <c r="O255" i="232"/>
  <c r="O615" i="232"/>
  <c r="O795" i="232"/>
  <c r="N228" i="223"/>
  <c r="N1011" i="232"/>
  <c r="N223" i="223"/>
  <c r="N991" i="232"/>
  <c r="P791" i="232"/>
  <c r="P776" i="232"/>
  <c r="P778" i="232" s="1"/>
  <c r="P781" i="232"/>
  <c r="O78" i="223"/>
  <c r="O435" i="232"/>
  <c r="P601" i="232"/>
  <c r="P596" i="232"/>
  <c r="P598" i="232" s="1"/>
  <c r="P611" i="232"/>
  <c r="P241" i="232"/>
  <c r="P236" i="232"/>
  <c r="P238" i="232" s="1"/>
  <c r="P251" i="232"/>
  <c r="N540" i="232"/>
  <c r="N541" i="232" s="1"/>
  <c r="N1002" i="232" s="1"/>
  <c r="N532" i="232"/>
  <c r="N533" i="232" s="1"/>
  <c r="N982" i="232" s="1"/>
  <c r="N218" i="223"/>
  <c r="P421" i="232"/>
  <c r="P431" i="232"/>
  <c r="P416" i="232"/>
  <c r="P418" i="232" s="1"/>
  <c r="Q160" i="232"/>
  <c r="M167" i="232" l="1"/>
  <c r="M188" i="232" s="1"/>
  <c r="M189" i="232" s="1"/>
  <c r="L104" i="223"/>
  <c r="L52" i="223"/>
  <c r="L172" i="232"/>
  <c r="L173" i="232" s="1"/>
  <c r="L980" i="232" s="1"/>
  <c r="L985" i="232" s="1"/>
  <c r="L180" i="232"/>
  <c r="L181" i="232" s="1"/>
  <c r="L1000" i="232" s="1"/>
  <c r="L1005" i="232" s="1"/>
  <c r="M143" i="232"/>
  <c r="M71" i="245" s="1"/>
  <c r="M932" i="232"/>
  <c r="M80" i="245"/>
  <c r="M80" i="223"/>
  <c r="O58" i="250"/>
  <c r="O22" i="250"/>
  <c r="O49" i="250"/>
  <c r="O40" i="250"/>
  <c r="O31" i="250"/>
  <c r="L57" i="223"/>
  <c r="L47" i="223"/>
  <c r="M931" i="232"/>
  <c r="M948" i="232" s="1"/>
  <c r="M79" i="245"/>
  <c r="M79" i="223"/>
  <c r="M193" i="232"/>
  <c r="M196" i="232" s="1"/>
  <c r="N56" i="232"/>
  <c r="N58" i="232" s="1"/>
  <c r="N61" i="232"/>
  <c r="N71" i="232"/>
  <c r="N79" i="232" s="1"/>
  <c r="N123" i="232" s="1"/>
  <c r="M974" i="232"/>
  <c r="M1019" i="232" s="1"/>
  <c r="M1020" i="232" s="1"/>
  <c r="M10" i="250"/>
  <c r="M11" i="245"/>
  <c r="M11" i="223"/>
  <c r="M75" i="232"/>
  <c r="M83" i="232" s="1"/>
  <c r="O474" i="232"/>
  <c r="O294" i="232"/>
  <c r="O354" i="232" s="1"/>
  <c r="O355" i="232" s="1"/>
  <c r="O71" i="223"/>
  <c r="O242" i="245"/>
  <c r="O71" i="245"/>
  <c r="O128" i="245"/>
  <c r="O128" i="223"/>
  <c r="O193" i="232"/>
  <c r="O196" i="232" s="1"/>
  <c r="O325" i="232"/>
  <c r="O185" i="245"/>
  <c r="O183" i="245"/>
  <c r="O38" i="250"/>
  <c r="O185" i="223"/>
  <c r="O865" i="232"/>
  <c r="O950" i="232"/>
  <c r="O242" i="223"/>
  <c r="O685" i="232"/>
  <c r="O299" i="245"/>
  <c r="O299" i="223"/>
  <c r="O913" i="232"/>
  <c r="O916" i="232" s="1"/>
  <c r="O733" i="232"/>
  <c r="O736" i="232" s="1"/>
  <c r="O183" i="223"/>
  <c r="O373" i="232"/>
  <c r="O376" i="232" s="1"/>
  <c r="O377" i="232" s="1"/>
  <c r="L1020" i="232"/>
  <c r="L1021" i="232"/>
  <c r="L1031" i="232" s="1"/>
  <c r="L1029" i="232"/>
  <c r="L1032" i="232" s="1"/>
  <c r="L1028" i="232"/>
  <c r="O368" i="232"/>
  <c r="O370" i="232" s="1"/>
  <c r="O380" i="232" s="1"/>
  <c r="O548" i="232"/>
  <c r="O550" i="232" s="1"/>
  <c r="O560" i="232" s="1"/>
  <c r="O558" i="232"/>
  <c r="O561" i="232" s="1"/>
  <c r="O557" i="232"/>
  <c r="O727" i="232"/>
  <c r="O908" i="232"/>
  <c r="O910" i="232"/>
  <c r="O920" i="232" s="1"/>
  <c r="O918" i="232"/>
  <c r="O921" i="232" s="1"/>
  <c r="O909" i="232"/>
  <c r="O917" i="232"/>
  <c r="O307" i="223"/>
  <c r="O307" i="245"/>
  <c r="O250" i="223"/>
  <c r="O250" i="245"/>
  <c r="O136" i="223"/>
  <c r="O136" i="245"/>
  <c r="O79" i="223"/>
  <c r="O79" i="245"/>
  <c r="O931" i="232"/>
  <c r="O948" i="232" s="1"/>
  <c r="O249" i="223"/>
  <c r="O126" i="232"/>
  <c r="O707" i="232"/>
  <c r="O834" i="232"/>
  <c r="O894" i="232" s="1"/>
  <c r="O895" i="232" s="1"/>
  <c r="O867" i="232"/>
  <c r="O722" i="232"/>
  <c r="O723" i="232" s="1"/>
  <c r="O486" i="232"/>
  <c r="O507" i="232"/>
  <c r="O930" i="232"/>
  <c r="O306" i="223"/>
  <c r="O135" i="223"/>
  <c r="O23" i="245"/>
  <c r="O23" i="223"/>
  <c r="P602" i="232"/>
  <c r="P603" i="232" s="1"/>
  <c r="P607" i="232" s="1"/>
  <c r="P613" i="232" s="1"/>
  <c r="P606" i="232"/>
  <c r="P786" i="232"/>
  <c r="P782" i="232"/>
  <c r="P783" i="232" s="1"/>
  <c r="P787" i="232" s="1"/>
  <c r="P793" i="232" s="1"/>
  <c r="P426" i="232"/>
  <c r="P432" i="232" s="1"/>
  <c r="P422" i="232"/>
  <c r="P423" i="232" s="1"/>
  <c r="P427" i="232" s="1"/>
  <c r="P246" i="232"/>
  <c r="P242" i="232"/>
  <c r="P243" i="232" s="1"/>
  <c r="P247" i="232" s="1"/>
  <c r="P253" i="232" s="1"/>
  <c r="O562" i="232" l="1"/>
  <c r="O922" i="232"/>
  <c r="L1033" i="232"/>
  <c r="O549" i="232"/>
  <c r="O378" i="232"/>
  <c r="O381" i="232" s="1"/>
  <c r="O382" i="232" s="1"/>
  <c r="O369" i="232"/>
  <c r="N140" i="232"/>
  <c r="N192" i="232"/>
  <c r="N78" i="245"/>
  <c r="N78" i="223"/>
  <c r="N930" i="232"/>
  <c r="M197" i="232"/>
  <c r="M190" i="232"/>
  <c r="M200" i="232" s="1"/>
  <c r="M22" i="250"/>
  <c r="M71" i="223"/>
  <c r="M950" i="232"/>
  <c r="M126" i="232"/>
  <c r="M23" i="223"/>
  <c r="M23" i="245"/>
  <c r="O13" i="250"/>
  <c r="O60" i="250"/>
  <c r="O33" i="250"/>
  <c r="O51" i="250"/>
  <c r="M1021" i="232"/>
  <c r="M1031" i="232" s="1"/>
  <c r="N62" i="232"/>
  <c r="N63" i="232" s="1"/>
  <c r="N67" i="232" s="1"/>
  <c r="N73" i="232" s="1"/>
  <c r="N81" i="232" s="1"/>
  <c r="N125" i="232" s="1"/>
  <c r="N66" i="232"/>
  <c r="M20" i="250"/>
  <c r="M69" i="223"/>
  <c r="M69" i="245"/>
  <c r="M1024" i="232"/>
  <c r="M1027" i="232" s="1"/>
  <c r="M1029" i="232" s="1"/>
  <c r="M22" i="223"/>
  <c r="M22" i="245"/>
  <c r="O14" i="223"/>
  <c r="O14" i="245"/>
  <c r="O244" i="245"/>
  <c r="O244" i="223"/>
  <c r="O337" i="245"/>
  <c r="O126" i="223"/>
  <c r="O29" i="250"/>
  <c r="O301" i="245"/>
  <c r="O215" i="245"/>
  <c r="O69" i="223"/>
  <c r="O20" i="250"/>
  <c r="O166" i="245"/>
  <c r="O505" i="232"/>
  <c r="O301" i="223"/>
  <c r="O285" i="245"/>
  <c r="O130" i="245"/>
  <c r="O297" i="223"/>
  <c r="O56" i="250"/>
  <c r="O240" i="223"/>
  <c r="O47" i="250"/>
  <c r="O1023" i="232"/>
  <c r="O329" i="245"/>
  <c r="O130" i="223"/>
  <c r="O1024" i="232"/>
  <c r="O240" i="245"/>
  <c r="O297" i="245"/>
  <c r="O126" i="245"/>
  <c r="O69" i="245"/>
  <c r="O728" i="232"/>
  <c r="O730" i="232" s="1"/>
  <c r="O740" i="232" s="1"/>
  <c r="O738" i="232"/>
  <c r="O741" i="232" s="1"/>
  <c r="O737" i="232"/>
  <c r="O81" i="245"/>
  <c r="O145" i="232"/>
  <c r="O947" i="232"/>
  <c r="O22" i="223"/>
  <c r="O22" i="245"/>
  <c r="O21" i="223"/>
  <c r="O21" i="245"/>
  <c r="O81" i="223"/>
  <c r="O902" i="232"/>
  <c r="O903" i="232" s="1"/>
  <c r="O687" i="232"/>
  <c r="O309" i="245"/>
  <c r="O309" i="223"/>
  <c r="O874" i="232"/>
  <c r="O252" i="245"/>
  <c r="O694" i="232"/>
  <c r="O252" i="223"/>
  <c r="O327" i="232"/>
  <c r="O138" i="245"/>
  <c r="O334" i="232"/>
  <c r="O138" i="223"/>
  <c r="P484" i="232"/>
  <c r="P501" i="232" s="1"/>
  <c r="P303" i="232"/>
  <c r="P483" i="232"/>
  <c r="P843" i="232"/>
  <c r="P663" i="232"/>
  <c r="O154" i="232"/>
  <c r="P123" i="232"/>
  <c r="O362" i="232"/>
  <c r="O363" i="232" s="1"/>
  <c r="O329" i="223"/>
  <c r="O714" i="232"/>
  <c r="O715" i="232" s="1"/>
  <c r="O870" i="232"/>
  <c r="P428" i="232"/>
  <c r="P433" i="232"/>
  <c r="O510" i="232"/>
  <c r="O215" i="223"/>
  <c r="O337" i="223"/>
  <c r="O993" i="232"/>
  <c r="O534" i="232"/>
  <c r="O535" i="232" s="1"/>
  <c r="O542" i="232"/>
  <c r="O543" i="232" s="1"/>
  <c r="O285" i="223"/>
  <c r="O1012" i="232"/>
  <c r="O166" i="223"/>
  <c r="O990" i="232"/>
  <c r="P792" i="232"/>
  <c r="P788" i="232"/>
  <c r="P612" i="232"/>
  <c r="P608" i="232"/>
  <c r="P252" i="232"/>
  <c r="P248" i="232"/>
  <c r="O742" i="232" l="1"/>
  <c r="O729" i="232"/>
  <c r="N143" i="232"/>
  <c r="N80" i="245"/>
  <c r="N80" i="223"/>
  <c r="N932" i="232"/>
  <c r="N1023" i="232"/>
  <c r="N21" i="245"/>
  <c r="N21" i="223"/>
  <c r="N947" i="232"/>
  <c r="N68" i="245"/>
  <c r="N68" i="223"/>
  <c r="N19" i="250"/>
  <c r="O1027" i="232"/>
  <c r="M198" i="232"/>
  <c r="M201" i="232" s="1"/>
  <c r="M202" i="232" s="1"/>
  <c r="M147" i="232"/>
  <c r="M111" i="232"/>
  <c r="M114" i="232" s="1"/>
  <c r="M13" i="250"/>
  <c r="M14" i="245"/>
  <c r="M14" i="223"/>
  <c r="M145" i="232"/>
  <c r="M933" i="232"/>
  <c r="M81" i="223"/>
  <c r="M81" i="245"/>
  <c r="M154" i="232"/>
  <c r="M961" i="232" s="1"/>
  <c r="N966" i="232" s="1"/>
  <c r="N969" i="232" s="1"/>
  <c r="N971" i="232" s="1"/>
  <c r="L61" i="223"/>
  <c r="O24" i="250"/>
  <c r="O42" i="250"/>
  <c r="O10" i="250"/>
  <c r="M1032" i="232"/>
  <c r="M1033" i="232" s="1"/>
  <c r="M1028" i="232"/>
  <c r="M11" i="250"/>
  <c r="M12" i="245"/>
  <c r="M12" i="223"/>
  <c r="N72" i="232"/>
  <c r="N80" i="232" s="1"/>
  <c r="N124" i="232" s="1"/>
  <c r="N68" i="232"/>
  <c r="O187" i="223"/>
  <c r="O187" i="245"/>
  <c r="O218" i="245"/>
  <c r="O158" i="223"/>
  <c r="O12" i="223"/>
  <c r="O11" i="250"/>
  <c r="O342" i="245"/>
  <c r="O228" i="245"/>
  <c r="O223" i="245"/>
  <c r="O171" i="245"/>
  <c r="O12" i="245"/>
  <c r="P553" i="232"/>
  <c r="O346" i="245"/>
  <c r="O346" i="223"/>
  <c r="O232" i="245"/>
  <c r="O232" i="223"/>
  <c r="O175" i="245"/>
  <c r="O175" i="223"/>
  <c r="P140" i="232"/>
  <c r="P192" i="232"/>
  <c r="P320" i="232"/>
  <c r="P372" i="232"/>
  <c r="P500" i="232"/>
  <c r="P552" i="232"/>
  <c r="P680" i="232"/>
  <c r="P732" i="232"/>
  <c r="P860" i="232"/>
  <c r="P912" i="232"/>
  <c r="O73" i="223"/>
  <c r="O73" i="245"/>
  <c r="O11" i="245"/>
  <c r="O11" i="223"/>
  <c r="P193" i="223"/>
  <c r="P193" i="245"/>
  <c r="O1013" i="232"/>
  <c r="O342" i="223"/>
  <c r="O272" i="245"/>
  <c r="O690" i="232"/>
  <c r="O272" i="223"/>
  <c r="P879" i="232"/>
  <c r="P882" i="232" s="1"/>
  <c r="P884" i="232" s="1"/>
  <c r="O877" i="232"/>
  <c r="P885" i="232" s="1"/>
  <c r="P192" i="245"/>
  <c r="O158" i="245"/>
  <c r="O330" i="232"/>
  <c r="P699" i="232"/>
  <c r="P702" i="232" s="1"/>
  <c r="P704" i="232" s="1"/>
  <c r="O697" i="232"/>
  <c r="P705" i="232" s="1"/>
  <c r="O195" i="245"/>
  <c r="O195" i="223"/>
  <c r="O514" i="232"/>
  <c r="O961" i="232" s="1"/>
  <c r="P966" i="232" s="1"/>
  <c r="P969" i="232" s="1"/>
  <c r="O933" i="232"/>
  <c r="P339" i="232"/>
  <c r="P342" i="232" s="1"/>
  <c r="P344" i="232" s="1"/>
  <c r="O337" i="232"/>
  <c r="P345" i="232" s="1"/>
  <c r="P845" i="232"/>
  <c r="P665" i="232"/>
  <c r="P305" i="232"/>
  <c r="P159" i="232"/>
  <c r="O157" i="232"/>
  <c r="P125" i="232"/>
  <c r="O171" i="223"/>
  <c r="O1010" i="232"/>
  <c r="O892" i="232"/>
  <c r="O893" i="232" s="1"/>
  <c r="O984" i="232" s="1"/>
  <c r="O332" i="245"/>
  <c r="O992" i="232"/>
  <c r="O280" i="245"/>
  <c r="O900" i="232"/>
  <c r="O901" i="232" s="1"/>
  <c r="O1004" i="232" s="1"/>
  <c r="O280" i="223"/>
  <c r="O332" i="223"/>
  <c r="O991" i="232"/>
  <c r="O223" i="223"/>
  <c r="Q605" i="232"/>
  <c r="P614" i="232"/>
  <c r="P434" i="232"/>
  <c r="Q425" i="232"/>
  <c r="Q785" i="232"/>
  <c r="P794" i="232"/>
  <c r="Q245" i="232"/>
  <c r="P254" i="232"/>
  <c r="O228" i="223"/>
  <c r="O1011" i="232"/>
  <c r="O532" i="232"/>
  <c r="O533" i="232" s="1"/>
  <c r="O982" i="232" s="1"/>
  <c r="O218" i="223"/>
  <c r="O540" i="232"/>
  <c r="O541" i="232" s="1"/>
  <c r="O1002" i="232" s="1"/>
  <c r="P556" i="232" l="1"/>
  <c r="N11" i="223"/>
  <c r="N10" i="250"/>
  <c r="N11" i="245"/>
  <c r="N23" i="223"/>
  <c r="N950" i="232"/>
  <c r="N23" i="245"/>
  <c r="N141" i="232"/>
  <c r="N193" i="232"/>
  <c r="N196" i="232" s="1"/>
  <c r="N79" i="223"/>
  <c r="N79" i="245"/>
  <c r="N931" i="232"/>
  <c r="N71" i="245"/>
  <c r="N71" i="223"/>
  <c r="N22" i="250"/>
  <c r="M150" i="232"/>
  <c r="M180" i="232" s="1"/>
  <c r="M181" i="232" s="1"/>
  <c r="M1000" i="232" s="1"/>
  <c r="M1005" i="232" s="1"/>
  <c r="M954" i="232"/>
  <c r="M957" i="232" s="1"/>
  <c r="M118" i="245"/>
  <c r="M118" i="223"/>
  <c r="M73" i="223"/>
  <c r="M182" i="232"/>
  <c r="M183" i="232" s="1"/>
  <c r="M174" i="232"/>
  <c r="M175" i="232" s="1"/>
  <c r="M101" i="223"/>
  <c r="M101" i="245"/>
  <c r="M952" i="232"/>
  <c r="M16" i="245" s="1"/>
  <c r="M24" i="245"/>
  <c r="M24" i="223"/>
  <c r="N159" i="232"/>
  <c r="N162" i="232" s="1"/>
  <c r="N164" i="232" s="1"/>
  <c r="M157" i="232"/>
  <c r="M964" i="232" s="1"/>
  <c r="N972" i="232" s="1"/>
  <c r="N1018" i="232" s="1"/>
  <c r="M24" i="250"/>
  <c r="M73" i="245"/>
  <c r="O65" i="232"/>
  <c r="N74" i="232"/>
  <c r="M85" i="250"/>
  <c r="M61" i="245"/>
  <c r="M61" i="223"/>
  <c r="P125" i="223"/>
  <c r="P28" i="250"/>
  <c r="P296" i="223"/>
  <c r="P55" i="250"/>
  <c r="P323" i="232"/>
  <c r="P68" i="245"/>
  <c r="P19" i="250"/>
  <c r="P183" i="245"/>
  <c r="P38" i="250"/>
  <c r="P683" i="232"/>
  <c r="O952" i="232"/>
  <c r="P239" i="223"/>
  <c r="P46" i="250"/>
  <c r="P182" i="223"/>
  <c r="P37" i="250"/>
  <c r="P863" i="232"/>
  <c r="P143" i="232"/>
  <c r="P183" i="223"/>
  <c r="P162" i="232"/>
  <c r="P182" i="245"/>
  <c r="P165" i="232"/>
  <c r="P187" i="232" s="1"/>
  <c r="P189" i="232" s="1"/>
  <c r="P68" i="223"/>
  <c r="O289" i="245"/>
  <c r="O289" i="223"/>
  <c r="P125" i="245"/>
  <c r="P367" i="232"/>
  <c r="P239" i="245"/>
  <c r="P727" i="232"/>
  <c r="P296" i="245"/>
  <c r="P907" i="232"/>
  <c r="O275" i="245"/>
  <c r="O720" i="232"/>
  <c r="O721" i="232" s="1"/>
  <c r="O1003" i="232" s="1"/>
  <c r="O712" i="232"/>
  <c r="O713" i="232" s="1"/>
  <c r="O983" i="232" s="1"/>
  <c r="O275" i="223"/>
  <c r="P846" i="232"/>
  <c r="P887" i="232"/>
  <c r="P192" i="223"/>
  <c r="P666" i="232"/>
  <c r="P707" i="232"/>
  <c r="O161" i="245"/>
  <c r="O360" i="232"/>
  <c r="O361" i="232" s="1"/>
  <c r="O1001" i="232" s="1"/>
  <c r="O352" i="232"/>
  <c r="O353" i="232" s="1"/>
  <c r="O981" i="232" s="1"/>
  <c r="O161" i="223"/>
  <c r="O24" i="223"/>
  <c r="O24" i="245"/>
  <c r="O517" i="232"/>
  <c r="P525" i="232" s="1"/>
  <c r="P519" i="232"/>
  <c r="P522" i="232" s="1"/>
  <c r="P524" i="232" s="1"/>
  <c r="P347" i="232"/>
  <c r="P306" i="232"/>
  <c r="P249" i="245"/>
  <c r="P664" i="232"/>
  <c r="P681" i="232" s="1"/>
  <c r="P137" i="245"/>
  <c r="P137" i="223"/>
  <c r="P306" i="245"/>
  <c r="P844" i="232"/>
  <c r="P861" i="232" s="1"/>
  <c r="P251" i="245"/>
  <c r="P251" i="223"/>
  <c r="P135" i="245"/>
  <c r="P304" i="232"/>
  <c r="P321" i="232" s="1"/>
  <c r="P308" i="245"/>
  <c r="P308" i="223"/>
  <c r="P485" i="232"/>
  <c r="P80" i="245"/>
  <c r="P80" i="223"/>
  <c r="P78" i="245"/>
  <c r="P124" i="232"/>
  <c r="P141" i="232" s="1"/>
  <c r="P255" i="232"/>
  <c r="P795" i="232"/>
  <c r="Q781" i="232"/>
  <c r="Q776" i="232"/>
  <c r="Q778" i="232" s="1"/>
  <c r="Q791" i="232"/>
  <c r="Q431" i="232"/>
  <c r="Q421" i="232"/>
  <c r="Q416" i="232"/>
  <c r="Q418" i="232" s="1"/>
  <c r="P435" i="232"/>
  <c r="Q601" i="232"/>
  <c r="Q611" i="232"/>
  <c r="Q596" i="232"/>
  <c r="Q598" i="232" s="1"/>
  <c r="Q251" i="232"/>
  <c r="Q236" i="232"/>
  <c r="Q238" i="232" s="1"/>
  <c r="Q241" i="232"/>
  <c r="P615" i="232"/>
  <c r="P249" i="223"/>
  <c r="N948" i="232" l="1"/>
  <c r="N22" i="245"/>
  <c r="N1024" i="232"/>
  <c r="N1027" i="232" s="1"/>
  <c r="N1029" i="232" s="1"/>
  <c r="N1032" i="232" s="1"/>
  <c r="N22" i="223"/>
  <c r="N20" i="250"/>
  <c r="N69" i="223"/>
  <c r="N69" i="245"/>
  <c r="N75" i="232"/>
  <c r="N83" i="232" s="1"/>
  <c r="N82" i="232"/>
  <c r="N126" i="232" s="1"/>
  <c r="N14" i="245"/>
  <c r="N14" i="223"/>
  <c r="N13" i="250"/>
  <c r="M172" i="232"/>
  <c r="M173" i="232" s="1"/>
  <c r="M980" i="232" s="1"/>
  <c r="M985" i="232" s="1"/>
  <c r="M104" i="245"/>
  <c r="M104" i="223"/>
  <c r="M114" i="223"/>
  <c r="M1009" i="232"/>
  <c r="M1014" i="232" s="1"/>
  <c r="M114" i="245"/>
  <c r="M44" i="245"/>
  <c r="M109" i="245"/>
  <c r="M989" i="232"/>
  <c r="M994" i="232" s="1"/>
  <c r="M44" i="223"/>
  <c r="M65" i="250"/>
  <c r="M16" i="223"/>
  <c r="M15" i="250"/>
  <c r="N165" i="232"/>
  <c r="N187" i="232" s="1"/>
  <c r="N198" i="232" s="1"/>
  <c r="N201" i="232" s="1"/>
  <c r="N974" i="232"/>
  <c r="N1019" i="232" s="1"/>
  <c r="N1021" i="232" s="1"/>
  <c r="N1031" i="232" s="1"/>
  <c r="P31" i="250"/>
  <c r="O16" i="245"/>
  <c r="P49" i="250"/>
  <c r="P58" i="250"/>
  <c r="P22" i="250"/>
  <c r="O61" i="232"/>
  <c r="O71" i="232"/>
  <c r="O56" i="232"/>
  <c r="O58" i="232" s="1"/>
  <c r="P474" i="232"/>
  <c r="P242" i="223"/>
  <c r="P299" i="223"/>
  <c r="P294" i="232"/>
  <c r="P354" i="232" s="1"/>
  <c r="P355" i="232" s="1"/>
  <c r="P71" i="223"/>
  <c r="P71" i="245"/>
  <c r="P242" i="245"/>
  <c r="P128" i="223"/>
  <c r="P299" i="245"/>
  <c r="P193" i="232"/>
  <c r="P196" i="232" s="1"/>
  <c r="P865" i="232"/>
  <c r="O16" i="223"/>
  <c r="O15" i="250"/>
  <c r="P325" i="232"/>
  <c r="P685" i="232"/>
  <c r="P128" i="245"/>
  <c r="P503" i="232"/>
  <c r="P913" i="232"/>
  <c r="P916" i="232" s="1"/>
  <c r="P733" i="232"/>
  <c r="P736" i="232" s="1"/>
  <c r="P373" i="232"/>
  <c r="P376" i="232" s="1"/>
  <c r="P190" i="232"/>
  <c r="P200" i="232" s="1"/>
  <c r="P198" i="232"/>
  <c r="P201" i="232" s="1"/>
  <c r="P164" i="232"/>
  <c r="P971" i="232"/>
  <c r="P197" i="232"/>
  <c r="O964" i="232"/>
  <c r="P368" i="232"/>
  <c r="P378" i="232"/>
  <c r="P381" i="232" s="1"/>
  <c r="P377" i="232"/>
  <c r="P370" i="232"/>
  <c r="P380" i="232" s="1"/>
  <c r="P369" i="232"/>
  <c r="P547" i="232"/>
  <c r="P738" i="232"/>
  <c r="P741" i="232" s="1"/>
  <c r="P737" i="232"/>
  <c r="P730" i="232"/>
  <c r="P740" i="232" s="1"/>
  <c r="P729" i="232"/>
  <c r="P728" i="232"/>
  <c r="P908" i="232"/>
  <c r="P918" i="232"/>
  <c r="P921" i="232" s="1"/>
  <c r="P909" i="232"/>
  <c r="P910" i="232"/>
  <c r="P920" i="232" s="1"/>
  <c r="P917" i="232"/>
  <c r="P79" i="245"/>
  <c r="P307" i="223"/>
  <c r="P307" i="245"/>
  <c r="P250" i="223"/>
  <c r="P250" i="245"/>
  <c r="P136" i="223"/>
  <c r="P136" i="245"/>
  <c r="P931" i="232"/>
  <c r="P948" i="232" s="1"/>
  <c r="P79" i="223"/>
  <c r="P126" i="232"/>
  <c r="P306" i="223"/>
  <c r="P135" i="223"/>
  <c r="P834" i="232"/>
  <c r="P902" i="232" s="1"/>
  <c r="P903" i="232" s="1"/>
  <c r="P867" i="232"/>
  <c r="P687" i="232"/>
  <c r="P527" i="232"/>
  <c r="P507" i="232"/>
  <c r="P486" i="232"/>
  <c r="Q483" i="232"/>
  <c r="P194" i="245"/>
  <c r="P194" i="223"/>
  <c r="P930" i="232"/>
  <c r="P78" i="223"/>
  <c r="P932" i="232"/>
  <c r="Q786" i="232"/>
  <c r="Q782" i="232"/>
  <c r="Q783" i="232" s="1"/>
  <c r="Q787" i="232" s="1"/>
  <c r="Q793" i="232" s="1"/>
  <c r="Q426" i="232"/>
  <c r="Q432" i="232" s="1"/>
  <c r="Q422" i="232"/>
  <c r="Q423" i="232" s="1"/>
  <c r="Q427" i="232" s="1"/>
  <c r="Q602" i="232"/>
  <c r="Q603" i="232" s="1"/>
  <c r="Q607" i="232" s="1"/>
  <c r="Q613" i="232" s="1"/>
  <c r="Q606" i="232"/>
  <c r="Q246" i="232"/>
  <c r="Q242" i="232"/>
  <c r="Q243" i="232" s="1"/>
  <c r="Q247" i="232" s="1"/>
  <c r="Q253" i="232" s="1"/>
  <c r="P922" i="232" l="1"/>
  <c r="P202" i="232"/>
  <c r="N1033" i="232"/>
  <c r="N61" i="223" s="1"/>
  <c r="P382" i="232"/>
  <c r="P742" i="232"/>
  <c r="N1028" i="232"/>
  <c r="N81" i="245"/>
  <c r="N145" i="232"/>
  <c r="N81" i="223"/>
  <c r="N154" i="232"/>
  <c r="N933" i="232"/>
  <c r="N12" i="223"/>
  <c r="N12" i="245"/>
  <c r="N11" i="250"/>
  <c r="M57" i="245"/>
  <c r="M57" i="223"/>
  <c r="M80" i="250"/>
  <c r="M74" i="250"/>
  <c r="M47" i="223"/>
  <c r="M52" i="223"/>
  <c r="M52" i="245"/>
  <c r="M68" i="250"/>
  <c r="M47" i="245"/>
  <c r="N111" i="232"/>
  <c r="N114" i="232" s="1"/>
  <c r="N147" i="232"/>
  <c r="N1020" i="232"/>
  <c r="N197" i="232"/>
  <c r="N167" i="232"/>
  <c r="N188" i="232" s="1"/>
  <c r="N189" i="232" s="1"/>
  <c r="P51" i="250"/>
  <c r="P126" i="223"/>
  <c r="P20" i="250"/>
  <c r="P56" i="250"/>
  <c r="P33" i="250"/>
  <c r="P40" i="250"/>
  <c r="P60" i="250"/>
  <c r="O62" i="232"/>
  <c r="O63" i="232" s="1"/>
  <c r="O67" i="232" s="1"/>
  <c r="O73" i="232" s="1"/>
  <c r="O66" i="232"/>
  <c r="P244" i="223"/>
  <c r="P301" i="245"/>
  <c r="P185" i="223"/>
  <c r="P301" i="223"/>
  <c r="P130" i="223"/>
  <c r="P130" i="245"/>
  <c r="P185" i="245"/>
  <c r="P297" i="245"/>
  <c r="P297" i="223"/>
  <c r="P166" i="245"/>
  <c r="P126" i="245"/>
  <c r="P29" i="250"/>
  <c r="P272" i="245"/>
  <c r="P145" i="232"/>
  <c r="P240" i="223"/>
  <c r="P47" i="250"/>
  <c r="P505" i="232"/>
  <c r="P950" i="232"/>
  <c r="P215" i="245"/>
  <c r="P244" i="245"/>
  <c r="P342" i="245"/>
  <c r="P1023" i="232"/>
  <c r="P1024" i="232"/>
  <c r="P240" i="245"/>
  <c r="P167" i="232"/>
  <c r="P188" i="232" s="1"/>
  <c r="P972" i="232"/>
  <c r="P1018" i="232" s="1"/>
  <c r="Q500" i="232"/>
  <c r="Q552" i="232"/>
  <c r="P548" i="232"/>
  <c r="P558" i="232"/>
  <c r="P561" i="232" s="1"/>
  <c r="P557" i="232"/>
  <c r="P550" i="232"/>
  <c r="P560" i="232" s="1"/>
  <c r="P549" i="232"/>
  <c r="P69" i="223"/>
  <c r="P69" i="245"/>
  <c r="P947" i="232"/>
  <c r="P22" i="223"/>
  <c r="P22" i="245"/>
  <c r="P894" i="232"/>
  <c r="P895" i="232" s="1"/>
  <c r="P21" i="245"/>
  <c r="P21" i="223"/>
  <c r="P309" i="245"/>
  <c r="P874" i="232"/>
  <c r="P309" i="223"/>
  <c r="P252" i="245"/>
  <c r="P252" i="223"/>
  <c r="P694" i="232"/>
  <c r="P138" i="245"/>
  <c r="P334" i="232"/>
  <c r="P138" i="223"/>
  <c r="P327" i="232"/>
  <c r="P23" i="223"/>
  <c r="P23" i="245"/>
  <c r="Q843" i="232"/>
  <c r="Q192" i="245"/>
  <c r="Q484" i="232"/>
  <c r="Q501" i="232" s="1"/>
  <c r="Q303" i="232"/>
  <c r="Q663" i="232"/>
  <c r="P81" i="245"/>
  <c r="P81" i="223"/>
  <c r="P154" i="232"/>
  <c r="Q123" i="232"/>
  <c r="P362" i="232"/>
  <c r="P363" i="232" s="1"/>
  <c r="P870" i="232"/>
  <c r="P329" i="245"/>
  <c r="P329" i="223"/>
  <c r="Q792" i="232"/>
  <c r="Q788" i="232"/>
  <c r="Q794" i="232" s="1"/>
  <c r="P215" i="223"/>
  <c r="P510" i="232"/>
  <c r="Q252" i="232"/>
  <c r="Q248" i="232"/>
  <c r="Q254" i="232" s="1"/>
  <c r="Q428" i="232"/>
  <c r="Q434" i="232" s="1"/>
  <c r="Q433" i="232"/>
  <c r="P542" i="232"/>
  <c r="P543" i="232" s="1"/>
  <c r="P534" i="232"/>
  <c r="P535" i="232" s="1"/>
  <c r="P1013" i="232"/>
  <c r="P342" i="223"/>
  <c r="P714" i="232"/>
  <c r="P715" i="232" s="1"/>
  <c r="P722" i="232"/>
  <c r="P723" i="232" s="1"/>
  <c r="Q612" i="232"/>
  <c r="Q608" i="232"/>
  <c r="Q614" i="232" s="1"/>
  <c r="P272" i="223"/>
  <c r="P690" i="232"/>
  <c r="P166" i="223"/>
  <c r="P990" i="232"/>
  <c r="P562" i="232" l="1"/>
  <c r="N61" i="245"/>
  <c r="N85" i="250"/>
  <c r="N73" i="223"/>
  <c r="N24" i="250"/>
  <c r="N73" i="245"/>
  <c r="N24" i="223"/>
  <c r="N952" i="232"/>
  <c r="N24" i="245"/>
  <c r="O159" i="232"/>
  <c r="O162" i="232" s="1"/>
  <c r="O164" i="232" s="1"/>
  <c r="N157" i="232"/>
  <c r="N961" i="232"/>
  <c r="O966" i="232" s="1"/>
  <c r="O969" i="232" s="1"/>
  <c r="O971" i="232" s="1"/>
  <c r="P1027" i="232"/>
  <c r="N101" i="245"/>
  <c r="N101" i="223"/>
  <c r="N150" i="232"/>
  <c r="N954" i="232"/>
  <c r="N182" i="232"/>
  <c r="N183" i="232" s="1"/>
  <c r="N174" i="232"/>
  <c r="N175" i="232" s="1"/>
  <c r="N190" i="232"/>
  <c r="N200" i="232" s="1"/>
  <c r="P24" i="250"/>
  <c r="P10" i="250"/>
  <c r="P13" i="250"/>
  <c r="P42" i="250"/>
  <c r="O72" i="232"/>
  <c r="O68" i="232"/>
  <c r="P14" i="245"/>
  <c r="P275" i="245"/>
  <c r="P337" i="245"/>
  <c r="Q182" i="245"/>
  <c r="Q37" i="250"/>
  <c r="P73" i="245"/>
  <c r="P12" i="245"/>
  <c r="P11" i="250"/>
  <c r="P223" i="245"/>
  <c r="P228" i="245"/>
  <c r="P73" i="223"/>
  <c r="P285" i="245"/>
  <c r="P171" i="245"/>
  <c r="P187" i="245"/>
  <c r="P218" i="245"/>
  <c r="P12" i="223"/>
  <c r="P187" i="223"/>
  <c r="P118" i="245"/>
  <c r="P332" i="245"/>
  <c r="P280" i="245"/>
  <c r="P14" i="223"/>
  <c r="Q553" i="232"/>
  <c r="Q556" i="232" s="1"/>
  <c r="P118" i="223"/>
  <c r="P1020" i="232"/>
  <c r="P1029" i="232"/>
  <c r="P1032" i="232" s="1"/>
  <c r="P1028" i="232"/>
  <c r="P1021" i="232"/>
  <c r="P1031" i="232" s="1"/>
  <c r="P346" i="245"/>
  <c r="P346" i="223"/>
  <c r="P289" i="245"/>
  <c r="P289" i="223"/>
  <c r="P175" i="245"/>
  <c r="P175" i="223"/>
  <c r="Q140" i="232"/>
  <c r="Q192" i="232"/>
  <c r="Q182" i="223"/>
  <c r="Q320" i="232"/>
  <c r="Q372" i="232"/>
  <c r="Q680" i="232"/>
  <c r="Q732" i="232"/>
  <c r="Q860" i="232"/>
  <c r="Q912" i="232"/>
  <c r="P11" i="245"/>
  <c r="P11" i="223"/>
  <c r="P993" i="232"/>
  <c r="P337" i="223"/>
  <c r="Q193" i="223"/>
  <c r="Q193" i="245"/>
  <c r="Q846" i="232"/>
  <c r="P195" i="245"/>
  <c r="P195" i="223"/>
  <c r="P933" i="232"/>
  <c r="P514" i="232"/>
  <c r="P961" i="232" s="1"/>
  <c r="Q966" i="232" s="1"/>
  <c r="Q969" i="232" s="1"/>
  <c r="Q192" i="223"/>
  <c r="P877" i="232"/>
  <c r="Q885" i="232" s="1"/>
  <c r="Q879" i="232"/>
  <c r="Q882" i="232" s="1"/>
  <c r="Q884" i="232" s="1"/>
  <c r="P337" i="232"/>
  <c r="Q345" i="232" s="1"/>
  <c r="Q339" i="232"/>
  <c r="Q342" i="232" s="1"/>
  <c r="Q344" i="232" s="1"/>
  <c r="Q699" i="232"/>
  <c r="Q702" i="232" s="1"/>
  <c r="Q704" i="232" s="1"/>
  <c r="P697" i="232"/>
  <c r="Q705" i="232" s="1"/>
  <c r="Q666" i="232"/>
  <c r="Q306" i="232"/>
  <c r="P158" i="245"/>
  <c r="P158" i="223"/>
  <c r="P330" i="232"/>
  <c r="Q305" i="232"/>
  <c r="Q845" i="232"/>
  <c r="Q665" i="232"/>
  <c r="Q159" i="232"/>
  <c r="P157" i="232"/>
  <c r="Q125" i="232"/>
  <c r="P171" i="223"/>
  <c r="P1010" i="232"/>
  <c r="P332" i="223"/>
  <c r="P900" i="232"/>
  <c r="P901" i="232" s="1"/>
  <c r="P1004" i="232" s="1"/>
  <c r="P892" i="232"/>
  <c r="P893" i="232" s="1"/>
  <c r="P984" i="232" s="1"/>
  <c r="P712" i="232"/>
  <c r="P713" i="232" s="1"/>
  <c r="P983" i="232" s="1"/>
  <c r="P275" i="223"/>
  <c r="P720" i="232"/>
  <c r="P721" i="232" s="1"/>
  <c r="P1003" i="232" s="1"/>
  <c r="P285" i="223"/>
  <c r="P1012" i="232"/>
  <c r="P280" i="223"/>
  <c r="P992" i="232"/>
  <c r="P532" i="232"/>
  <c r="P533" i="232" s="1"/>
  <c r="P982" i="232" s="1"/>
  <c r="P540" i="232"/>
  <c r="P541" i="232" s="1"/>
  <c r="P1002" i="232" s="1"/>
  <c r="P218" i="223"/>
  <c r="Q795" i="232"/>
  <c r="Q435" i="232"/>
  <c r="Q615" i="232"/>
  <c r="P991" i="232"/>
  <c r="P223" i="223"/>
  <c r="P1011" i="232"/>
  <c r="P228" i="223"/>
  <c r="Q255" i="232"/>
  <c r="N202" i="232" l="1"/>
  <c r="N118" i="245" s="1"/>
  <c r="P1033" i="232"/>
  <c r="O165" i="232"/>
  <c r="O187" i="232" s="1"/>
  <c r="N964" i="232"/>
  <c r="O972" i="232" s="1"/>
  <c r="O1018" i="232" s="1"/>
  <c r="N16" i="223"/>
  <c r="N15" i="250"/>
  <c r="N16" i="245"/>
  <c r="N989" i="232"/>
  <c r="N994" i="232" s="1"/>
  <c r="N109" i="245"/>
  <c r="N114" i="245"/>
  <c r="N1009" i="232"/>
  <c r="N1014" i="232" s="1"/>
  <c r="N114" i="223"/>
  <c r="N44" i="223"/>
  <c r="N44" i="245"/>
  <c r="N65" i="250"/>
  <c r="N957" i="232"/>
  <c r="N104" i="223"/>
  <c r="N104" i="245"/>
  <c r="N180" i="232"/>
  <c r="N181" i="232" s="1"/>
  <c r="N1000" i="232" s="1"/>
  <c r="N1005" i="232" s="1"/>
  <c r="N172" i="232"/>
  <c r="N173" i="232" s="1"/>
  <c r="N980" i="232" s="1"/>
  <c r="N985" i="232" s="1"/>
  <c r="O74" i="232"/>
  <c r="O75" i="232" s="1"/>
  <c r="P65" i="232"/>
  <c r="Q474" i="232"/>
  <c r="Q294" i="232"/>
  <c r="Q865" i="232"/>
  <c r="Q323" i="232"/>
  <c r="Q125" i="245"/>
  <c r="Q28" i="250"/>
  <c r="Q183" i="223"/>
  <c r="Q38" i="250"/>
  <c r="Q685" i="232"/>
  <c r="Q683" i="232"/>
  <c r="Q296" i="223"/>
  <c r="Q55" i="250"/>
  <c r="Q68" i="223"/>
  <c r="Q19" i="250"/>
  <c r="Q325" i="232"/>
  <c r="Q239" i="223"/>
  <c r="Q46" i="250"/>
  <c r="P952" i="232"/>
  <c r="Q143" i="232"/>
  <c r="Q863" i="232"/>
  <c r="Q183" i="245"/>
  <c r="Q162" i="232"/>
  <c r="Q165" i="232"/>
  <c r="Q187" i="232" s="1"/>
  <c r="Q197" i="232" s="1"/>
  <c r="P232" i="245"/>
  <c r="P232" i="223"/>
  <c r="Q68" i="245"/>
  <c r="Q125" i="223"/>
  <c r="Q367" i="232"/>
  <c r="Q239" i="245"/>
  <c r="Q727" i="232"/>
  <c r="Q296" i="245"/>
  <c r="Q907" i="232"/>
  <c r="Q309" i="245"/>
  <c r="Q126" i="232"/>
  <c r="Q834" i="232"/>
  <c r="Q867" i="232"/>
  <c r="P517" i="232"/>
  <c r="Q525" i="232" s="1"/>
  <c r="Q519" i="232"/>
  <c r="Q522" i="232" s="1"/>
  <c r="Q524" i="232" s="1"/>
  <c r="P24" i="245"/>
  <c r="P24" i="223"/>
  <c r="Q887" i="232"/>
  <c r="Q687" i="232"/>
  <c r="Q707" i="232"/>
  <c r="Q347" i="232"/>
  <c r="Q507" i="232"/>
  <c r="Q486" i="232"/>
  <c r="P161" i="245"/>
  <c r="P161" i="223"/>
  <c r="P352" i="232"/>
  <c r="P353" i="232" s="1"/>
  <c r="P981" i="232" s="1"/>
  <c r="P360" i="232"/>
  <c r="P361" i="232" s="1"/>
  <c r="P1001" i="232" s="1"/>
  <c r="Q327" i="232"/>
  <c r="Q251" i="245"/>
  <c r="Q251" i="223"/>
  <c r="Q135" i="245"/>
  <c r="Q304" i="232"/>
  <c r="Q321" i="232" s="1"/>
  <c r="Q249" i="245"/>
  <c r="Q664" i="232"/>
  <c r="Q681" i="232" s="1"/>
  <c r="Q306" i="245"/>
  <c r="Q844" i="232"/>
  <c r="Q861" i="232" s="1"/>
  <c r="Q485" i="232"/>
  <c r="Q308" i="245"/>
  <c r="Q308" i="223"/>
  <c r="Q137" i="245"/>
  <c r="Q137" i="223"/>
  <c r="Q80" i="245"/>
  <c r="Q80" i="223"/>
  <c r="Q78" i="245"/>
  <c r="Q124" i="232"/>
  <c r="Q141" i="232" s="1"/>
  <c r="N118" i="223" l="1"/>
  <c r="O167" i="232"/>
  <c r="O188" i="232" s="1"/>
  <c r="O189" i="232" s="1"/>
  <c r="O974" i="232"/>
  <c r="O1019" i="232" s="1"/>
  <c r="O1020" i="232" s="1"/>
  <c r="O1028" i="232"/>
  <c r="O1029" i="232"/>
  <c r="O1032" i="232" s="1"/>
  <c r="O198" i="232"/>
  <c r="O201" i="232" s="1"/>
  <c r="O197" i="232"/>
  <c r="N52" i="245"/>
  <c r="N52" i="223"/>
  <c r="N74" i="250"/>
  <c r="N47" i="223"/>
  <c r="N68" i="250"/>
  <c r="N47" i="245"/>
  <c r="N80" i="250"/>
  <c r="N57" i="223"/>
  <c r="N57" i="245"/>
  <c r="Q58" i="250"/>
  <c r="Q22" i="250"/>
  <c r="Q31" i="250"/>
  <c r="Q49" i="250"/>
  <c r="Q60" i="250"/>
  <c r="Q33" i="250"/>
  <c r="Q51" i="250"/>
  <c r="P85" i="250"/>
  <c r="P71" i="232"/>
  <c r="P61" i="232"/>
  <c r="P56" i="232"/>
  <c r="P58" i="232" s="1"/>
  <c r="Q242" i="223"/>
  <c r="Q301" i="223"/>
  <c r="Q128" i="245"/>
  <c r="Q128" i="223"/>
  <c r="Q71" i="223"/>
  <c r="Q130" i="223"/>
  <c r="Q71" i="245"/>
  <c r="Q193" i="232"/>
  <c r="Q196" i="232" s="1"/>
  <c r="Q244" i="245"/>
  <c r="P16" i="223"/>
  <c r="P15" i="250"/>
  <c r="Q505" i="232"/>
  <c r="Q272" i="245"/>
  <c r="P16" i="245"/>
  <c r="Q244" i="223"/>
  <c r="Q503" i="232"/>
  <c r="Q242" i="245"/>
  <c r="Q158" i="245"/>
  <c r="Q329" i="245"/>
  <c r="Q299" i="245"/>
  <c r="Q215" i="245"/>
  <c r="Q299" i="223"/>
  <c r="Q145" i="232"/>
  <c r="Q130" i="245"/>
  <c r="Q301" i="245"/>
  <c r="Q913" i="232"/>
  <c r="Q916" i="232" s="1"/>
  <c r="Q733" i="232"/>
  <c r="Q736" i="232" s="1"/>
  <c r="Q373" i="232"/>
  <c r="Q376" i="232" s="1"/>
  <c r="P61" i="245"/>
  <c r="P61" i="223"/>
  <c r="Q189" i="232"/>
  <c r="Q198" i="232"/>
  <c r="Q201" i="232" s="1"/>
  <c r="Q164" i="232"/>
  <c r="Q971" i="232"/>
  <c r="Q190" i="232"/>
  <c r="Q200" i="232" s="1"/>
  <c r="P964" i="232"/>
  <c r="Q368" i="232"/>
  <c r="Q378" i="232"/>
  <c r="Q381" i="232" s="1"/>
  <c r="Q377" i="232"/>
  <c r="Q370" i="232"/>
  <c r="Q380" i="232" s="1"/>
  <c r="Q369" i="232"/>
  <c r="Q547" i="232"/>
  <c r="Q728" i="232"/>
  <c r="Q738" i="232"/>
  <c r="Q741" i="232" s="1"/>
  <c r="Q737" i="232"/>
  <c r="Q730" i="232"/>
  <c r="Q740" i="232" s="1"/>
  <c r="Q729" i="232"/>
  <c r="Q908" i="232"/>
  <c r="Q79" i="245"/>
  <c r="Q307" i="223"/>
  <c r="Q307" i="245"/>
  <c r="Q250" i="223"/>
  <c r="Q250" i="245"/>
  <c r="Q136" i="223"/>
  <c r="Q136" i="245"/>
  <c r="Q931" i="232"/>
  <c r="Q948" i="232" s="1"/>
  <c r="Q79" i="223"/>
  <c r="Q874" i="232"/>
  <c r="Q306" i="223"/>
  <c r="Q309" i="223"/>
  <c r="Q249" i="223"/>
  <c r="Q135" i="223"/>
  <c r="Q252" i="245"/>
  <c r="Q252" i="223"/>
  <c r="Q694" i="232"/>
  <c r="Q697" i="232" s="1"/>
  <c r="Q527" i="232"/>
  <c r="Q933" i="232"/>
  <c r="Q138" i="245"/>
  <c r="Q138" i="223"/>
  <c r="Q334" i="232"/>
  <c r="Q337" i="232" s="1"/>
  <c r="Q194" i="245"/>
  <c r="Q932" i="232"/>
  <c r="Q194" i="223"/>
  <c r="Q930" i="232"/>
  <c r="Q81" i="245"/>
  <c r="Q154" i="232"/>
  <c r="Q81" i="223"/>
  <c r="Q78" i="223"/>
  <c r="Q158" i="223"/>
  <c r="Q330" i="232"/>
  <c r="Q902" i="232"/>
  <c r="Q903" i="232" s="1"/>
  <c r="Q894" i="232"/>
  <c r="Q895" i="232" s="1"/>
  <c r="Q870" i="232"/>
  <c r="Q329" i="223"/>
  <c r="Q215" i="223"/>
  <c r="Q510" i="232"/>
  <c r="Q714" i="232"/>
  <c r="Q715" i="232" s="1"/>
  <c r="Q722" i="232"/>
  <c r="Q723" i="232" s="1"/>
  <c r="Q534" i="232"/>
  <c r="Q535" i="232" s="1"/>
  <c r="Q542" i="232"/>
  <c r="Q543" i="232" s="1"/>
  <c r="Q690" i="232"/>
  <c r="Q272" i="223"/>
  <c r="Q354" i="232"/>
  <c r="Q355" i="232" s="1"/>
  <c r="Q362" i="232"/>
  <c r="Q363" i="232" s="1"/>
  <c r="Q742" i="232" l="1"/>
  <c r="Q202" i="232"/>
  <c r="Q382" i="232"/>
  <c r="O1021" i="232"/>
  <c r="O1031" i="232" s="1"/>
  <c r="O190" i="232"/>
  <c r="O200" i="232" s="1"/>
  <c r="O202" i="232" s="1"/>
  <c r="O111" i="232"/>
  <c r="O114" i="232" s="1"/>
  <c r="O147" i="232"/>
  <c r="Q24" i="250"/>
  <c r="Q40" i="250"/>
  <c r="Q20" i="250"/>
  <c r="Q42" i="250"/>
  <c r="P62" i="232"/>
  <c r="P63" i="232" s="1"/>
  <c r="P67" i="232" s="1"/>
  <c r="P73" i="232" s="1"/>
  <c r="P66" i="232"/>
  <c r="Q185" i="223"/>
  <c r="Q187" i="245"/>
  <c r="Q187" i="223"/>
  <c r="Q73" i="245"/>
  <c r="Q185" i="245"/>
  <c r="Q297" i="223"/>
  <c r="Q56" i="250"/>
  <c r="Q166" i="245"/>
  <c r="Q332" i="245"/>
  <c r="Q228" i="245"/>
  <c r="Q950" i="232"/>
  <c r="Q952" i="232"/>
  <c r="Q1023" i="232"/>
  <c r="Q223" i="245"/>
  <c r="Q337" i="245"/>
  <c r="Q285" i="245"/>
  <c r="Q126" i="245"/>
  <c r="Q29" i="250"/>
  <c r="Q73" i="223"/>
  <c r="Q171" i="245"/>
  <c r="Q280" i="245"/>
  <c r="Q161" i="245"/>
  <c r="Q218" i="245"/>
  <c r="Q240" i="223"/>
  <c r="Q47" i="250"/>
  <c r="Q342" i="245"/>
  <c r="Q275" i="245"/>
  <c r="Q297" i="245"/>
  <c r="Q240" i="245"/>
  <c r="Q1024" i="232"/>
  <c r="Q126" i="223"/>
  <c r="P974" i="232"/>
  <c r="P1019" i="232" s="1"/>
  <c r="Q972" i="232"/>
  <c r="Q1018" i="232" s="1"/>
  <c r="Q167" i="232"/>
  <c r="Q157" i="232"/>
  <c r="Q548" i="232"/>
  <c r="Q558" i="232"/>
  <c r="Q561" i="232" s="1"/>
  <c r="Q557" i="232"/>
  <c r="Q550" i="232"/>
  <c r="Q560" i="232" s="1"/>
  <c r="Q549" i="232"/>
  <c r="Q877" i="232"/>
  <c r="Q918" i="232"/>
  <c r="Q921" i="232" s="1"/>
  <c r="Q917" i="232"/>
  <c r="Q910" i="232"/>
  <c r="Q920" i="232" s="1"/>
  <c r="Q909" i="232"/>
  <c r="Q69" i="223"/>
  <c r="Q69" i="245"/>
  <c r="Q947" i="232"/>
  <c r="Q22" i="223"/>
  <c r="Q22" i="245"/>
  <c r="Q21" i="223"/>
  <c r="Q21" i="245"/>
  <c r="Q24" i="223"/>
  <c r="Q24" i="245"/>
  <c r="Q195" i="245"/>
  <c r="Q514" i="232"/>
  <c r="Q517" i="232" s="1"/>
  <c r="Q195" i="223"/>
  <c r="Q23" i="223"/>
  <c r="Q23" i="245"/>
  <c r="Q171" i="223"/>
  <c r="Q1010" i="232"/>
  <c r="Q337" i="223"/>
  <c r="Q993" i="232"/>
  <c r="Q990" i="232"/>
  <c r="Q166" i="223"/>
  <c r="Q285" i="223"/>
  <c r="Q1012" i="232"/>
  <c r="Q900" i="232"/>
  <c r="Q901" i="232" s="1"/>
  <c r="Q1004" i="232" s="1"/>
  <c r="Q332" i="223"/>
  <c r="Q892" i="232"/>
  <c r="Q893" i="232" s="1"/>
  <c r="Q984" i="232" s="1"/>
  <c r="Q1013" i="232"/>
  <c r="Q342" i="223"/>
  <c r="Q720" i="232"/>
  <c r="Q721" i="232" s="1"/>
  <c r="Q1003" i="232" s="1"/>
  <c r="Q712" i="232"/>
  <c r="Q713" i="232" s="1"/>
  <c r="Q983" i="232" s="1"/>
  <c r="Q275" i="223"/>
  <c r="Q992" i="232"/>
  <c r="Q280" i="223"/>
  <c r="Q161" i="223"/>
  <c r="Q352" i="232"/>
  <c r="Q353" i="232" s="1"/>
  <c r="Q981" i="232" s="1"/>
  <c r="Q360" i="232"/>
  <c r="Q361" i="232" s="1"/>
  <c r="Q1001" i="232" s="1"/>
  <c r="Q532" i="232"/>
  <c r="Q533" i="232" s="1"/>
  <c r="Q982" i="232" s="1"/>
  <c r="Q540" i="232"/>
  <c r="Q541" i="232" s="1"/>
  <c r="Q1002" i="232" s="1"/>
  <c r="Q218" i="223"/>
  <c r="Q228" i="223"/>
  <c r="Q1011" i="232"/>
  <c r="Q991" i="232"/>
  <c r="Q223" i="223"/>
  <c r="Q562" i="232" l="1"/>
  <c r="Q922" i="232"/>
  <c r="O1033" i="232"/>
  <c r="O61" i="245" s="1"/>
  <c r="O118" i="245"/>
  <c r="O118" i="223"/>
  <c r="Q1027" i="232"/>
  <c r="O101" i="223"/>
  <c r="O150" i="232"/>
  <c r="O101" i="245"/>
  <c r="O954" i="232"/>
  <c r="O182" i="232"/>
  <c r="O183" i="232" s="1"/>
  <c r="O174" i="232"/>
  <c r="O175" i="232" s="1"/>
  <c r="Q11" i="250"/>
  <c r="Q10" i="250"/>
  <c r="Q16" i="245"/>
  <c r="Q13" i="250"/>
  <c r="P72" i="232"/>
  <c r="P68" i="232"/>
  <c r="Q14" i="245"/>
  <c r="Q12" i="245"/>
  <c r="Q14" i="223"/>
  <c r="Q16" i="223"/>
  <c r="Q15" i="250"/>
  <c r="Q118" i="223"/>
  <c r="Q12" i="223"/>
  <c r="Q118" i="245"/>
  <c r="Q1020" i="232"/>
  <c r="Q1021" i="232"/>
  <c r="Q1031" i="232" s="1"/>
  <c r="Q1029" i="232"/>
  <c r="Q1032" i="232" s="1"/>
  <c r="Q1028" i="232"/>
  <c r="Q188" i="232"/>
  <c r="Q964" i="232"/>
  <c r="Q974" i="232" s="1"/>
  <c r="Q1019" i="232" s="1"/>
  <c r="Q961" i="232"/>
  <c r="Q289" i="245"/>
  <c r="Q289" i="223"/>
  <c r="Q175" i="245"/>
  <c r="Q175" i="223"/>
  <c r="Q11" i="245"/>
  <c r="Q11" i="223"/>
  <c r="O61" i="223" l="1"/>
  <c r="Q1033" i="232"/>
  <c r="O85" i="250"/>
  <c r="O989" i="232"/>
  <c r="O994" i="232" s="1"/>
  <c r="O109" i="245"/>
  <c r="O114" i="223"/>
  <c r="O114" i="245"/>
  <c r="O1009" i="232"/>
  <c r="O1014" i="232" s="1"/>
  <c r="O44" i="245"/>
  <c r="O957" i="232"/>
  <c r="O65" i="250"/>
  <c r="O44" i="223"/>
  <c r="O172" i="232"/>
  <c r="O173" i="232" s="1"/>
  <c r="O980" i="232" s="1"/>
  <c r="O985" i="232" s="1"/>
  <c r="O180" i="232"/>
  <c r="O181" i="232" s="1"/>
  <c r="O1000" i="232" s="1"/>
  <c r="O1005" i="232" s="1"/>
  <c r="O104" i="245"/>
  <c r="O104" i="223"/>
  <c r="Q65" i="232"/>
  <c r="P74" i="232"/>
  <c r="P75" i="232" s="1"/>
  <c r="Q346" i="245"/>
  <c r="Q346" i="223"/>
  <c r="Q232" i="245"/>
  <c r="Q232" i="223"/>
  <c r="O57" i="223" l="1"/>
  <c r="O80" i="250"/>
  <c r="O57" i="245"/>
  <c r="O47" i="245"/>
  <c r="O68" i="250"/>
  <c r="O47" i="223"/>
  <c r="O74" i="250"/>
  <c r="O52" i="245"/>
  <c r="O52" i="223"/>
  <c r="Q85" i="250"/>
  <c r="Q61" i="232"/>
  <c r="Q56" i="232"/>
  <c r="Q58" i="232" s="1"/>
  <c r="Q71" i="232"/>
  <c r="Q61" i="245"/>
  <c r="Q61" i="223"/>
  <c r="P111" i="232" l="1"/>
  <c r="P114" i="232" s="1"/>
  <c r="P147" i="232"/>
  <c r="Q62" i="232"/>
  <c r="Q63" i="232" s="1"/>
  <c r="Q67" i="232" s="1"/>
  <c r="Q73" i="232" s="1"/>
  <c r="Q66" i="232"/>
  <c r="M43" i="232"/>
  <c r="P174" i="232" l="1"/>
  <c r="P175" i="232" s="1"/>
  <c r="P182" i="232"/>
  <c r="P183" i="232" s="1"/>
  <c r="P101" i="223"/>
  <c r="P150" i="232"/>
  <c r="P101" i="245"/>
  <c r="P954" i="232"/>
  <c r="Q72" i="232"/>
  <c r="Q68" i="232"/>
  <c r="Q74" i="232" s="1"/>
  <c r="M44" i="232"/>
  <c r="M34" i="232"/>
  <c r="N43" i="232"/>
  <c r="P989" i="232" l="1"/>
  <c r="P994" i="232" s="1"/>
  <c r="P109" i="245"/>
  <c r="P172" i="232"/>
  <c r="P173" i="232" s="1"/>
  <c r="P980" i="232" s="1"/>
  <c r="P985" i="232" s="1"/>
  <c r="P104" i="245"/>
  <c r="P104" i="223"/>
  <c r="P180" i="232"/>
  <c r="P181" i="232" s="1"/>
  <c r="P1000" i="232" s="1"/>
  <c r="P1005" i="232" s="1"/>
  <c r="P957" i="232"/>
  <c r="P44" i="223"/>
  <c r="P44" i="245"/>
  <c r="P65" i="250"/>
  <c r="P114" i="245"/>
  <c r="P1009" i="232"/>
  <c r="P1014" i="232" s="1"/>
  <c r="P114" i="223"/>
  <c r="M48" i="232"/>
  <c r="M54" i="232"/>
  <c r="Q75" i="232"/>
  <c r="N44" i="232"/>
  <c r="M35" i="232"/>
  <c r="M47" i="232" s="1"/>
  <c r="N34" i="232"/>
  <c r="O43" i="232"/>
  <c r="P57" i="223" l="1"/>
  <c r="P57" i="245"/>
  <c r="P80" i="250"/>
  <c r="P68" i="250"/>
  <c r="P47" i="223"/>
  <c r="P47" i="245"/>
  <c r="P52" i="245"/>
  <c r="P74" i="250"/>
  <c r="P52" i="223"/>
  <c r="M49" i="232"/>
  <c r="N48" i="232"/>
  <c r="N54" i="232"/>
  <c r="O44" i="232"/>
  <c r="N35" i="232"/>
  <c r="N47" i="232" s="1"/>
  <c r="O34" i="232"/>
  <c r="Q111" i="232" l="1"/>
  <c r="Q114" i="232" s="1"/>
  <c r="Q147" i="232"/>
  <c r="N49" i="232"/>
  <c r="O48" i="232"/>
  <c r="O54" i="232"/>
  <c r="O35" i="232"/>
  <c r="O47" i="232" s="1"/>
  <c r="P43" i="232"/>
  <c r="Q954" i="232" l="1"/>
  <c r="Q101" i="223"/>
  <c r="Q150" i="232"/>
  <c r="Q101" i="245"/>
  <c r="Q182" i="232"/>
  <c r="Q183" i="232" s="1"/>
  <c r="Q174" i="232"/>
  <c r="Q175" i="232" s="1"/>
  <c r="O49" i="232"/>
  <c r="P44" i="232"/>
  <c r="Q43" i="232"/>
  <c r="Q44" i="232" s="1"/>
  <c r="P34" i="232"/>
  <c r="Q989" i="232" l="1"/>
  <c r="Q994" i="232" s="1"/>
  <c r="Q109" i="245"/>
  <c r="Q172" i="232"/>
  <c r="Q173" i="232" s="1"/>
  <c r="Q980" i="232" s="1"/>
  <c r="Q985" i="232" s="1"/>
  <c r="Q180" i="232"/>
  <c r="Q181" i="232" s="1"/>
  <c r="Q1000" i="232" s="1"/>
  <c r="Q1005" i="232" s="1"/>
  <c r="Q104" i="223"/>
  <c r="Q104" i="245"/>
  <c r="Q114" i="245"/>
  <c r="Q114" i="223"/>
  <c r="Q1009" i="232"/>
  <c r="Q1014" i="232" s="1"/>
  <c r="Q44" i="223"/>
  <c r="Q957" i="232"/>
  <c r="Q44" i="245"/>
  <c r="Q65" i="250"/>
  <c r="P48" i="232"/>
  <c r="P54" i="232"/>
  <c r="Q48" i="232"/>
  <c r="Q54" i="232"/>
  <c r="Q34" i="232"/>
  <c r="P35" i="232"/>
  <c r="P47" i="232" s="1"/>
  <c r="Q57" i="223" l="1"/>
  <c r="Q57" i="245"/>
  <c r="Q80" i="250"/>
  <c r="Q68" i="250"/>
  <c r="Q47" i="245"/>
  <c r="Q47" i="223"/>
  <c r="Q52" i="223"/>
  <c r="Q52" i="245"/>
  <c r="Q74" i="250"/>
  <c r="P49" i="232"/>
  <c r="Q35" i="232"/>
  <c r="Q47" i="232" s="1"/>
  <c r="Q49" i="232" s="1"/>
</calcChain>
</file>

<file path=xl/sharedStrings.xml><?xml version="1.0" encoding="utf-8"?>
<sst xmlns="http://schemas.openxmlformats.org/spreadsheetml/2006/main" count="20568" uniqueCount="1561">
  <si>
    <t>This sheet is for Ofwat use only</t>
  </si>
  <si>
    <t>Model</t>
  </si>
  <si>
    <t>PR19 RCV annual update</t>
  </si>
  <si>
    <t>Version</t>
  </si>
  <si>
    <t>v03</t>
  </si>
  <si>
    <t>Linked to Fountain model run</t>
  </si>
  <si>
    <t>Yes</t>
  </si>
  <si>
    <t>PR19 Run 8: Final Determinations</t>
  </si>
  <si>
    <t>Fountain input report</t>
  </si>
  <si>
    <t>https://fountain01/Fountain/jsp/protected/reportDisplay.page?reportId=16967</t>
  </si>
  <si>
    <t>Sheet</t>
  </si>
  <si>
    <t>Complete</t>
  </si>
  <si>
    <t>Notes</t>
  </si>
  <si>
    <t>Cover</t>
  </si>
  <si>
    <t>Style guide</t>
  </si>
  <si>
    <t>ToC</t>
  </si>
  <si>
    <t xml:space="preserve">F_Inputs </t>
  </si>
  <si>
    <t>Linked to Fountain. Use Fountain excel add-in ribbon to get data from PR19 FD model run (or CMA redetermination).</t>
  </si>
  <si>
    <t>Inp</t>
  </si>
  <si>
    <t>Time</t>
  </si>
  <si>
    <t>Index</t>
  </si>
  <si>
    <t>PR19FDPublishedTables</t>
  </si>
  <si>
    <t>This sheet replicates the tables as published in PR19 FD Allowed revenue appendix.</t>
  </si>
  <si>
    <t>Update</t>
  </si>
  <si>
    <t>Inflates PR19 RCV values to nominal prices using CPIH for the CPIH-inflated and post 2020 RCV pools and CPIH plus actual RPI-CPIH wedge for the RPI-inflated RCV pool.
Values are updated for years up to the latest reporting year (selected on Inp sheet).</t>
  </si>
  <si>
    <t>SummaryOutput</t>
  </si>
  <si>
    <t>Outputs for all years in the model. Content fed from Update sheet. FAST formatting.
Content and structure is aligned with the table stucture published in PR19 FD Allowed revenue appendix RCV tables.</t>
  </si>
  <si>
    <t>SummaryTables</t>
  </si>
  <si>
    <t>Outputs for years in the 2020-25 period. Values identical to SummaryOutputs sheet. Publishable table formatting applied.</t>
  </si>
  <si>
    <t>SummaryDashboard</t>
  </si>
  <si>
    <t>High-level outputs for years in the 2020-25 period. Values identical to SummaryOutputs sheet. Publishable table formatting applied.</t>
  </si>
  <si>
    <t>Validation</t>
  </si>
  <si>
    <t>{Update-UsingOnlyCPIH}</t>
  </si>
  <si>
    <t>Included for information only, this sheet replicates the annual update approach applied in previous periods using a single measure of inflation for all the RCV pools. Therefore it reflects the RPI-CPIH wedge forecast in the determination.</t>
  </si>
  <si>
    <t>Instructions for running models with Fountain:</t>
  </si>
  <si>
    <t>Set the reporting year (Inp!F17)</t>
  </si>
  <si>
    <t>Populate monthly RPI and CPIH indices to the end of the selected reporting year (Inp sheet, Inflation - actual block (in rows 55 to 85)).</t>
  </si>
  <si>
    <t>Get inputs from Fountain (select the required company in dialogue box).</t>
  </si>
  <si>
    <t>Calculate the model (Ctrl+Alt+F9)</t>
  </si>
  <si>
    <r>
      <t xml:space="preserve">Save model using filename convention </t>
    </r>
    <r>
      <rPr>
        <b/>
        <sz val="10"/>
        <rFont val="Calibri"/>
        <family val="2"/>
      </rPr>
      <t>PR19RCV_yyyy_XXX</t>
    </r>
    <r>
      <rPr>
        <sz val="10"/>
        <rFont val="Calibri"/>
        <family val="2"/>
      </rPr>
      <t xml:space="preserve"> where yyyy is the reporting year and XXX is the company acronym.</t>
    </r>
  </si>
  <si>
    <t>Ensure the correct source data is being used for the company (see check Inp!F13). Use _CMA or _IDoK version of the v03 model for CMA redetermination companies (BRL, NES and YKY) and for IDoK company (ANH).</t>
  </si>
  <si>
    <t>Save a copy of the SummaryTables in the publishable tables file and, in the publishable tables file, rename the sheet yyyy_XXX.</t>
  </si>
  <si>
    <t xml:space="preserve">Optional step - to calculate regulated equity based on actual gearing requires actual gearing details to be populated (Inp sheet, Regulatory equity - Actual gearing block, row 208) </t>
  </si>
  <si>
    <t>Workbook title:</t>
  </si>
  <si>
    <t>PR19 RCV annual update model</t>
  </si>
  <si>
    <t>Version:</t>
  </si>
  <si>
    <t>v03b</t>
  </si>
  <si>
    <t>Filename:</t>
  </si>
  <si>
    <t>PR19-RCV-annual-update-model-March-2020.xlsx</t>
  </si>
  <si>
    <t>Date:</t>
  </si>
  <si>
    <t>Author:</t>
  </si>
  <si>
    <t>Ofwat</t>
  </si>
  <si>
    <t>Author contact information:</t>
  </si>
  <si>
    <t>FinancialResilienceTeam@ofwat.gov.uk</t>
  </si>
  <si>
    <t>Summary of workbook:</t>
  </si>
  <si>
    <t>This model performs the annual update of the PR19 RCV values and regulated equity values. It adjusts the final determination RCV values from 2017-18 financial year average prices to nominal prices.</t>
  </si>
  <si>
    <t>The updated RPI-inflated RCV reflects the actual RPI-CPIH wedge which is calculated using the RPI-CPIH wedge reconciliation model approach set out in the PR19 reconciliation rulebook.</t>
  </si>
  <si>
    <t>The model includes a sheet that replicates the table structures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</si>
  <si>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</si>
  <si>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summary file that is published.</t>
  </si>
  <si>
    <t>Instructions:</t>
  </si>
  <si>
    <t>1. Set the reporting year (Inp!F17)</t>
  </si>
  <si>
    <t>2. Populate monthly RPI and CPIH indices to the end of the selected reporting year (Inp sheet, Inflation - actual block (in rows 55 to 85))</t>
  </si>
  <si>
    <t>3. Calculate the model (Ctrl+Alt+F9)</t>
  </si>
  <si>
    <t>4. Save</t>
  </si>
  <si>
    <t xml:space="preserve">5. Optional step - to calculate regulated equity based on actual gearing requires actual gearing details to be populated (Inp sheet, Regulatory equity - Actual gearing block, row 208) </t>
  </si>
  <si>
    <t>References:</t>
  </si>
  <si>
    <t>PR19 final determination, PR19 CMA redetermination, 2021 IDoK, ONS inflation and price indices</t>
  </si>
  <si>
    <t>Model change log:</t>
  </si>
  <si>
    <t>Category</t>
  </si>
  <si>
    <t>Description</t>
  </si>
  <si>
    <t>Reference</t>
  </si>
  <si>
    <t>Version applied</t>
  </si>
  <si>
    <t xml:space="preserve"> Correction </t>
  </si>
  <si>
    <t xml:space="preserve">Corrected the indexation treatment applied to the values for RCV other adjustment to the CPIH inflated RCV pool that are treated as though in nominal prices. These items are input in real prices. </t>
  </si>
  <si>
    <t xml:space="preserve"> PR19FDPublishedTables </t>
  </si>
  <si>
    <t>v02</t>
  </si>
  <si>
    <t>Include RCV other adjustment value in RCV (CPIH inflated RCV) 31 March 2020 post midnight adjustments.</t>
  </si>
  <si>
    <t>Improvement</t>
  </si>
  <si>
    <t>Standardised the structure of the calculation block of Opening RCV (CPIH inflated RCV) - DMMY - real.</t>
  </si>
  <si>
    <t>Added checks total</t>
  </si>
  <si>
    <t>General formatting changes</t>
  </si>
  <si>
    <t>Rationalised flow and included calculation of annual indexation rate on Update tab with corresponding amends to the feed through to the summary tabs. Included high-level (on one page) report on the new SummaryDashboard tab.</t>
  </si>
  <si>
    <t>Update
SummaryOutput
SummaryTables
SummaryDashboard</t>
  </si>
  <si>
    <t>Correction</t>
  </si>
  <si>
    <t>Update of RPI inflated RCV changed to replicate the financial model approach of calculating the initial balance from first principles using 2020 RCV~ 1 April (opening balance) for FM input values.</t>
  </si>
  <si>
    <t>Inp
Update</t>
  </si>
  <si>
    <t>Corrected the treatment RCV other adjustments opening and indexation balances in the build up of the RCV indexation for 2020-21. And combined the two indexation rates using the Fisher equation rather than adding the rates.</t>
  </si>
  <si>
    <t>END</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</si>
  <si>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</si>
  <si>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</si>
  <si>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</si>
  <si>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</si>
  <si>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</si>
  <si>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</si>
  <si>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</si>
  <si>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</si>
  <si>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</si>
  <si>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</si>
  <si>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</si>
  <si>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</si>
  <si>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</si>
  <si>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</si>
  <si>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</si>
  <si>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</si>
  <si>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</si>
  <si>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</si>
  <si>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</si>
  <si>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</si>
  <si>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</si>
  <si>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</si>
  <si>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</si>
  <si>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</si>
  <si>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</si>
  <si>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</si>
  <si>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</si>
  <si>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</si>
  <si>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</si>
  <si>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</si>
  <si>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</si>
  <si>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</si>
  <si>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</si>
  <si>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</si>
  <si>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</si>
  <si>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</si>
  <si>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</si>
  <si>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</si>
  <si>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</si>
  <si>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</si>
  <si>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</si>
  <si>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</si>
  <si>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</si>
  <si>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</si>
  <si>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</si>
  <si>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</si>
  <si>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</si>
  <si>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</si>
  <si>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</si>
  <si>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</si>
  <si>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</si>
  <si>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</si>
  <si>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</si>
  <si>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</si>
  <si>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</si>
  <si>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</si>
  <si>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</si>
  <si>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</si>
  <si>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</si>
  <si>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</si>
  <si>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</si>
  <si>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</si>
  <si>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</si>
  <si>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</si>
  <si>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</si>
  <si>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</si>
  <si>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</si>
  <si>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</si>
  <si>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</si>
  <si>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</si>
  <si>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</si>
  <si>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</si>
  <si>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</si>
  <si>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</si>
  <si>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</si>
  <si>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</si>
  <si>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</si>
  <si>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</si>
  <si>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</si>
  <si>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</si>
  <si>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</si>
  <si>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</si>
  <si>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</si>
  <si>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ASSUMPTIONS</t>
  </si>
  <si>
    <t>CALCULATIONS</t>
  </si>
  <si>
    <t>OUTPUTS</t>
  </si>
  <si>
    <t>Quality Control</t>
  </si>
  <si>
    <t>Model documentation sheet</t>
  </si>
  <si>
    <t>Flags, part period factors (PPFs) and dates</t>
  </si>
  <si>
    <t>Key outputs FAST formatting</t>
  </si>
  <si>
    <t>Validation lists</t>
  </si>
  <si>
    <t>Calculation of annual RCV update details using only CPIH indexation. This reflects the forecast RPI-CPIH wedge.</t>
  </si>
  <si>
    <t>Explanation of different formatting types</t>
  </si>
  <si>
    <t>RPI and CPIH indexation</t>
  </si>
  <si>
    <t>Key outputs in publishable table format</t>
  </si>
  <si>
    <t>Table of contents</t>
  </si>
  <si>
    <t>Calculation of RCV details for tables published in PR19 final determination allowed revenue appendix</t>
  </si>
  <si>
    <t>Key outputs in high level dashboard layout</t>
  </si>
  <si>
    <t>F_Inputs</t>
  </si>
  <si>
    <t>Fountain report of inputs from PR19 FD</t>
  </si>
  <si>
    <t xml:space="preserve">Calculation of annual RCV update details reflecting actual CPIH indexation and actual RPI-CPIH wedge </t>
  </si>
  <si>
    <t>PR19RCVAnnualUpdateModel_F_Inputs</t>
  </si>
  <si>
    <t>Acronym</t>
  </si>
  <si>
    <t>Item description</t>
  </si>
  <si>
    <t>Unit</t>
  </si>
  <si>
    <t>2017-18</t>
  </si>
  <si>
    <t>2018-19</t>
  </si>
  <si>
    <t>2019-20</t>
  </si>
  <si>
    <t>2020-21</t>
  </si>
  <si>
    <t>2021-22</t>
  </si>
  <si>
    <t>2022-23</t>
  </si>
  <si>
    <t>2023-24</t>
  </si>
  <si>
    <t>2024-25</t>
  </si>
  <si>
    <t>HDD</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</si>
  <si>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</si>
  <si>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</si>
  <si>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</si>
  <si>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</si>
  <si>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</si>
  <si>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</si>
  <si>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</si>
  <si>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</si>
  <si>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</si>
  <si>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</si>
  <si>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</si>
  <si>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</si>
  <si>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</si>
  <si>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</si>
  <si>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</si>
  <si>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</si>
  <si>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</si>
  <si>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</si>
  <si>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</si>
  <si>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</si>
  <si>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</si>
  <si>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</si>
  <si>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</si>
  <si>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</si>
  <si>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</si>
  <si>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</si>
  <si>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</si>
  <si>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</si>
  <si>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</si>
  <si>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</si>
  <si>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</si>
  <si>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</si>
  <si>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</si>
  <si>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</si>
  <si>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</si>
  <si>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</si>
  <si>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</si>
  <si>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</si>
  <si>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</si>
  <si>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</si>
  <si>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</si>
  <si>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</si>
  <si>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</si>
  <si>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</si>
  <si>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</si>
  <si>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</si>
  <si>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</si>
  <si>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</si>
  <si>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</si>
  <si>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</si>
  <si>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</si>
  <si>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</si>
  <si>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</si>
  <si>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</si>
  <si>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</si>
  <si>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</si>
  <si>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</si>
  <si>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</si>
  <si>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</si>
  <si>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</si>
  <si>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</si>
  <si>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</si>
  <si>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</si>
  <si>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</si>
  <si>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</si>
  <si>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</si>
  <si>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</si>
  <si>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</si>
  <si>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</si>
  <si>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</si>
  <si>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</si>
  <si>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</si>
  <si>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</si>
  <si>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</si>
  <si>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</si>
  <si>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</si>
  <si>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</si>
  <si>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</si>
  <si>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</si>
  <si>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</si>
  <si>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</si>
  <si>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</si>
  <si>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</si>
  <si>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</si>
  <si>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</si>
  <si>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</si>
  <si>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</si>
  <si>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</si>
  <si>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</si>
  <si>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</si>
  <si>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</si>
  <si>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</si>
  <si>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</si>
  <si>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</si>
  <si>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</si>
  <si>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</si>
  <si>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</si>
  <si>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</si>
  <si>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</si>
  <si>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</si>
  <si>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</si>
  <si>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</si>
  <si>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</si>
  <si>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</si>
  <si>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</si>
  <si>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</si>
  <si>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</si>
  <si>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</si>
  <si>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</si>
  <si>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</si>
  <si>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</si>
  <si>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</si>
  <si>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</si>
  <si>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</si>
  <si>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</si>
  <si>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</si>
  <si>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</si>
  <si>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</si>
  <si>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</si>
  <si>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</si>
  <si>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</si>
  <si>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</si>
  <si>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</si>
  <si>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</si>
  <si>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</si>
  <si>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</si>
  <si>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</si>
  <si>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</si>
  <si>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</si>
  <si>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</si>
  <si>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</si>
  <si>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</si>
  <si>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</si>
  <si>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</si>
  <si>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</si>
  <si>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</si>
  <si>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</si>
  <si>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</si>
  <si>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</si>
  <si>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</si>
  <si>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</si>
  <si>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PR19FM2272POST</t>
  </si>
  <si>
    <t>Indexation on RCV other adjustments balance BEG - WWN - nominal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</si>
  <si>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</si>
  <si>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</si>
  <si>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</si>
  <si>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</si>
  <si>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</si>
  <si>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</si>
  <si>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</si>
  <si>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</si>
  <si>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</si>
  <si>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</si>
  <si>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</si>
  <si>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</si>
  <si>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</si>
  <si>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</si>
  <si>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</si>
  <si>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</si>
  <si>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</si>
  <si>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</si>
  <si>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</si>
  <si>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</si>
  <si>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</si>
  <si>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</si>
  <si>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</si>
  <si>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</si>
  <si>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</si>
  <si>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</si>
  <si>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</si>
  <si>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</si>
  <si>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</si>
  <si>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</si>
  <si>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</si>
  <si>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</si>
  <si>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</si>
  <si>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</si>
  <si>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</si>
  <si>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</si>
  <si>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PR19FM2273POST</t>
  </si>
  <si>
    <t>Indexation on RCV other adjustments balance BEG - BR - nominal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</si>
  <si>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</si>
  <si>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</si>
  <si>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</si>
  <si>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</si>
  <si>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</si>
  <si>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</si>
  <si>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</si>
  <si>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</si>
  <si>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</si>
  <si>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</si>
  <si>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</si>
  <si>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</si>
  <si>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</si>
  <si>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</si>
  <si>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</si>
  <si>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</si>
  <si>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</si>
  <si>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</si>
  <si>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</si>
  <si>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</si>
  <si>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</si>
  <si>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</si>
  <si>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</si>
  <si>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</si>
  <si>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</si>
  <si>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</si>
  <si>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</si>
  <si>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</si>
  <si>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</si>
  <si>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</si>
  <si>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</si>
  <si>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</si>
  <si>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</si>
  <si>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</si>
  <si>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</si>
  <si>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</si>
  <si>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PR19FM2274POST</t>
  </si>
  <si>
    <t>Indexation on RCV other adjustments balance BEG - DMMY - nominal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</si>
  <si>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</si>
  <si>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</si>
  <si>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</si>
  <si>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</si>
  <si>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</si>
  <si>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</si>
  <si>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</si>
  <si>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</si>
  <si>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</si>
  <si>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</si>
  <si>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</si>
  <si>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</si>
  <si>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</si>
  <si>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</si>
  <si>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</si>
  <si>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</si>
  <si>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</si>
  <si>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</si>
  <si>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</si>
  <si>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</si>
  <si>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</si>
  <si>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</si>
  <si>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</si>
  <si>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</si>
  <si>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</si>
  <si>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PR19FM2091POST</t>
  </si>
  <si>
    <t>Run-off rate - CPI(H) - active - WR</t>
  </si>
  <si>
    <t>PR19FM2092POST</t>
  </si>
  <si>
    <t>Run-off rate - RCV additions - active - WR</t>
  </si>
  <si>
    <t>PR19FM2093POST</t>
  </si>
  <si>
    <t>Run-off rate - CPI(H) + RPI wedge - active - WN</t>
  </si>
  <si>
    <t>PR19FM2094POST</t>
  </si>
  <si>
    <t>Run-off rate - CPI(H) - active - WN</t>
  </si>
  <si>
    <t>PR19FM2095POST</t>
  </si>
  <si>
    <t>Run-off rate - RCV additions - active - WN</t>
  </si>
  <si>
    <t>PR19FM2096POST</t>
  </si>
  <si>
    <t>Run-off rate - CPI(H) + RPI wedge - active - WWN</t>
  </si>
  <si>
    <t>PR19FM2097POST</t>
  </si>
  <si>
    <t>Run-off rate - CPI(H) - active - WWN</t>
  </si>
  <si>
    <t>PR19FM2098POST</t>
  </si>
  <si>
    <t>Run-off rate - RCV additions - active - WWN</t>
  </si>
  <si>
    <t>PR19FM2099POST</t>
  </si>
  <si>
    <t>Run-off rate - CPI(H) + RPI wedge - active - BR</t>
  </si>
  <si>
    <t>PR19FM2100POST</t>
  </si>
  <si>
    <t>Run-off rate - CPI(H) - active - BR</t>
  </si>
  <si>
    <t>PR19FM2101POST</t>
  </si>
  <si>
    <t>Run-off rate - RCV additions - active - BR</t>
  </si>
  <si>
    <t>PR19FM2103POST</t>
  </si>
  <si>
    <t>Run-off rate - CPI(H) + RPI wedge - active - DMMY</t>
  </si>
  <si>
    <t>PR19FM2102POST</t>
  </si>
  <si>
    <t>Run-off rate - CPI(H) - active - DMMY</t>
  </si>
  <si>
    <t>PR19FM2104POST</t>
  </si>
  <si>
    <t>Run-off rate - RCV additions - active - DMMY</t>
  </si>
  <si>
    <t>C_RCV_WR_PR19PD010</t>
  </si>
  <si>
    <t>Water resources 2020 RCV~ 1 April (opening balance) for FM at 2017-18 CPIH deflated price base</t>
  </si>
  <si>
    <t>C_RCV_WN_PR19PD010</t>
  </si>
  <si>
    <t>Water network 2020 RCV~ 1 April (opening balance) for FM at 2017-18 CPIH deflated price base</t>
  </si>
  <si>
    <t>C_RCV_WWN_PR19PD010</t>
  </si>
  <si>
    <t>Wastewater network 2020 RCV~ 1 April (opening balance) for FM at 2017-18 CPIH deflated price base</t>
  </si>
  <si>
    <t>C_RCV_BR_PR19PD010</t>
  </si>
  <si>
    <t>Bioresources 2020 RCV~ 1 April (opening balance) for FM at 2017-18 CPIH deflated price base</t>
  </si>
  <si>
    <t>C_RCV_DMMY_PR19PD010</t>
  </si>
  <si>
    <t>Dummy Control 2020 RCV~ 1 April (opening balance) for FM at 2017-18 CPIH deflated price base</t>
  </si>
  <si>
    <t>FOUNTAIN_INSTANCE_URL</t>
  </si>
  <si>
    <t>https://fntlive201/Fountain/rest-services_XLSPF</t>
  </si>
  <si>
    <t>companyId</t>
  </si>
  <si>
    <t>104_XLSPF</t>
  </si>
  <si>
    <t>companyName</t>
  </si>
  <si>
    <t>Hafren Dyfrdwy Cyfyngedig_XLSPF</t>
  </si>
  <si>
    <t>inputRunName</t>
  </si>
  <si>
    <t>PR19 Run 8: Final Determinations_XLSPF</t>
  </si>
  <si>
    <t>inputRunId</t>
  </si>
  <si>
    <t>137_XLSPF</t>
  </si>
  <si>
    <t>outputRunName</t>
  </si>
  <si>
    <t>outputRunId</t>
  </si>
  <si>
    <t>tagName</t>
  </si>
  <si>
    <t>latest_XLSPF</t>
  </si>
  <si>
    <t>tagId</t>
  </si>
  <si>
    <t>0_XLSPF</t>
  </si>
  <si>
    <t>agendaId</t>
  </si>
  <si>
    <t>12_XLSPF</t>
  </si>
  <si>
    <t>F_Inputs_TABLE_ID</t>
  </si>
  <si>
    <t>16967_XLSPF</t>
  </si>
  <si>
    <t>F_Inputs_TEAM</t>
  </si>
  <si>
    <t>Fountain Plugin Users_XLSPF</t>
  </si>
  <si>
    <t>F_Inputs_USER</t>
  </si>
  <si>
    <t>OFWAT\Dawn.Harrison_XLSPF</t>
  </si>
  <si>
    <t>F_Inputs_NAME</t>
  </si>
  <si>
    <t>PR19RCVAnnualUpdateModel_F_Inputs_XLSPF</t>
  </si>
  <si>
    <t>F_Inputs_TITLE</t>
  </si>
  <si>
    <t>_XLSPF</t>
  </si>
  <si>
    <t>inputSheetLastUpdated</t>
  </si>
  <si>
    <t>15/06/2022 11:13:34_XLSPF</t>
  </si>
  <si>
    <t>EXTERNAL_MODEL_NAME</t>
  </si>
  <si>
    <t>RCV update_XLSPF</t>
  </si>
  <si>
    <t>EXTERNAL_MODEL_CODE</t>
  </si>
  <si>
    <t>EXTERNAL_MODEL_FAMILY</t>
  </si>
  <si>
    <t>PR19_XLSPF</t>
  </si>
  <si>
    <t>FOUNTAIN_REPORT</t>
  </si>
  <si>
    <t>3739_XLSPF</t>
  </si>
  <si>
    <t>Constant</t>
  </si>
  <si>
    <t>Total</t>
  </si>
  <si>
    <t>Company</t>
  </si>
  <si>
    <t>Ofwat company acronym</t>
  </si>
  <si>
    <t>Text</t>
  </si>
  <si>
    <t>Company name</t>
  </si>
  <si>
    <t>PR19 final determination or CMA redetermination or IDoK</t>
  </si>
  <si>
    <t>Input run name used to populate F_Inputs</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</si>
  <si>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</si>
  <si>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</si>
  <si>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</si>
  <si>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</si>
  <si>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</si>
  <si>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</si>
  <si>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</si>
  <si>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</si>
  <si>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</si>
  <si>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</si>
  <si>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</si>
  <si>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</si>
  <si>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</si>
  <si>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</si>
  <si>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</si>
  <si>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</si>
  <si>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</si>
  <si>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</si>
  <si>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</si>
  <si>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</si>
  <si>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</si>
  <si>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</si>
  <si>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</si>
  <si>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</si>
  <si>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</si>
  <si>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</si>
  <si>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</si>
  <si>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</si>
  <si>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</si>
  <si>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</si>
  <si>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</si>
  <si>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</si>
  <si>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</si>
  <si>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</si>
  <si>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</si>
  <si>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</si>
  <si>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</si>
  <si>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</si>
  <si>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</si>
  <si>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</si>
  <si>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</si>
  <si>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</si>
  <si>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</si>
  <si>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</si>
  <si>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</si>
  <si>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</si>
  <si>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</si>
  <si>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</si>
  <si>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</si>
  <si>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</si>
  <si>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</si>
  <si>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</si>
  <si>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</si>
  <si>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</si>
  <si>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</si>
  <si>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</si>
  <si>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</si>
  <si>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</si>
  <si>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</si>
  <si>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</si>
  <si>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</si>
  <si>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</si>
  <si>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</si>
  <si>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</si>
  <si>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</si>
  <si>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</si>
  <si>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</si>
  <si>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</si>
  <si>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</si>
  <si>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</si>
  <si>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</si>
  <si>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</si>
  <si>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</si>
  <si>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</si>
  <si>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</si>
  <si>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</si>
  <si>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</si>
  <si>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</si>
  <si>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</si>
  <si>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</si>
  <si>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</si>
  <si>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</si>
  <si>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</si>
  <si>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</si>
  <si>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</si>
  <si>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</si>
  <si>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</si>
  <si>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</si>
  <si>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</si>
  <si>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</si>
  <si>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</si>
  <si>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</si>
  <si>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</si>
  <si>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</si>
  <si>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</si>
  <si>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</si>
  <si>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</si>
  <si>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</si>
  <si>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</si>
  <si>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</si>
  <si>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</si>
  <si>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</si>
  <si>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</si>
  <si>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</si>
  <si>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</si>
  <si>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</si>
  <si>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</si>
  <si>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</si>
  <si>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</si>
  <si>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</si>
  <si>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</si>
  <si>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</si>
  <si>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</si>
  <si>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</si>
  <si>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</si>
  <si>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</si>
  <si>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</si>
  <si>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</si>
  <si>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</si>
  <si>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</si>
  <si>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</si>
  <si>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</si>
  <si>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</si>
  <si>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</si>
  <si>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</si>
  <si>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</si>
  <si>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</si>
  <si>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</si>
  <si>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</si>
  <si>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</si>
  <si>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</si>
  <si>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</si>
  <si>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</si>
  <si>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</si>
  <si>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</si>
  <si>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</si>
  <si>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</si>
  <si>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</si>
  <si>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</si>
  <si>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</si>
  <si>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</si>
  <si>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</si>
  <si>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</si>
  <si>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</si>
  <si>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</si>
  <si>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</si>
  <si>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</si>
  <si>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</si>
  <si>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</si>
  <si>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</si>
  <si>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</si>
  <si>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</si>
  <si>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</si>
  <si>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</si>
  <si>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</si>
  <si>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</si>
  <si>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</si>
  <si>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</si>
  <si>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</si>
  <si>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</si>
  <si>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</si>
  <si>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</si>
  <si>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</si>
  <si>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</si>
  <si>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</si>
  <si>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</si>
  <si>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</si>
  <si>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</si>
  <si>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</si>
  <si>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</si>
  <si>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</si>
  <si>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</si>
  <si>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</si>
  <si>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</si>
  <si>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</si>
  <si>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</si>
  <si>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</si>
  <si>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</si>
  <si>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</si>
  <si>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</si>
  <si>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</si>
  <si>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</si>
  <si>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</si>
  <si>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</si>
  <si>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</si>
  <si>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</si>
  <si>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</si>
  <si>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</si>
  <si>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</si>
  <si>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</si>
  <si>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</si>
  <si>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</si>
  <si>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</si>
  <si>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</si>
  <si>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</si>
  <si>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</si>
  <si>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</si>
  <si>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other adjustments - WR - real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</si>
  <si>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</si>
  <si>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</si>
  <si>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</si>
  <si>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</si>
  <si>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</si>
  <si>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</si>
  <si>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</si>
  <si>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</si>
  <si>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</si>
  <si>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</si>
  <si>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</si>
  <si>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</si>
  <si>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</si>
  <si>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</si>
  <si>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</si>
  <si>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</si>
  <si>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</si>
  <si>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</si>
  <si>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</si>
  <si>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</si>
  <si>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</si>
  <si>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</si>
  <si>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</si>
  <si>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</si>
  <si>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</si>
  <si>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</si>
  <si>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</si>
  <si>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</si>
  <si>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</si>
  <si>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</si>
  <si>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Check: Total closing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</si>
  <si>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</si>
  <si>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</si>
  <si>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</si>
  <si>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</si>
  <si>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</si>
  <si>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</si>
  <si>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</si>
  <si>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</si>
  <si>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</si>
  <si>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</si>
  <si>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</si>
  <si>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</si>
  <si>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</si>
  <si>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</si>
  <si>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</si>
  <si>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other adjustments - WN - real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</si>
  <si>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</si>
  <si>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</si>
  <si>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</si>
  <si>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</si>
  <si>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</si>
  <si>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</si>
  <si>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</si>
  <si>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</si>
  <si>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</si>
  <si>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</si>
  <si>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</si>
  <si>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</si>
  <si>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</si>
  <si>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</si>
  <si>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</si>
  <si>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</si>
  <si>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</si>
  <si>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</si>
  <si>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</si>
  <si>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</si>
  <si>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</si>
  <si>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</si>
  <si>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</si>
  <si>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</si>
  <si>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</si>
  <si>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</si>
  <si>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</si>
  <si>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Check: Total closing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</si>
  <si>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</si>
  <si>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</si>
  <si>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</si>
  <si>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</si>
  <si>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</si>
  <si>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</si>
  <si>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</si>
  <si>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</si>
  <si>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</si>
  <si>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</si>
  <si>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</si>
  <si>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</si>
  <si>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</si>
  <si>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other adjustments - WWN - real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</si>
  <si>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</si>
  <si>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</si>
  <si>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</si>
  <si>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</si>
  <si>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</si>
  <si>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</si>
  <si>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</si>
  <si>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</si>
  <si>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</si>
  <si>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</si>
  <si>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</si>
  <si>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</si>
  <si>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</si>
  <si>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</si>
  <si>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</si>
  <si>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</si>
  <si>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</si>
  <si>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</si>
  <si>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</si>
  <si>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</si>
  <si>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</si>
  <si>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</si>
  <si>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</si>
  <si>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</si>
  <si>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</si>
  <si>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</si>
  <si>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</si>
  <si>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Check: Total closing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</si>
  <si>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</si>
  <si>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</si>
  <si>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</si>
  <si>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</si>
  <si>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</si>
  <si>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</si>
  <si>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</si>
  <si>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</si>
  <si>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</si>
  <si>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</si>
  <si>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</si>
  <si>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</si>
  <si>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</si>
  <si>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other adjustments - BR - real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</si>
  <si>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</si>
  <si>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</si>
  <si>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</si>
  <si>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</si>
  <si>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</si>
  <si>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</si>
  <si>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</si>
  <si>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</si>
  <si>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</si>
  <si>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</si>
  <si>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</si>
  <si>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</si>
  <si>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</si>
  <si>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</si>
  <si>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</si>
  <si>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</si>
  <si>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</si>
  <si>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</si>
  <si>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</si>
  <si>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</si>
  <si>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</si>
  <si>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</si>
  <si>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</si>
  <si>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</si>
  <si>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</si>
  <si>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</si>
  <si>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</si>
  <si>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Check: Total closing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</si>
  <si>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</si>
  <si>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</si>
  <si>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</si>
  <si>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</si>
  <si>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</si>
  <si>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</si>
  <si>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</si>
  <si>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</si>
  <si>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</si>
  <si>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</si>
  <si>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</si>
  <si>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</si>
  <si>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</si>
  <si>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other adjustments - DMMY - real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</si>
  <si>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</si>
  <si>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</si>
  <si>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</si>
  <si>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</si>
  <si>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</si>
  <si>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</si>
  <si>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</si>
  <si>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</si>
  <si>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</si>
  <si>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</si>
  <si>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</si>
  <si>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</si>
  <si>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</si>
  <si>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</si>
  <si>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</si>
  <si>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</si>
  <si>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</si>
  <si>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</si>
  <si>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</si>
  <si>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</si>
  <si>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</si>
  <si>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</si>
  <si>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</si>
  <si>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</si>
  <si>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</si>
  <si>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</si>
  <si>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</si>
  <si>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</si>
  <si>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</si>
  <si>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</si>
  <si>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</si>
  <si>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</si>
  <si>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</si>
  <si>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</si>
  <si>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Checks total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</si>
  <si>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</si>
  <si>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</si>
  <si>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</si>
  <si>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</si>
  <si>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</si>
  <si>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</si>
  <si>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initial balance - nominal FYA (replicating PR19 Financial Model logic)</t>
  </si>
  <si>
    <t>PR19 FD inflation assumptions</t>
  </si>
  <si>
    <t>Proportion of RCV to CPI(H) - WR</t>
  </si>
  <si>
    <t>CPI(H) + RPI wedge cumulative percentage increase</t>
  </si>
  <si>
    <t>Water resources: RCV - CPI(H) + RPI wedge initial balance - nominal (PR19FD)</t>
  </si>
  <si>
    <t>Actual inflation</t>
  </si>
  <si>
    <t>Water resources: RCV - CPI(H) + RPI wedge initial balance - nominal (Actual)</t>
  </si>
  <si>
    <t>Difference</t>
  </si>
  <si>
    <t>Impact of CPIH actual indexation on PR19FD RPI-inflated RCV initial balance - WR - nominal</t>
  </si>
  <si>
    <t>RPI inflated RCV - Restate with actual CPIH + RPI wedge expressed in nominal FYA terms</t>
  </si>
  <si>
    <t>RCV - CPI(H) + RPI wedge initial balance BEG - WR - nominal</t>
  </si>
  <si>
    <t>RCV - CPI(H) + RPI wedge run-off - WR - nominal</t>
  </si>
  <si>
    <t>RCV (RPI inflated RCV) balance BEG - WR - nominal</t>
  </si>
  <si>
    <t>RCV (RPI inflated RCV) balance END - WR - nominal</t>
  </si>
  <si>
    <t>RPI inflated RCV - Restated for actual wedge expressed in real terms (2017-18 prices)</t>
  </si>
  <si>
    <t>Average RCV (RPI inflated RCV) balance - WR - nominal</t>
  </si>
  <si>
    <t>RCV (RPI inflated RCV) balance BEG - WR - real</t>
  </si>
  <si>
    <t>RCV - CPI(H) + RPI wedge run-off - WR - real</t>
  </si>
  <si>
    <t>RCV (RPI inflated RCV) balance END - WR - real</t>
  </si>
  <si>
    <t>Average RCV (RPI inflated RCV) balance - WR - real</t>
  </si>
  <si>
    <t>CPIH-inflated RCV - Values from PR19 final determination (2017-18 prices)</t>
  </si>
  <si>
    <t>Indexation included in opening RCV (CPIH inflated RCV) - WR - real</t>
  </si>
  <si>
    <t>RCV (CPIH inflated RCV) balance BEG - WR - real</t>
  </si>
  <si>
    <t>Indexation included in opening RCV (Post 2020 investment RCV) - WR - real</t>
  </si>
  <si>
    <t>RCV (Post 2020 investment RCV) balance BEG - WR - real</t>
  </si>
  <si>
    <t>Average RCV by RCV pool - (2017-18 prices)</t>
  </si>
  <si>
    <t>Average total RCV (year average) - WR - real</t>
  </si>
  <si>
    <t>Annual update values (nominal prices)</t>
  </si>
  <si>
    <t>Opening RCV (RPI inflated RCV) balance BEG - WR - nominal (year end prices)</t>
  </si>
  <si>
    <t>Indexation on RCV - CPI(H) + RPI wedge bf balance - WR - nominal (year end prices)</t>
  </si>
  <si>
    <t>RCV - CPI(H) + RPI wedge bf depreciation - WR - nominal (year end prices)</t>
  </si>
  <si>
    <t>Closing RCV (RPI inflated RCV) - WR - nominal (year end prices)</t>
  </si>
  <si>
    <t>Opening RCV (CPIH inflated RCV) balance BEG - WR - nominal (year end prices)</t>
  </si>
  <si>
    <t>Indexation on RCV (CPIH inflated RCV) bf balance - WR - nominal (year end prices)</t>
  </si>
  <si>
    <t>RCV - CPI(H) bf depreciation - WR - nominal (year end prices)</t>
  </si>
  <si>
    <t>Other adjustments CPI(H) - WR - nominal (year end prices)</t>
  </si>
  <si>
    <t>Closing RCV (CPIH inflated RCV) - WR - nominal (year end prices)</t>
  </si>
  <si>
    <t>Opening RCV (Post 2020 investment RCV) balance BEG - WR - nominal (year end prices)</t>
  </si>
  <si>
    <t>Indexation on RCV (Post 2020 investment RCV) bf balance - WR - nominal (year end prices)</t>
  </si>
  <si>
    <t>Water resources: Non-PAYG Totex - nominal (year end prices)</t>
  </si>
  <si>
    <t>RCV additions depreciation - WR - nominal (year end prices) POS</t>
  </si>
  <si>
    <t>Closing RCV (Post 2020 investment RCV) - WR - nominal (year end prices)</t>
  </si>
  <si>
    <t>Total Opening RCV - WR - nominal (year end prices)</t>
  </si>
  <si>
    <t>Total Indexation - WR - nominal (year end prices)</t>
  </si>
  <si>
    <t>Total Non-PAYG totex additions - WR - nominal (year end prices)</t>
  </si>
  <si>
    <t>Total RCV run-off - WR - nominal (year end prices)</t>
  </si>
  <si>
    <t>Total Other adjustments - WR - nominal (year end prices)</t>
  </si>
  <si>
    <t>Total Closing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</si>
  <si>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</si>
  <si>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</si>
  <si>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</si>
  <si>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</si>
  <si>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</si>
  <si>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</si>
  <si>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</si>
  <si>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</si>
  <si>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</si>
  <si>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</si>
  <si>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</si>
  <si>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</si>
  <si>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</si>
  <si>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</si>
  <si>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</si>
  <si>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</si>
  <si>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</si>
  <si>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RCV indexation (CPIH-inflated &amp; RPI-inflated pools)</t>
  </si>
  <si>
    <t>CPIH indexation factor - WR</t>
  </si>
  <si>
    <t>factor</t>
  </si>
  <si>
    <t>CPIH indexation rate - WR</t>
  </si>
  <si>
    <t>RPI wedge - WR</t>
  </si>
  <si>
    <t>RPI wedge indexation factor - WR</t>
  </si>
  <si>
    <t>RPI wedge indexation rate - WR</t>
  </si>
  <si>
    <t>Annual RCV indexation - WR</t>
  </si>
  <si>
    <t>Annual update (using RPI and  CPIH) - Water network plus</t>
  </si>
  <si>
    <t>Water network: RCV - CPI(H) + RPI wedge initial balance - nominal (PR19FD)</t>
  </si>
  <si>
    <t>Water network: RCV - CPI(H) + RPI wedge initial balance - nominal (Actual)</t>
  </si>
  <si>
    <t>Impact of CPIH actual indexation on PR19FD RPI-inflated RCV initial balance - WN - nominal</t>
  </si>
  <si>
    <t>RCV - CPI(H) + RPI wedge initial balance BEG - WN - nominal</t>
  </si>
  <si>
    <t>RCV - CPI(H) + RPI wedge run-off - WN - nominal</t>
  </si>
  <si>
    <t>RCV (RPI inflated RCV) balance BEG - WN - nominal</t>
  </si>
  <si>
    <t>RCV (RPI inflated RCV) balance END - WN - nominal</t>
  </si>
  <si>
    <t>Average RCV (RPI inflated RCV) balance - WN - nominal</t>
  </si>
  <si>
    <t>RCV (RPI inflated RCV) balance BEG - WN - real</t>
  </si>
  <si>
    <t>RCV - CPI(H) + RPI wedge run-off - WN - real</t>
  </si>
  <si>
    <t>RCV (RPI inflated RCV) balance END - WN - real</t>
  </si>
  <si>
    <t>Average RCV (RPI inflated RCV) balance - WN - real</t>
  </si>
  <si>
    <t>Indexation included in opening RCV (CPIH inflated RCV) - WN - real</t>
  </si>
  <si>
    <t>RCV (CPIH inflated RCV) balance BEG - WN - real</t>
  </si>
  <si>
    <t>Indexation included in opening RCV (Post 2020 investment RCV) - WN - real</t>
  </si>
  <si>
    <t>RCV (Post 2020 investment RCV) balance BEG - WN - real</t>
  </si>
  <si>
    <t>Average total RCV (year average) - WN - real</t>
  </si>
  <si>
    <t>Opening RCV (RPI inflated RCV) balance BEG - WN - nominal (year end prices)</t>
  </si>
  <si>
    <t>Indexation on RCV - CPI(H) + RPI wedge bf balance - WN - nominal (year end prices)</t>
  </si>
  <si>
    <t>RCV - CPI(H) + RPI wedge bf depreciation - WN - nominal (year end prices)</t>
  </si>
  <si>
    <t>Closing RCV (RPI inflated RCV) - WN - nominal (year end prices)</t>
  </si>
  <si>
    <t>Opening RCV (CPIH inflated RCV) balance BEG - WN - nominal (year end prices)</t>
  </si>
  <si>
    <t>Indexation on RCV (CPIH inflated RCV) bf balance - WN - nominal (year end prices)</t>
  </si>
  <si>
    <t>RCV - CPI(H) bf depreciation - WN - nominal (year end prices)</t>
  </si>
  <si>
    <t>Other adjustments CPI(H) - WN - nominal (year end prices)</t>
  </si>
  <si>
    <t>Closing RCV (CPIH inflated RCV) - WN - nominal (year end prices)</t>
  </si>
  <si>
    <t>Opening RCV (Post 2020 investment RCV) balance BEG - WN - nominal (year end prices)</t>
  </si>
  <si>
    <t>Indexation on RCV (Post 2020 investment RCV) bf balance - WN - nominal (year end prices)</t>
  </si>
  <si>
    <t>Water network plus: Non-PAYG Totex - nominal (year end prices)</t>
  </si>
  <si>
    <t>RCV additions depreciation - WN - nominal (year end prices) POS</t>
  </si>
  <si>
    <t>Closing RCV (Post 2020 investment RCV) - WN - nominal (year end prices)</t>
  </si>
  <si>
    <t>Total Opening RCV - WN - nominal (year end prices)</t>
  </si>
  <si>
    <t>Total Indexation - WN - nominal (year end prices)</t>
  </si>
  <si>
    <t>Total Non-PAYG totex additions - WN - nominal (year end prices)</t>
  </si>
  <si>
    <t>Total RCV run-off - WN - nominal (year end prices)</t>
  </si>
  <si>
    <t>Total Other adjustments - WN - nominal (year end prices)</t>
  </si>
  <si>
    <t>Total Closing RCV - WN - nominal (year end prices)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</si>
  <si>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</si>
  <si>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</si>
  <si>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</si>
  <si>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</si>
  <si>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</si>
  <si>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</si>
  <si>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</si>
  <si>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</si>
  <si>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</si>
  <si>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</si>
  <si>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</si>
  <si>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</si>
  <si>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</si>
  <si>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</si>
  <si>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</si>
  <si>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</si>
  <si>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CPIH indexation factor - WN</t>
  </si>
  <si>
    <t>CPIH indexation rate - WN</t>
  </si>
  <si>
    <t>RPI wedge - WN</t>
  </si>
  <si>
    <t>RPI wedge indexation factor - WN</t>
  </si>
  <si>
    <t>RPI wedge indexation rate - WN</t>
  </si>
  <si>
    <t>Annual RCV indexation - WN</t>
  </si>
  <si>
    <t>Annual update (using RPI and  CPIH) - Wastewater network plus</t>
  </si>
  <si>
    <t>Wastewater network: RCV - CPI(H) + RPI wedge initial balance - nominal (PR19FD)</t>
  </si>
  <si>
    <t>Wastewater network: RCV - CPI(H) + RPI wedge initial balance - nominal (Actual)</t>
  </si>
  <si>
    <t>Impact of CPIH actual indexation on PR19FD RPI-inflated RCV initial balance - WWN - nominal</t>
  </si>
  <si>
    <t>RCV - CPI(H) + RPI wedge initial balance BEG - WWN- nominal</t>
  </si>
  <si>
    <t>RCV - CPI(H) + RPI wedge run-off - WWN - nominal</t>
  </si>
  <si>
    <t>RCV (RPI inflated RCV) balance BEG - WWN - nominal</t>
  </si>
  <si>
    <t>RCV (RPI inflated RCV) balance END - WWN - nominal</t>
  </si>
  <si>
    <t>Average RCV (RPI inflated RCV) balance - WWN - nominal</t>
  </si>
  <si>
    <t>RCV (RPI inflated RCV) balance BEG - WWN - real</t>
  </si>
  <si>
    <t>RCV - CPI(H) + RPI wedge run-off - WWN - real</t>
  </si>
  <si>
    <t>RCV (RPI inflated RCV) balance END - WWN - real</t>
  </si>
  <si>
    <t>Average RCV (RPI inflated RCV) balance - WWN - real</t>
  </si>
  <si>
    <t>Indexation included in opening RCV (CPIH inflated RCV) - WWN - real</t>
  </si>
  <si>
    <t>RCV (CPIH inflated RCV) balance BEG - WWN - real</t>
  </si>
  <si>
    <t>Indexation included in opening RCV (Post 2020 investment RCV) - WWN - real</t>
  </si>
  <si>
    <t>RCV (Post 2020 investment RCV) balance BEG - WWN - real</t>
  </si>
  <si>
    <t>Average total RCV (year average) - WWN - real</t>
  </si>
  <si>
    <t>Opening RCV (RPI inflated RCV) balance BEG - WWN - nominal (year end prices)</t>
  </si>
  <si>
    <t>Indexation on RCV - CPI(H) + RPI wedge bf balance - WWN - nominal (year end prices)</t>
  </si>
  <si>
    <t>RCV - CPI(H) + RPI wedge bf depreciation - WWN - nominal (year end prices)</t>
  </si>
  <si>
    <t>Closing RCV (RPI inflated RCV) - WWN - nominal (year end prices)</t>
  </si>
  <si>
    <t>Opening RCV (CPIH inflated RCV) balance BEG - WWN - nominal (year end prices)</t>
  </si>
  <si>
    <t>Indexation on RCV (CPIH inflated RCV) bf balance - WWN - nominal (year end prices)</t>
  </si>
  <si>
    <t>RCV - CPI(H) bf depreciation - WWN - nominal (year end prices)</t>
  </si>
  <si>
    <t>Other adjustments CPI(H) - WWN - nominal (year end prices)</t>
  </si>
  <si>
    <t>Closing RCV (CPIH inflated RCV) - WWN - nominal (year end prices)</t>
  </si>
  <si>
    <t>Opening RCV (Post 2020 investment RCV) balance BEG - WWN - nominal (year end prices)</t>
  </si>
  <si>
    <t>Indexation on RCV (Post 2020 investment RCV) bf balance - WWN - nominal (year end prices)</t>
  </si>
  <si>
    <t>RCV additions depreciation - WWN - nominal (year end prices) POS</t>
  </si>
  <si>
    <t>Closing RCV (Post 2020 investment RCV) - WWN - nominal (year end prices)</t>
  </si>
  <si>
    <t>Total Opening RCV - WWN - nominal (year end prices)</t>
  </si>
  <si>
    <t>Total Indexation - WWN - nominal (year end prices)</t>
  </si>
  <si>
    <t>Total Non-PAYG totex additions - WWN - nominal (year end prices)</t>
  </si>
  <si>
    <t>Total RCV run-off - WWN - nominal (year end prices)</t>
  </si>
  <si>
    <t>Total Other adjustments - WWN - nominal (year end prices)</t>
  </si>
  <si>
    <t>Total Closing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</si>
  <si>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</si>
  <si>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</si>
  <si>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</si>
  <si>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</si>
  <si>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</si>
  <si>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</si>
  <si>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</si>
  <si>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</si>
  <si>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</si>
  <si>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</si>
  <si>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</si>
  <si>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</si>
  <si>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</si>
  <si>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</si>
  <si>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</si>
  <si>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</si>
  <si>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</si>
  <si>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CPIH indexation factor - WWN</t>
  </si>
  <si>
    <t>CPIH indexation rate - WWN</t>
  </si>
  <si>
    <t>RPI wedge - WWN</t>
  </si>
  <si>
    <t>RPI wedge indexation factor - WWN</t>
  </si>
  <si>
    <t>RPI wedge indexation rate - WWN</t>
  </si>
  <si>
    <t>Annual RCV indexation - WWN</t>
  </si>
  <si>
    <t>Annual update (using RPI and  CPIH) - Bioresources</t>
  </si>
  <si>
    <t>Bioresources: RCV - CPI(H) + RPI wedge initial balance - nominal (PR19FD)</t>
  </si>
  <si>
    <t>Bioresources: RCV - CPI(H) + RPI wedge initial balance - nominal (Actual)</t>
  </si>
  <si>
    <t>Impact of CPIH actual indexation on PR19FD RPI-inflated RCV initial balance - BR - nominal</t>
  </si>
  <si>
    <t>RCV - CPI(H) + RPI wedge initial balance BEG - BR - nominal</t>
  </si>
  <si>
    <t>RCV - CPI(H) + RPI wedge run-off - BR - nominal</t>
  </si>
  <si>
    <t>RCV (RPI inflated RCV) balance BEG - BR - nominal</t>
  </si>
  <si>
    <t>RCV (RPI inflated RCV) balance END - BR - nominal</t>
  </si>
  <si>
    <t>Average RCV (RPI inflated RCV) balance - BR - nominal</t>
  </si>
  <si>
    <t>RCV (RPI inflated RCV) balance BEG - BR - real</t>
  </si>
  <si>
    <t>RCV - CPI(H) + RPI wedge run-off - BR - real</t>
  </si>
  <si>
    <t>RCV (RPI inflated RCV) balance END - BR - real</t>
  </si>
  <si>
    <t>Average RCV (RPI inflated RCV) balance - BR - real</t>
  </si>
  <si>
    <t>Indexation included in opening RCV (CPIH inflated RCV) - BR - real</t>
  </si>
  <si>
    <t>RCV (CPIH inflated RCV) balance BEG - BR - real</t>
  </si>
  <si>
    <t>Indexation included in opening RCV (Post 2020 investment RCV) - BR - real</t>
  </si>
  <si>
    <t>RCV (Post 2020 investment RCV) balance BEG - BR - real</t>
  </si>
  <si>
    <t>Average total RCV (year average) - BR - real</t>
  </si>
  <si>
    <t>Opening RCV (RPI inflated RCV) balance BEG - BR - nominal (year end prices)</t>
  </si>
  <si>
    <t>Indexation on RCV - CPI(H) + RPI wedge bf balance - BR - nominal (year end prices)</t>
  </si>
  <si>
    <t>RCV - CPI(H) + RPI wedge bf depreciation - BR - nominal (year end prices)</t>
  </si>
  <si>
    <t>Closing RCV (RPI inflated RCV) - BR - nominal (year end prices)</t>
  </si>
  <si>
    <t>Opening RCV (CPIH inflated RCV) balance BEG - BR - nominal (year end prices)</t>
  </si>
  <si>
    <t>Indexation on RCV (CPIH inflated RCV) bf balance - BR - nominal (year end prices)</t>
  </si>
  <si>
    <t>RCV - CPI(H) bf depreciation - BR - nominal (year end prices)</t>
  </si>
  <si>
    <t>Other adjustments CPI(H) - BR - nominal (year end prices)</t>
  </si>
  <si>
    <t>Closing RCV (CPIH inflated RCV) - BR - nominal (year end prices)</t>
  </si>
  <si>
    <t>Opening RCV (Post 2020 investment RCV) balance BEG - BR - nominal (year end prices)</t>
  </si>
  <si>
    <t>Indexation on RCV (Post 2020 investment RCV) bf balance - BR - nominal (year end prices)</t>
  </si>
  <si>
    <t>RCV additions depreciation - BR - nominal (year end prices) POS</t>
  </si>
  <si>
    <t>Closing RCV (Post 2020 investment RCV) - BR - nominal (year end prices)</t>
  </si>
  <si>
    <t>Total Opening RCV - BR - nominal (year end prices)</t>
  </si>
  <si>
    <t>Total Indexation - BR - nominal (year end prices)</t>
  </si>
  <si>
    <t>Total Non-PAYG totex additions - BR - nominal (year end prices)</t>
  </si>
  <si>
    <t>Total RCV run-off - BR - nominal (year end prices)</t>
  </si>
  <si>
    <t>Total Other adjustments - BR - nominal (year end prices)</t>
  </si>
  <si>
    <t>Total Closing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</si>
  <si>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</si>
  <si>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</si>
  <si>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</si>
  <si>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</si>
  <si>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</si>
  <si>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</si>
  <si>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</si>
  <si>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</si>
  <si>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</si>
  <si>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</si>
  <si>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</si>
  <si>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</si>
  <si>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</si>
  <si>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</si>
  <si>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</si>
  <si>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</si>
  <si>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CPIH indexation factor - BR</t>
  </si>
  <si>
    <t>CPIH indexation rate - BR</t>
  </si>
  <si>
    <t>RPI wedge - BR</t>
  </si>
  <si>
    <t>RPI wedge indexation factor - BR</t>
  </si>
  <si>
    <t>RPI wedge indexation rate - BR</t>
  </si>
  <si>
    <t>Annual RCV indexation - BR</t>
  </si>
  <si>
    <t>Annual update (using RPI and  CPIH) - Dummy</t>
  </si>
  <si>
    <t>Dummy control: RCV - CPI(H) + RPI wedge initial balance - nominal (PR19FD)</t>
  </si>
  <si>
    <t>Dummy control: RCV - CPI(H) + RPI wedge initial balance - nominal (Actual)</t>
  </si>
  <si>
    <t>Impact of CPIH actual indexation on PR19FD RPI-inflated RCV initial balance - DMMY - nominal</t>
  </si>
  <si>
    <t>RCV - CPI(H) + RPI wedge initial balance BEG - DMMY - nominal</t>
  </si>
  <si>
    <t>RCV - CPI(H) + RPI wedge run-off - DMMY - nominal</t>
  </si>
  <si>
    <t>RCV (RPI inflated RCV) balance BEG - DMMY - nominal</t>
  </si>
  <si>
    <t>RCV (RPI inflated RCV) balance END - DMMY - nominal</t>
  </si>
  <si>
    <t>RPI inflated RCV - Restated for actual wedge expressed in real prices</t>
  </si>
  <si>
    <t>Average RCV (RPI inflated RCV) balance - DMMY - nominal</t>
  </si>
  <si>
    <t>RCV (RPI inflated RCV) balance BEG - DMMY - real</t>
  </si>
  <si>
    <t>RCV - CPI(H) + RPI wedge run-off - DMMY - real</t>
  </si>
  <si>
    <t>RCV (RPI inflated RCV) balance END - DMMY - real</t>
  </si>
  <si>
    <t>Average RCV (RPI inflated RCV) balance - DMMY - real</t>
  </si>
  <si>
    <t>Indexation included in opening RCV (CPIH inflated RCV) - DMMY - real</t>
  </si>
  <si>
    <t>RCV (CPIH inflated RCV) balance BEG - DMMY - real</t>
  </si>
  <si>
    <t>Indexation included in opening RCV (Post 2020 investment RCV) - DMMY - real</t>
  </si>
  <si>
    <t>RCV (Post 2020 investment RCV) balance BEG - DMMY - real</t>
  </si>
  <si>
    <t>Average total RCV (year average) - DMMY - real</t>
  </si>
  <si>
    <t>Opening RCV (RPI inflated RCV) balance BEG - DMMY - nominal (year end prices)</t>
  </si>
  <si>
    <t>Indexation on RCV - CPI(H) + RPI wedge bf balance - DMMY - nominal (year end prices)</t>
  </si>
  <si>
    <t>RCV - CPI(H) + RPI wedge bf depreciation - DMMY - nominal (year end prices)</t>
  </si>
  <si>
    <t>Closing RCV (RPI inflated RCV) - DMMY - nominal (year end prices)</t>
  </si>
  <si>
    <t>Opening RCV (CPIH inflated RCV) balance BEG - DMMY - nominal (year end prices)</t>
  </si>
  <si>
    <t>Indexation on RCV (CPIH inflated RCV) bf balance - DMMY - nominal (year end prices)</t>
  </si>
  <si>
    <t>RCV - CPI(H) bf depreciation - DMMY - nominal (year end prices)</t>
  </si>
  <si>
    <t>Other adjustments CPI(H) - DMMY - nominal (year end prices)</t>
  </si>
  <si>
    <t>Closing RCV (CPIH inflated RCV) - DMMY - nominal (year end prices)</t>
  </si>
  <si>
    <t>Opening RCV (Post 2020 investment RCV) balance BEG - DMMY - nominal (year end prices)</t>
  </si>
  <si>
    <t>Indexation on RCV (Post 2020 investment RCV) bf balance - DMMY - nominal (year end prices)</t>
  </si>
  <si>
    <t>RCV additions depreciation - DMMY - nominal (year end prices) POS</t>
  </si>
  <si>
    <t>Closing RCV (Post 2020 investment RCV) - DMMY - nominal (year end prices)</t>
  </si>
  <si>
    <t>Total Opening RCV - DMMY - nominal (year end prices)</t>
  </si>
  <si>
    <t>Total Indexation - DMMY - nominal (year end prices)</t>
  </si>
  <si>
    <t>Total Non-PAYG totex additions - DMMY - nominal (year end prices)</t>
  </si>
  <si>
    <t>Total RCV run-off - DMMY - nominal (year end prices)</t>
  </si>
  <si>
    <t>Total Other adjustments - DMMY - nominal (year end prices)</t>
  </si>
  <si>
    <t>Total Closing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</si>
  <si>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</si>
  <si>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</si>
  <si>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</si>
  <si>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</si>
  <si>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</si>
  <si>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</si>
  <si>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</si>
  <si>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</si>
  <si>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</si>
  <si>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</si>
  <si>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</si>
  <si>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</si>
  <si>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</si>
  <si>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</si>
  <si>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</si>
  <si>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</si>
  <si>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CPIH indexation factor - DMMY</t>
  </si>
  <si>
    <t>CPIH indexation rate - DMMY</t>
  </si>
  <si>
    <t>RPI wedge - DMMY</t>
  </si>
  <si>
    <t>RPI wedge indexation factor - DMMY</t>
  </si>
  <si>
    <t>RPI wedge indexation rate - DMMY</t>
  </si>
  <si>
    <t>Annual RCV indexation - DMMY</t>
  </si>
  <si>
    <t>Total RCV (£ million, nominal) - Aggregate of all price controls</t>
  </si>
  <si>
    <t>Total: Opening RCV (RPI inflated RCV) balance BEG - nominal (year end prices)</t>
  </si>
  <si>
    <t>Total: Indexation on RCV - CPI(H) + RPI wedge bf balance - nominal (year end prices)</t>
  </si>
  <si>
    <t>Total: RCV - CPI(H) + RPI wedge bf depreciation - nominal (year end prices)</t>
  </si>
  <si>
    <t>Total: Closing RCV (RPI inflated RCV) - nominal (year end prices)</t>
  </si>
  <si>
    <t>Total: Opening RCV (CPIH inflated RCV) - nominal (year end prices)</t>
  </si>
  <si>
    <t>Total: Indexation on RCV - CPI(H) bf balance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</si>
  <si>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</si>
  <si>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</si>
  <si>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</si>
  <si>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</si>
  <si>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Indexation on RCV - additions bf balance - nominal (year end prices)</t>
  </si>
  <si>
    <t>Total: Water resources: Non-PAYG Totex - nominal (year end prices)</t>
  </si>
  <si>
    <t>Total: RCV additions depreciation - nominal (year end prices) POS</t>
  </si>
  <si>
    <t>Total: Closing RCV (Post 2020 investment RCV) - nominal (year end prices)</t>
  </si>
  <si>
    <t>Total: Opening RCV - nominal (year end prices)</t>
  </si>
  <si>
    <t>Total: Indexation - nominal (year end prices)</t>
  </si>
  <si>
    <t>Total: Non-PAYG totex additions - nominal (year end prices)</t>
  </si>
  <si>
    <t>Total: RCV run-off - nominal (year end prices)</t>
  </si>
  <si>
    <t>Total: Other adjustments - nominal (year end prices)</t>
  </si>
  <si>
    <t>Total: Closing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</si>
  <si>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</si>
  <si>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</si>
  <si>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</si>
  <si>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</si>
  <si>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</si>
  <si>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Actual wedge closing RCV (RPI inflated RCV) - nominal (year end prices)</t>
  </si>
  <si>
    <t>Total: Closing RCV - nominal</t>
  </si>
  <si>
    <t>Total: Prior year closing RCV (RPI inflated RCV) expressed in current year nominal terms</t>
  </si>
  <si>
    <t>Total: Prior year closing RCV (CPIH inflated RCV) expressed in current year nominal terms</t>
  </si>
  <si>
    <t>Total: Prior year closing RCV (Post 2020 investment RCV) expressed in current year nominal terms</t>
  </si>
  <si>
    <t>Total: Prior year closing RCV expressed in current year nominal terms</t>
  </si>
  <si>
    <t>Total: Prior year closing RCV expressed in prior year nominal terms</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</si>
  <si>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</si>
  <si>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</si>
  <si>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</si>
  <si>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</si>
  <si>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</si>
  <si>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</si>
  <si>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</si>
  <si>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</si>
  <si>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</si>
  <si>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Total: CPIH indexation factor</t>
  </si>
  <si>
    <t>Total: CPIH indexation rate</t>
  </si>
  <si>
    <t>Total: RPI wedge</t>
  </si>
  <si>
    <t>Total: RPI wedge indexation factor</t>
  </si>
  <si>
    <t>Total: RPI wedge indexation rate</t>
  </si>
  <si>
    <t>Total: Annual RCV indexation</t>
  </si>
  <si>
    <t>Total RCV (£ million, nominal year end prices)</t>
  </si>
  <si>
    <t>Total RCV by pool (£ million, nominal year end prices)</t>
  </si>
  <si>
    <t>Total RPI inflated RCV (£ million, nominal year end prices)</t>
  </si>
  <si>
    <t>Total CPIH inflated RCV (£ million, nominal year end prices)</t>
  </si>
  <si>
    <t>Total post 2020 investment RCV (£ million, nominal year end prices)</t>
  </si>
  <si>
    <t>Total average RCV (£ million, nominal year average prices)</t>
  </si>
  <si>
    <t>Total regulated equity based on notional gearing (£ million, 2017-18 prices)</t>
  </si>
  <si>
    <t>Total regulated equity based on actual gearing (£ million, 2017-18 prices)</t>
  </si>
  <si>
    <t>Total RCV indexation (CPIH-inflated &amp; RPI-inflated pools)</t>
  </si>
  <si>
    <t>Water resources RCV (£ million)</t>
  </si>
  <si>
    <t>Water resources total RCV (£ million, nominal year end prices)</t>
  </si>
  <si>
    <t>Water resources RCV by pool (£ million, nominal year end prices)</t>
  </si>
  <si>
    <t>Water resources RPI inflated RCV (£ million, nominal year end prices)</t>
  </si>
  <si>
    <t>Water resources CPIH inflated RCV (£ million, nominal year end prices)</t>
  </si>
  <si>
    <t>Water resources post 2020 investment RCV (£ million, nominal year end prices)</t>
  </si>
  <si>
    <t>Water resources average RCV (£ million, nominal year average prices)</t>
  </si>
  <si>
    <t>Water resources regulated equity based on notional gearing (£ million, 2017-18 prices)</t>
  </si>
  <si>
    <t>Water resources regulated equity based on actual gearing (£ million, 2017-18 prices)</t>
  </si>
  <si>
    <t>Water resources RCV indexation (CPIH-inflated &amp; RPI-inflated pools)</t>
  </si>
  <si>
    <t>Water network plus RCV (£ million)</t>
  </si>
  <si>
    <t>Water network plus total RCV (£ million, nominal year end prices)</t>
  </si>
  <si>
    <t>Water network plus RCV by pool (£ million, nominal year end prices)</t>
  </si>
  <si>
    <t>Water network plus RPI inflated RCV (£ million, nominal year end prices)</t>
  </si>
  <si>
    <t>Water network plus CPIH inflated RCV  (£ million, nominal year end prices)</t>
  </si>
  <si>
    <t>Water network plus post 2020 investment RCV (£ million, nominal year end prices)</t>
  </si>
  <si>
    <t>Water network plus average RCV (£ million, nominal year average prices)</t>
  </si>
  <si>
    <t>Water network plus regulated equity based on notional gearing (£ million, 2017-18 prices)</t>
  </si>
  <si>
    <t>Water network plus regulated equity based on actual gearing (£ million, 2017-18 prices)</t>
  </si>
  <si>
    <t>Water network plus RCV indexation (CPIH-inflated &amp; RPI-inflated pools)</t>
  </si>
  <si>
    <t>Wastewater network plus RCV (£ million)</t>
  </si>
  <si>
    <t>Wastewater network total RCV (£ million, nominal year end prices)</t>
  </si>
  <si>
    <t>Wastewater network plus RCV by pool (£ million, nominal year end prices)</t>
  </si>
  <si>
    <t>Wastewater network RPI inflated RCV (£ million, nominal year end prices)</t>
  </si>
  <si>
    <t>Wastewater network CPIH inflated RCV (£ million, nominal year end prices)</t>
  </si>
  <si>
    <t>Wastewater network post 2020 investment RCV (£ million, nominal year end prices)</t>
  </si>
  <si>
    <t>Wastewater network average RCV (£ million, nominal year average prices)</t>
  </si>
  <si>
    <t>Wastewater network regulated equity based on notional gearing (£ million, 2017-18 prices)</t>
  </si>
  <si>
    <t>Wastewater network regulated equity based on actual gearing (£ million, 2017-18 prices)</t>
  </si>
  <si>
    <t>Wastewater network plus RCV indexation (CPIH-inflated &amp; RPI-inflated pools)</t>
  </si>
  <si>
    <t>Bioresources RCV (£ million)</t>
  </si>
  <si>
    <t>Bioresources total RCV (£ million, nominal year end prices)</t>
  </si>
  <si>
    <t>Bioresources RCV by pool (£ million, nominal year end prices)</t>
  </si>
  <si>
    <t>Bioresources RPI inflated RCV (£ million, nominal year end prices)</t>
  </si>
  <si>
    <t>Bioresources CPIH inflated RCV (£ million, nominal year end prices)</t>
  </si>
  <si>
    <t>Bioresources post 2020 investment RCV (£ million, nominal year end prices)</t>
  </si>
  <si>
    <t>Bioresources average RCV (£ million, nominal year average prices)</t>
  </si>
  <si>
    <t>Bioresources regulated equity based on notional gearing (£ million, 2017-18 prices)</t>
  </si>
  <si>
    <t>Bioresources regulated equity based on actual gearing (£ million, 2017-18 prices)</t>
  </si>
  <si>
    <t>Bioresources RCV indexation (CPIH-inflated &amp; RPI-inflated pools)</t>
  </si>
  <si>
    <t>Dummy RCV (£ million)</t>
  </si>
  <si>
    <t>[Tideway / Havant Thicket] total RCV (£ million, nominal year end prices)</t>
  </si>
  <si>
    <t>[Tideway / Havant Ticket] RCV by pool (£ million, nominal year end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</si>
  <si>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</si>
  <si>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</si>
  <si>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</si>
  <si>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average RCV (£ million, nominal year average prices)</t>
  </si>
  <si>
    <t>[Tideway / Havant Thicket] regulated equity based on notional gearing (£ million, 2017-18 prices)</t>
  </si>
  <si>
    <t>[Tideway / Havant Thicket] regulated equity based on actual gearing (£ million, 2017-18 prices)</t>
  </si>
  <si>
    <t>[Tideway / Havant Thicket] RCV indexation (CPIH-inflated &amp; RPI-inflated pools)</t>
  </si>
  <si>
    <t>Regulatory Capital Values</t>
  </si>
  <si>
    <t>Total: Opening RCV (RPI inflated RCV) - nominal (year end prices)</t>
  </si>
  <si>
    <t>Total: Indexation (RPI inflated RCV) - nominal (year end prices)</t>
  </si>
  <si>
    <t>Total: RCV run-off (RPI inflated RCV) - nominal (year end prices)</t>
  </si>
  <si>
    <t>Total: Indexation (CPIH inflated RCV) - nominal (year end prices)</t>
  </si>
  <si>
    <t>Total: RCV run-off (CPIH inflated RCV) - nominal (year end prices)</t>
  </si>
  <si>
    <t>Total: Other adjustments (CPIH inflated RCV) - nominal (year end prices)</t>
  </si>
  <si>
    <t>Total: Indexation (Post 2020 investment RCV) - nominal (year end prices)</t>
  </si>
  <si>
    <t>Total: Post 2020 investment RCV - nominal (year end prices)</t>
  </si>
  <si>
    <t>Total: RCV Run-off (post 2020 investment RCV) - nominal (year end prices)</t>
  </si>
  <si>
    <t>Opening RCV (RPI inflated RCV) - WR - nominal (year end prices)</t>
  </si>
  <si>
    <t>Indexation (RPI inflated RCV) - WR - nominal (year end prices)</t>
  </si>
  <si>
    <t>RCV run-off (RPI inflated RCV) - WR - nominal (year end prices)</t>
  </si>
  <si>
    <t>Opening RCV (CPIH inflated RCV) - WR - nominal (year end prices)</t>
  </si>
  <si>
    <t>Indexation (CPIH inflated RCV) - WR - nominal (year end prices)</t>
  </si>
  <si>
    <t>RCV run-off (CPIH inflated RCV) - WR - nominal (year end prices)</t>
  </si>
  <si>
    <t>Other adjustments (CPIH inflated RCV) - WR - nominal (year end prices)</t>
  </si>
  <si>
    <t>Opening RCV (Post 2020 investment RCV) - WR - nominal (year end prices)</t>
  </si>
  <si>
    <t>Indexation (Post 2020 investment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</si>
  <si>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</si>
  <si>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</si>
  <si>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</si>
  <si>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</si>
  <si>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</si>
  <si>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</si>
  <si>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Opening RCV (RPI inflated RCV) - WN - nominal (year end prices)</t>
  </si>
  <si>
    <t>Indexation (RPI inflated RCV) - WN - nominal (year end prices)</t>
  </si>
  <si>
    <t>RCV run-off (RPI inflated RCV) - WN - nominal (year end prices)</t>
  </si>
  <si>
    <t>Opening RCV (CPIH inflated RCV) - WN - nominal (year end prices)</t>
  </si>
  <si>
    <t>Indexation (CPIH inflated RCV) - WN - nominal (year end prices)</t>
  </si>
  <si>
    <t>RCV run-off (CPIH inflated RCV) - WN - nominal (year end prices)</t>
  </si>
  <si>
    <t>Other adjustments (CPIH inflated RCV) - WN - nominal (year end prices)</t>
  </si>
  <si>
    <t>Indexation (Post 2020 investment RCV) - WN - nominal (year end prices)</t>
  </si>
  <si>
    <t>Post 2020 investment RCV - WN - nominal (year end prices)</t>
  </si>
  <si>
    <t>RCV Run-off (post 2020 investment RCV) - WN - nominal (year end prices)</t>
  </si>
  <si>
    <t>Opening RCV (RPI inflated RCV) - WWN - nominal (year end prices)</t>
  </si>
  <si>
    <t>Indexation (RPI inflated RCV) - WWN - nominal (year end prices)</t>
  </si>
  <si>
    <t>RCV run-off (RPI inflated RCV) - WWN - nominal (year end prices)</t>
  </si>
  <si>
    <t>Opening RCV (CPIH inflated RCV) - WWN - nominal (year end prices)</t>
  </si>
  <si>
    <t>Indexation (CPIH inflated RCV) - WWN - nominal (year end prices)</t>
  </si>
  <si>
    <t>RCV run-off (CPIH inflated RCV) - WWN - nominal (year end prices)</t>
  </si>
  <si>
    <t>Other adjustments (CPIH inflated RCV) - WWN - nominal (year end prices)</t>
  </si>
  <si>
    <t>Opening RCV (Post 2020 investment RCV) - WWN - nominal (year end prices)</t>
  </si>
  <si>
    <t>Indexation (Post 2020 investment RCV) - WWN - nominal (year end prices)</t>
  </si>
  <si>
    <t>Post 2020 investment RCV - WWN - nominal (year end prices)</t>
  </si>
  <si>
    <t>RCV Run-off (post 2020 investment RCV) - WWN - nominal (year end prices)</t>
  </si>
  <si>
    <t>Opening RCV (RPI inflated RCV) - BR - nominal (year end prices)</t>
  </si>
  <si>
    <t>Indexation (RPI inflated RCV) - BR - nominal (year end prices)</t>
  </si>
  <si>
    <t>RCV run-off (RPI inflated RCV) - BR - nominal (year end prices)</t>
  </si>
  <si>
    <t>Opening RCV (CPIH inflated RCV) - BR - nominal (year end prices)</t>
  </si>
  <si>
    <t>RCV run-off (CPIH inflated RCV) - BR - nominal (year end prices)</t>
  </si>
  <si>
    <t>Other adjustments (CPIH inflated RCV) - BR - nominal (year end prices)</t>
  </si>
  <si>
    <t>Opening RCV (Post 2020 investment RCV) - BR - nominal (year end prices)</t>
  </si>
  <si>
    <t>Post 2020 investment RCV - BR - nominal (year end prices)</t>
  </si>
  <si>
    <t>RCV Run-off (post 2020 investment RCV) - BR - nominal (year end prices)</t>
  </si>
  <si>
    <t>Opening RCV (RPI inflated RCV) - DMMY - nominal (year end prices)</t>
  </si>
  <si>
    <t>Indexation (RPI inflated RCV) - DMMY - nominal (year end prices)</t>
  </si>
  <si>
    <t>RCV run-off (RPI inflated RCV) - DMMY - nominal (year end prices)</t>
  </si>
  <si>
    <t>Opening RCV (CPIH inflated RCV) - DMMY - nominal (year end prices)</t>
  </si>
  <si>
    <t>Indexation (CPIH inflated RCV) - DMMY - nominal (year end prices)</t>
  </si>
  <si>
    <t>RCV run-off (CPIH inflated RCV) - DMMY - nominal (year end prices)</t>
  </si>
  <si>
    <t>Other adjustments (CPIH inflated RCV) - DMMY - nominal (year end prices)</t>
  </si>
  <si>
    <t>Opening RCV (Post 2020 investment RCV) - DMMY - nominal (year end prices)</t>
  </si>
  <si>
    <t>Indexation (Post 2020 investment RCV) - DMMY - nominal (year end prices)</t>
  </si>
  <si>
    <t>Post 2020 investment RCV - DMMY - nominal (year end prices)</t>
  </si>
  <si>
    <t>RCV Run-off (post 2020 investment RCV) - DMMY - nominal (year end prices)</t>
  </si>
  <si>
    <t>RCV (£ million, nominal)</t>
  </si>
  <si>
    <t>Water resources RCV</t>
  </si>
  <si>
    <t>PR19FD CMA</t>
  </si>
  <si>
    <t>True False</t>
  </si>
  <si>
    <t>Up Down</t>
  </si>
  <si>
    <t>ANH</t>
  </si>
  <si>
    <t>Anglian Water</t>
  </si>
  <si>
    <t>PR19FD</t>
  </si>
  <si>
    <t>Up</t>
  </si>
  <si>
    <t>WSH</t>
  </si>
  <si>
    <t>Dŵr Cymru</t>
  </si>
  <si>
    <t>Down</t>
  </si>
  <si>
    <t>Hafren Dyfrdwy</t>
  </si>
  <si>
    <t>CMA appellant company</t>
  </si>
  <si>
    <t>NES</t>
  </si>
  <si>
    <t>Northumbrian Water</t>
  </si>
  <si>
    <t>CMARun1: CMA final redeterminations_XLSPF</t>
  </si>
  <si>
    <t>SVE</t>
  </si>
  <si>
    <t>Severn Trent Water</t>
  </si>
  <si>
    <t>IDoK company</t>
  </si>
  <si>
    <t>SRN</t>
  </si>
  <si>
    <t>Southern Water</t>
  </si>
  <si>
    <t>IDOKRun1: Anglian Water 2021_XLSPF</t>
  </si>
  <si>
    <t>SWB</t>
  </si>
  <si>
    <t>South West Water</t>
  </si>
  <si>
    <t>TMS</t>
  </si>
  <si>
    <t>Thames Water</t>
  </si>
  <si>
    <t>UUW</t>
  </si>
  <si>
    <t>United Utilities</t>
  </si>
  <si>
    <t>NWT</t>
  </si>
  <si>
    <t>WSX</t>
  </si>
  <si>
    <t>Wessex Water</t>
  </si>
  <si>
    <t>YKY</t>
  </si>
  <si>
    <t>Yorkshire Water</t>
  </si>
  <si>
    <t>AFW</t>
  </si>
  <si>
    <t>Affinity Water</t>
  </si>
  <si>
    <t>BRL</t>
  </si>
  <si>
    <t>Bristol Water</t>
  </si>
  <si>
    <t>PRT</t>
  </si>
  <si>
    <t>Portsmouth Water</t>
  </si>
  <si>
    <t>SES</t>
  </si>
  <si>
    <t>SES Water</t>
  </si>
  <si>
    <t>SEW</t>
  </si>
  <si>
    <t>South East Water</t>
  </si>
  <si>
    <t>SSC</t>
  </si>
  <si>
    <t>South Staffs Water</t>
  </si>
  <si>
    <t>Key: CMA and IDoK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</si>
  <si>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</si>
  <si>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</si>
  <si>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</si>
  <si>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</si>
  <si>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</si>
  <si>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</si>
  <si>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</si>
  <si>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</si>
  <si>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</si>
  <si>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</si>
  <si>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</si>
  <si>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</si>
  <si>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</si>
  <si>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</si>
  <si>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</si>
  <si>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</si>
  <si>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</si>
  <si>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</si>
  <si>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</si>
  <si>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</si>
  <si>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</si>
  <si>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</si>
  <si>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</si>
  <si>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</si>
  <si>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</si>
  <si>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</si>
  <si>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</si>
  <si>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</si>
  <si>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</si>
  <si>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</si>
  <si>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</si>
  <si>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</si>
  <si>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</si>
  <si>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</si>
  <si>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</si>
  <si>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</si>
  <si>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</si>
  <si>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</si>
  <si>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</si>
  <si>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</si>
  <si>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</si>
  <si>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</si>
  <si>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</si>
  <si>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</si>
  <si>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</si>
  <si>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</si>
  <si>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</si>
  <si>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</si>
  <si>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</si>
  <si>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</si>
  <si>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</si>
  <si>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</si>
  <si>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</si>
  <si>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</si>
  <si>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</si>
  <si>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</si>
  <si>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</si>
  <si>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</si>
  <si>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</si>
  <si>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</si>
  <si>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</si>
  <si>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</si>
  <si>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</si>
  <si>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</si>
  <si>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</si>
  <si>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</si>
  <si>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RCV (£ million,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</si>
  <si>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</si>
  <si>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</si>
  <si>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</si>
  <si>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</si>
  <si>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</si>
  <si>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</si>
  <si>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</si>
  <si>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</si>
  <si>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</si>
  <si>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</si>
  <si>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</si>
  <si>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</si>
  <si>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</si>
  <si>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</si>
  <si>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</si>
  <si>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Total: Annual update roll forward for indexation</t>
  </si>
  <si>
    <t>Regulated equity with notional gearing (nominal prices)</t>
  </si>
  <si>
    <t>Total: Notional equity - nominal</t>
  </si>
  <si>
    <t>Regulated equity with actual gearing (nominal prices)</t>
  </si>
  <si>
    <t>Total: Actual equity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</si>
</sst>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0000_);\(#,##0.0000000\);&quot;-  &quot;;&quot; &quot;@&quot; &quot;"/>
    <numFmt numFmtId="191" formatCode="#,##0.00000000_);\(#,##0.00000000\);&quot;-  &quot;;&quot; &quot;@&quot; &quot;"/>
    <numFmt numFmtId="192" formatCode="0.0000_)%_);\(0.0000\)%_);&quot;-  &quot;;&quot; &quot;@&quot; &quot;"/>
    <numFmt numFmtId="193" formatCode="_(* #,##0.000000_);_(* \(#,##0.000000\);_(* &quot;-&quot;??_);_(@_)"/>
  </numFmts>
  <fonts count="169">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
      <strike/>
      <sz val="12"/>
      <color rgb="FF003595"/>
      <name val="Krub SemiBold"/>
    </font>
    <font>
      <b/>
      <strike/>
      <sz val="10"/>
      <name val="Calibri"/>
      <family val="2"/>
    </font>
    <font>
      <strike/>
      <u/>
      <sz val="10"/>
      <name val="Calibri"/>
      <family val="2"/>
    </font>
    <font>
      <strike/>
      <sz val="10"/>
      <name val="Calibri"/>
      <family val="2"/>
    </font>
    <font>
      <b/>
      <strike/>
      <sz val="9"/>
      <name val="Calibri"/>
      <family val="2"/>
    </font>
    <font>
      <strike/>
      <u/>
      <sz val="9"/>
      <name val="Calibri"/>
      <family val="2"/>
    </font>
    <font>
      <i/>
      <strike/>
      <sz val="9"/>
      <name val="Calibri"/>
      <family val="2"/>
    </font>
    <font>
      <strike/>
      <sz val="9"/>
      <name val="Calibri"/>
      <family val="2"/>
    </font>
    <font>
      <strike/>
      <u/>
      <sz val="10"/>
      <color rgb="FF000000"/>
      <name val="Calibri"/>
      <family val="2"/>
    </font>
    <font>
      <i/>
      <strike/>
      <sz val="10"/>
      <color rgb="FF00B050"/>
      <name val="Calibri"/>
      <family val="2"/>
    </font>
    <font>
      <strike/>
      <sz val="10"/>
      <color rgb="FF000000"/>
      <name val="Calibri"/>
      <family val="2"/>
    </font>
    <font>
      <strike/>
      <sz val="10"/>
      <color rgb="FF0000FF"/>
      <name val="Calibri"/>
      <family val="2"/>
    </font>
    <font>
      <b/>
      <strike/>
      <sz val="10"/>
      <color rgb="FF000000"/>
      <name val="Calibri"/>
      <family val="2"/>
    </font>
    <font>
      <i/>
      <strike/>
      <sz val="10"/>
      <color rgb="FF000000"/>
      <name val="Calibri"/>
      <family val="2"/>
    </font>
    <font>
      <strike/>
      <sz val="12"/>
      <name val="Krub"/>
      <scheme val="minor"/>
    </font>
    <font>
      <sz val="9"/>
      <color theme="3"/>
      <name val="Calibri"/>
      <family val="2"/>
    </font>
    <font>
      <u/>
      <sz val="10"/>
      <color theme="10"/>
      <name val="Calibri"/>
      <family val="2"/>
    </font>
    <font>
      <u/>
      <sz val="11"/>
      <color theme="0"/>
      <name val="Krub SemiBold"/>
      <scheme val="major"/>
    </font>
    <font>
      <i/>
      <sz val="10"/>
      <name val="Calibri"/>
      <family val="2"/>
    </font>
  </fonts>
  <fills count="74">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
      <patternFill patternType="solid">
        <fgColor theme="7" tint="0.59999389629810485"/>
        <bgColor indexed="64"/>
      </patternFill>
    </fill>
    <fill>
      <patternFill patternType="solid">
        <fgColor theme="7"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theme="3"/>
      </left>
      <right/>
      <top style="thin">
        <color theme="3"/>
      </top>
      <bottom style="thin">
        <color theme="3"/>
      </bottom>
      <diagonal/>
    </border>
  </borders>
  <cellStyleXfs count="15830">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xf numFmtId="166" fontId="22" fillId="0" borderId="0" applyNumberFormat="0" applyFill="0" applyBorder="0" applyAlignment="0" applyProtection="0">
      <alignment vertical="top"/>
    </xf>
  </cellStyleXfs>
  <cellXfs count="659">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66" fontId="68" fillId="0" borderId="0" xfId="0" applyFont="1" applyAlignment="1">
      <alignment vertical="top" wrapText="1"/>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71" fillId="0" borderId="0" xfId="0" applyFont="1" applyFill="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177" fontId="90" fillId="0" borderId="16" xfId="15782" applyFont="1" applyFill="1" applyBorder="1" applyAlignment="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66" fontId="68" fillId="0" borderId="1" xfId="0" applyFont="1" applyBorder="1">
      <alignment vertical="top"/>
    </xf>
    <xf numFmtId="166" fontId="68" fillId="0" borderId="1" xfId="0" applyFont="1" applyBorder="1" applyAlignment="1">
      <alignment vertical="top" wrapText="1"/>
    </xf>
    <xf numFmtId="166" fontId="68" fillId="51" borderId="1" xfId="0" applyFont="1" applyFill="1" applyBorder="1">
      <alignment vertical="top"/>
    </xf>
    <xf numFmtId="166" fontId="68" fillId="64" borderId="1" xfId="0" applyFont="1" applyFill="1" applyBorder="1">
      <alignment vertical="top"/>
    </xf>
    <xf numFmtId="166" fontId="68" fillId="0" borderId="1" xfId="0" applyFont="1" applyFill="1" applyBorder="1">
      <alignment vertical="top"/>
    </xf>
    <xf numFmtId="166" fontId="68" fillId="0" borderId="1" xfId="0" applyFont="1" applyFill="1" applyBorder="1" applyAlignment="1">
      <alignment vertical="top" wrapText="1"/>
    </xf>
    <xf numFmtId="166" fontId="68" fillId="55" borderId="1" xfId="0" applyFont="1" applyFill="1" applyBorder="1" applyAlignment="1">
      <alignment vertical="top" wrapText="1"/>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66" fontId="68" fillId="50" borderId="11"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0" borderId="0" xfId="15821"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87" fontId="131"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66" fontId="127" fillId="0" borderId="0" xfId="15821" applyFont="1" applyFill="1">
      <alignment vertical="top"/>
    </xf>
    <xf numFmtId="0" fontId="132" fillId="0" borderId="0" xfId="15784" applyNumberFormat="1" applyFont="1" applyFill="1" applyBorder="1">
      <alignment vertical="top"/>
    </xf>
    <xf numFmtId="0" fontId="133" fillId="0" borderId="0" xfId="15785" applyFont="1" applyFill="1" applyBorder="1">
      <alignment vertical="top"/>
    </xf>
    <xf numFmtId="0" fontId="134" fillId="0" borderId="0" xfId="15785" applyFont="1" applyFill="1" applyBorder="1">
      <alignment vertical="top"/>
    </xf>
    <xf numFmtId="0" fontId="135"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36" fillId="0" borderId="0" xfId="15821" applyFont="1" applyFill="1" applyBorder="1">
      <alignment vertical="top"/>
    </xf>
    <xf numFmtId="180" fontId="112" fillId="0" borderId="0" xfId="15821" applyNumberFormat="1" applyFont="1" applyFill="1" applyBorder="1">
      <alignment vertical="top"/>
    </xf>
    <xf numFmtId="166" fontId="129" fillId="0" borderId="0" xfId="0" applyFont="1">
      <alignment vertical="top"/>
    </xf>
    <xf numFmtId="166" fontId="137" fillId="47" borderId="0" xfId="15820" applyNumberFormat="1" applyFont="1" applyFill="1" applyAlignment="1">
      <alignment vertical="top"/>
    </xf>
    <xf numFmtId="166" fontId="138" fillId="47" borderId="0" xfId="15820" applyNumberFormat="1" applyFont="1" applyFill="1" applyAlignment="1">
      <alignment vertical="top"/>
    </xf>
    <xf numFmtId="166" fontId="130"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38" fillId="52" borderId="0" xfId="15820" applyNumberFormat="1" applyFont="1" applyFill="1" applyAlignment="1">
      <alignment vertical="top"/>
    </xf>
    <xf numFmtId="14" fontId="138"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90" fontId="68" fillId="4" borderId="0" xfId="15821" applyNumberFormat="1" applyFont="1" applyFill="1">
      <alignment vertical="top"/>
    </xf>
    <xf numFmtId="191" fontId="68" fillId="4" borderId="0" xfId="15821" applyNumberFormat="1" applyFont="1" applyFill="1">
      <alignment vertical="top"/>
    </xf>
    <xf numFmtId="166" fontId="142"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39" fillId="0" borderId="0" xfId="15784" applyNumberFormat="1" applyFont="1" applyFill="1">
      <alignment vertical="top"/>
    </xf>
    <xf numFmtId="0" fontId="140" fillId="0" borderId="0" xfId="15785" applyFont="1" applyFill="1">
      <alignment vertical="top"/>
    </xf>
    <xf numFmtId="0" fontId="141" fillId="0" borderId="0" xfId="15785" applyFont="1" applyFill="1">
      <alignment vertical="top"/>
    </xf>
    <xf numFmtId="0" fontId="142" fillId="0" borderId="0" xfId="97" applyFont="1" applyFill="1">
      <alignment horizontal="right" vertical="top"/>
    </xf>
    <xf numFmtId="177" fontId="142" fillId="0" borderId="0" xfId="15782" applyFont="1" applyFill="1" applyAlignment="1">
      <alignment vertical="top"/>
    </xf>
    <xf numFmtId="166" fontId="142" fillId="0" borderId="0" xfId="15821" applyFont="1" applyFill="1">
      <alignment vertical="top"/>
    </xf>
    <xf numFmtId="166" fontId="68" fillId="0" borderId="0" xfId="0" applyFont="1" applyAlignment="1">
      <alignment horizontal="left" vertical="top" wrapText="1"/>
    </xf>
    <xf numFmtId="166" fontId="69" fillId="47" borderId="0" xfId="15821" applyFont="1" applyFill="1">
      <alignment vertical="top"/>
    </xf>
    <xf numFmtId="166" fontId="69" fillId="4" borderId="0" xfId="15821" applyFont="1" applyFill="1" applyAlignment="1">
      <alignment horizontal="left" vertical="center"/>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3" fillId="47" borderId="0" xfId="15821" applyFont="1" applyFill="1">
      <alignment vertical="top"/>
    </xf>
    <xf numFmtId="177" fontId="69" fillId="47" borderId="0" xfId="15782" applyFont="1" applyFill="1"/>
    <xf numFmtId="166" fontId="69" fillId="4" borderId="0" xfId="15821" applyFont="1" applyFill="1">
      <alignment vertical="top"/>
    </xf>
    <xf numFmtId="0" fontId="68" fillId="62" borderId="19" xfId="97" applyFont="1" applyFill="1" applyBorder="1">
      <alignment horizontal="right" vertical="top"/>
    </xf>
    <xf numFmtId="177" fontId="68" fillId="62" borderId="18" xfId="15782" applyFont="1" applyFill="1" applyBorder="1" applyAlignment="1">
      <alignment vertical="top"/>
    </xf>
    <xf numFmtId="187" fontId="144" fillId="62" borderId="17" xfId="15821" applyNumberFormat="1" applyFont="1" applyFill="1" applyBorder="1">
      <alignment vertical="top"/>
    </xf>
    <xf numFmtId="0" fontId="146" fillId="0" borderId="17" xfId="97" applyFont="1" applyFill="1" applyBorder="1">
      <alignment horizontal="right" vertical="top"/>
    </xf>
    <xf numFmtId="177" fontId="146" fillId="0" borderId="17" xfId="15782" applyFont="1" applyFill="1" applyBorder="1" applyAlignment="1">
      <alignment vertical="top"/>
    </xf>
    <xf numFmtId="187" fontId="146" fillId="0" borderId="0" xfId="15821" applyNumberFormat="1" applyFont="1" applyFill="1" applyBorder="1">
      <alignment vertical="top"/>
    </xf>
    <xf numFmtId="166" fontId="147" fillId="4" borderId="0" xfId="15821" applyFont="1" applyFill="1">
      <alignment vertical="top"/>
    </xf>
    <xf numFmtId="187" fontId="146" fillId="4" borderId="0" xfId="15821" applyNumberFormat="1" applyFont="1" applyFill="1">
      <alignment vertical="top"/>
    </xf>
    <xf numFmtId="0" fontId="148" fillId="4" borderId="0" xfId="15784" applyNumberFormat="1" applyFont="1" applyFill="1">
      <alignment vertical="top"/>
    </xf>
    <xf numFmtId="181" fontId="147" fillId="0" borderId="0" xfId="15785" applyNumberFormat="1" applyFont="1" applyFill="1">
      <alignment vertical="top"/>
    </xf>
    <xf numFmtId="0" fontId="149" fillId="4" borderId="0" xfId="15785" applyFont="1" applyFill="1">
      <alignment vertical="top"/>
    </xf>
    <xf numFmtId="187" fontId="144" fillId="62" borderId="18" xfId="15821" applyNumberFormat="1" applyFont="1" applyFill="1" applyBorder="1">
      <alignment vertical="top"/>
    </xf>
    <xf numFmtId="166" fontId="147" fillId="0" borderId="0" xfId="15821" applyFont="1" applyFill="1">
      <alignment vertical="top"/>
    </xf>
    <xf numFmtId="0" fontId="132" fillId="4" borderId="0" xfId="15784" applyNumberFormat="1" applyFont="1" applyFill="1" applyBorder="1">
      <alignment vertical="top"/>
    </xf>
    <xf numFmtId="0" fontId="133" fillId="4" borderId="0" xfId="15785" applyFont="1" applyFill="1" applyBorder="1">
      <alignment vertical="top"/>
    </xf>
    <xf numFmtId="0" fontId="145" fillId="4" borderId="0" xfId="15785" applyFont="1" applyFill="1" applyBorder="1">
      <alignment vertical="top"/>
    </xf>
    <xf numFmtId="0" fontId="146" fillId="4" borderId="17" xfId="97" applyFont="1" applyFill="1" applyBorder="1">
      <alignment horizontal="right" vertical="top"/>
    </xf>
    <xf numFmtId="177" fontId="146" fillId="4" borderId="17" xfId="15782" applyFont="1" applyFill="1" applyBorder="1" applyAlignment="1">
      <alignment vertical="top"/>
    </xf>
    <xf numFmtId="187" fontId="146" fillId="4" borderId="0" xfId="15782" applyNumberFormat="1" applyFont="1" applyFill="1" applyBorder="1" applyAlignment="1">
      <alignment vertical="top"/>
    </xf>
    <xf numFmtId="187" fontId="146" fillId="4" borderId="17" xfId="15782" applyNumberFormat="1" applyFont="1" applyFill="1" applyBorder="1" applyAlignment="1">
      <alignment vertical="top"/>
    </xf>
    <xf numFmtId="187" fontId="146" fillId="4" borderId="0" xfId="15821" applyNumberFormat="1" applyFont="1" applyFill="1" applyBorder="1">
      <alignment vertical="top"/>
    </xf>
    <xf numFmtId="178" fontId="146" fillId="4" borderId="17" xfId="97" applyNumberFormat="1" applyFont="1" applyFill="1" applyBorder="1">
      <alignment horizontal="right" vertical="top"/>
    </xf>
    <xf numFmtId="0" fontId="132" fillId="4" borderId="0" xfId="15784" applyNumberFormat="1" applyFont="1" applyFill="1">
      <alignment vertical="top"/>
    </xf>
    <xf numFmtId="0" fontId="133" fillId="4" borderId="0" xfId="15785" applyFont="1" applyFill="1">
      <alignment vertical="top"/>
    </xf>
    <xf numFmtId="0" fontId="145" fillId="4" borderId="0" xfId="15785" applyFont="1" applyFill="1">
      <alignment vertical="top"/>
    </xf>
    <xf numFmtId="187" fontId="146" fillId="4" borderId="0" xfId="15782" applyNumberFormat="1" applyFont="1" applyFill="1" applyAlignment="1">
      <alignment vertical="top"/>
    </xf>
    <xf numFmtId="187" fontId="146" fillId="0" borderId="0" xfId="15821" applyNumberFormat="1" applyFont="1" applyFill="1">
      <alignment vertical="top"/>
    </xf>
    <xf numFmtId="187" fontId="146" fillId="4" borderId="17" xfId="15821" applyNumberFormat="1" applyFont="1" applyFill="1" applyBorder="1">
      <alignment vertical="top"/>
    </xf>
    <xf numFmtId="0" fontId="132" fillId="0" borderId="0" xfId="15784" applyNumberFormat="1" applyFont="1" applyFill="1">
      <alignment vertical="top"/>
    </xf>
    <xf numFmtId="0" fontId="145" fillId="0" borderId="0" xfId="15785" applyFont="1" applyFill="1">
      <alignment vertical="top"/>
    </xf>
    <xf numFmtId="177" fontId="146" fillId="0" borderId="0" xfId="15782" applyFont="1" applyFill="1" applyAlignment="1">
      <alignment vertical="top"/>
    </xf>
    <xf numFmtId="186" fontId="146" fillId="0" borderId="0" xfId="15826" applyFont="1" applyFill="1">
      <alignment vertical="top"/>
    </xf>
    <xf numFmtId="186" fontId="146" fillId="0" borderId="17" xfId="15826" applyFont="1" applyFill="1" applyBorder="1">
      <alignment vertical="top"/>
    </xf>
    <xf numFmtId="166" fontId="146" fillId="0" borderId="0" xfId="15821" applyFont="1" applyFill="1">
      <alignment vertical="top"/>
    </xf>
    <xf numFmtId="177" fontId="146" fillId="54" borderId="17" xfId="15782" applyFont="1" applyFill="1" applyBorder="1" applyAlignment="1">
      <alignment vertical="top"/>
    </xf>
    <xf numFmtId="166" fontId="146"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xf numFmtId="166" fontId="129" fillId="0" borderId="0" xfId="0" applyFont="1" applyFill="1">
      <alignment vertical="top"/>
    </xf>
    <xf numFmtId="166" fontId="129" fillId="0" borderId="0" xfId="0" applyFont="1" applyFill="1" applyAlignment="1">
      <alignment horizontal="left" vertical="top" wrapText="1"/>
    </xf>
    <xf numFmtId="166" fontId="150" fillId="4" borderId="0" xfId="15821" applyFont="1" applyFill="1">
      <alignment vertical="top"/>
    </xf>
    <xf numFmtId="166" fontId="150" fillId="0" borderId="0" xfId="15821" applyFont="1" applyFill="1">
      <alignment vertical="top"/>
    </xf>
    <xf numFmtId="0" fontId="151" fillId="4" borderId="0" xfId="15784" applyNumberFormat="1" applyFont="1" applyFill="1">
      <alignment vertical="top"/>
    </xf>
    <xf numFmtId="0" fontId="152" fillId="4" borderId="0" xfId="15785" applyFont="1" applyFill="1">
      <alignment vertical="top"/>
    </xf>
    <xf numFmtId="187" fontId="157" fillId="4" borderId="0" xfId="15821" applyNumberFormat="1" applyFont="1" applyFill="1">
      <alignment vertical="top"/>
    </xf>
    <xf numFmtId="0" fontId="159" fillId="4" borderId="0" xfId="15785" applyFont="1" applyFill="1">
      <alignment vertical="top"/>
    </xf>
    <xf numFmtId="0" fontId="160" fillId="4" borderId="0" xfId="97" applyFont="1" applyFill="1">
      <alignment horizontal="right" vertical="top"/>
    </xf>
    <xf numFmtId="177" fontId="153" fillId="4" borderId="0" xfId="15782" applyFont="1" applyFill="1" applyAlignment="1">
      <alignment vertical="top"/>
    </xf>
    <xf numFmtId="166" fontId="153" fillId="4" borderId="0" xfId="15821" applyFont="1" applyFill="1">
      <alignment vertical="top"/>
    </xf>
    <xf numFmtId="166" fontId="153" fillId="0" borderId="0" xfId="15821" applyFont="1" applyFill="1">
      <alignment vertical="top"/>
    </xf>
    <xf numFmtId="0" fontId="162" fillId="4" borderId="0" xfId="15784" applyNumberFormat="1" applyFont="1" applyFill="1">
      <alignment vertical="top"/>
    </xf>
    <xf numFmtId="0" fontId="158" fillId="4" borderId="0" xfId="15785" applyFont="1" applyFill="1">
      <alignment vertical="top"/>
    </xf>
    <xf numFmtId="0" fontId="163" fillId="4" borderId="0" xfId="15785" applyFont="1" applyFill="1">
      <alignment vertical="top"/>
    </xf>
    <xf numFmtId="177" fontId="160" fillId="4" borderId="0" xfId="15782" applyFont="1" applyFill="1" applyAlignment="1">
      <alignment vertical="top"/>
    </xf>
    <xf numFmtId="187" fontId="160" fillId="4" borderId="0" xfId="15821" applyNumberFormat="1" applyFont="1" applyFill="1">
      <alignment vertical="top"/>
    </xf>
    <xf numFmtId="187" fontId="160" fillId="54" borderId="0" xfId="15821" applyNumberFormat="1" applyFont="1" applyFill="1">
      <alignment vertical="top"/>
    </xf>
    <xf numFmtId="187" fontId="160" fillId="0" borderId="0" xfId="15821" applyNumberFormat="1" applyFont="1" applyFill="1">
      <alignment vertical="top"/>
    </xf>
    <xf numFmtId="187" fontId="160" fillId="0" borderId="0" xfId="15826" applyNumberFormat="1" applyFont="1" applyFill="1">
      <alignment vertical="top"/>
    </xf>
    <xf numFmtId="187" fontId="161" fillId="0" borderId="0" xfId="15826" applyNumberFormat="1" applyFont="1" applyFill="1">
      <alignment vertical="top"/>
    </xf>
    <xf numFmtId="187" fontId="160" fillId="37" borderId="0" xfId="15824" applyNumberFormat="1" applyFont="1"/>
    <xf numFmtId="0" fontId="153" fillId="4" borderId="0" xfId="97" applyFont="1" applyFill="1">
      <alignment horizontal="right" vertical="top"/>
    </xf>
    <xf numFmtId="167" fontId="90" fillId="0" borderId="0" xfId="15782" applyNumberFormat="1" applyFont="1" applyFill="1" applyAlignment="1">
      <alignment vertical="top"/>
    </xf>
    <xf numFmtId="167" fontId="90" fillId="0" borderId="0" xfId="79" applyNumberFormat="1" applyFont="1" applyFill="1">
      <alignment vertical="top"/>
    </xf>
    <xf numFmtId="167" fontId="90" fillId="0" borderId="16" xfId="15782" applyNumberFormat="1" applyFont="1" applyFill="1" applyBorder="1" applyAlignment="1">
      <alignment vertical="top"/>
    </xf>
    <xf numFmtId="167" fontId="90" fillId="4" borderId="16" xfId="15782" applyNumberFormat="1" applyFont="1" applyFill="1" applyBorder="1" applyAlignment="1">
      <alignment vertical="top"/>
    </xf>
    <xf numFmtId="167" fontId="90" fillId="4" borderId="0" xfId="15821" applyNumberFormat="1" applyFont="1" applyFill="1">
      <alignment vertical="top"/>
    </xf>
    <xf numFmtId="0" fontId="149" fillId="0" borderId="0" xfId="15785" applyFont="1" applyFill="1">
      <alignment vertical="top"/>
    </xf>
    <xf numFmtId="187" fontId="164" fillId="4" borderId="0" xfId="15821" applyNumberFormat="1" applyFont="1" applyFill="1">
      <alignment vertical="top"/>
    </xf>
    <xf numFmtId="187" fontId="164" fillId="0" borderId="0" xfId="15821" applyNumberFormat="1" applyFont="1" applyFill="1">
      <alignment vertical="top"/>
    </xf>
    <xf numFmtId="187" fontId="164" fillId="37" borderId="0" xfId="15824" applyNumberFormat="1" applyFont="1"/>
    <xf numFmtId="0" fontId="146" fillId="4" borderId="0" xfId="97" applyFont="1" applyFill="1" applyBorder="1">
      <alignment horizontal="right" vertical="top"/>
    </xf>
    <xf numFmtId="177" fontId="146" fillId="4" borderId="0" xfId="15782" applyFont="1" applyFill="1" applyBorder="1" applyAlignment="1">
      <alignment vertical="top"/>
    </xf>
    <xf numFmtId="0" fontId="146" fillId="4" borderId="0" xfId="97" applyFont="1" applyFill="1">
      <alignment horizontal="right" vertical="top"/>
    </xf>
    <xf numFmtId="177" fontId="146" fillId="4" borderId="0" xfId="15782" applyFont="1" applyFill="1" applyAlignment="1">
      <alignment vertical="top"/>
    </xf>
    <xf numFmtId="179" fontId="132" fillId="4" borderId="0" xfId="15784" applyNumberFormat="1" applyFont="1" applyFill="1" applyBorder="1">
      <alignment vertical="top"/>
    </xf>
    <xf numFmtId="179" fontId="133" fillId="4" borderId="0" xfId="15785" applyNumberFormat="1" applyFont="1" applyFill="1" applyBorder="1">
      <alignment vertical="top"/>
    </xf>
    <xf numFmtId="179" fontId="145" fillId="4" borderId="0" xfId="15785" applyNumberFormat="1" applyFont="1" applyFill="1" applyBorder="1">
      <alignment vertical="top"/>
    </xf>
    <xf numFmtId="179" fontId="146" fillId="4" borderId="0" xfId="97" applyNumberFormat="1" applyFont="1" applyFill="1" applyBorder="1">
      <alignment horizontal="right" vertical="top"/>
    </xf>
    <xf numFmtId="166" fontId="132" fillId="4" borderId="0" xfId="15821" applyFont="1" applyFill="1" applyBorder="1">
      <alignment vertical="top"/>
    </xf>
    <xf numFmtId="179" fontId="146" fillId="4" borderId="0" xfId="15821" applyNumberFormat="1" applyFont="1" applyFill="1" applyBorder="1">
      <alignment vertical="top"/>
    </xf>
    <xf numFmtId="179" fontId="146" fillId="0" borderId="0" xfId="15821" applyNumberFormat="1" applyFont="1" applyFill="1" applyBorder="1">
      <alignment vertical="top"/>
    </xf>
    <xf numFmtId="179" fontId="132" fillId="4" borderId="0" xfId="15821" applyNumberFormat="1" applyFont="1" applyFill="1" applyBorder="1">
      <alignment vertical="top"/>
    </xf>
    <xf numFmtId="181" fontId="132" fillId="4" borderId="0" xfId="15784" applyNumberFormat="1" applyFont="1" applyFill="1">
      <alignment vertical="top"/>
    </xf>
    <xf numFmtId="181" fontId="133" fillId="4" borderId="0" xfId="15785" applyNumberFormat="1" applyFont="1" applyFill="1">
      <alignment vertical="top"/>
    </xf>
    <xf numFmtId="181" fontId="145" fillId="4" borderId="0" xfId="15785" applyNumberFormat="1" applyFont="1" applyFill="1">
      <alignment vertical="top"/>
    </xf>
    <xf numFmtId="181" fontId="146" fillId="4" borderId="0" xfId="97" applyNumberFormat="1" applyFont="1" applyFill="1">
      <alignment horizontal="right" vertical="top"/>
    </xf>
    <xf numFmtId="187" fontId="146" fillId="4" borderId="0" xfId="79" applyNumberFormat="1" applyFont="1" applyFill="1">
      <alignment vertical="top"/>
    </xf>
    <xf numFmtId="187" fontId="146" fillId="4" borderId="0" xfId="0" applyNumberFormat="1" applyFont="1" applyFill="1">
      <alignment vertical="top"/>
    </xf>
    <xf numFmtId="187" fontId="146" fillId="0" borderId="0" xfId="79" applyNumberFormat="1" applyFont="1" applyFill="1">
      <alignment vertical="top"/>
    </xf>
    <xf numFmtId="187" fontId="165" fillId="0" borderId="0" xfId="15821" applyNumberFormat="1" applyFont="1" applyFill="1" applyBorder="1">
      <alignment vertical="top"/>
    </xf>
    <xf numFmtId="0" fontId="154" fillId="4" borderId="0" xfId="15784" applyNumberFormat="1" applyFont="1" applyFill="1">
      <alignment vertical="top"/>
    </xf>
    <xf numFmtId="0" fontId="155" fillId="4" borderId="0" xfId="15785" applyFont="1" applyFill="1">
      <alignment vertical="top"/>
    </xf>
    <xf numFmtId="0" fontId="156" fillId="4" borderId="0" xfId="15785" applyFont="1" applyFill="1">
      <alignment vertical="top"/>
    </xf>
    <xf numFmtId="0" fontId="157" fillId="4" borderId="0" xfId="97" applyFont="1" applyFill="1">
      <alignment horizontal="right" vertical="top"/>
    </xf>
    <xf numFmtId="177" fontId="157" fillId="4" borderId="0" xfId="15782" applyFont="1" applyFill="1" applyAlignment="1">
      <alignment vertical="top"/>
    </xf>
    <xf numFmtId="187" fontId="157" fillId="0" borderId="0" xfId="15821" applyNumberFormat="1" applyFont="1" applyFill="1">
      <alignment vertical="top"/>
    </xf>
    <xf numFmtId="187" fontId="157" fillId="37" borderId="0" xfId="15824" applyNumberFormat="1" applyFont="1"/>
    <xf numFmtId="0" fontId="133" fillId="0" borderId="0" xfId="15785" applyFont="1" applyFill="1">
      <alignment vertical="top"/>
    </xf>
    <xf numFmtId="0" fontId="146" fillId="0" borderId="0" xfId="97" applyFont="1" applyFill="1">
      <alignment horizontal="right" vertical="top"/>
    </xf>
    <xf numFmtId="192" fontId="146" fillId="0" borderId="0" xfId="15826" applyNumberFormat="1" applyFont="1" applyFill="1">
      <alignment vertical="top"/>
    </xf>
    <xf numFmtId="0" fontId="148" fillId="0" borderId="0" xfId="15784" applyNumberFormat="1" applyFont="1" applyFill="1">
      <alignment vertical="top"/>
    </xf>
    <xf numFmtId="187" fontId="146" fillId="54" borderId="17" xfId="15782" applyNumberFormat="1" applyFont="1" applyFill="1" applyBorder="1" applyAlignment="1">
      <alignment vertical="top"/>
    </xf>
    <xf numFmtId="180" fontId="74" fillId="72" borderId="0" xfId="79" applyNumberFormat="1" applyFont="1" applyFill="1">
      <alignment vertical="top"/>
    </xf>
    <xf numFmtId="180" fontId="68" fillId="72" borderId="0" xfId="79" applyNumberFormat="1" applyFont="1" applyFill="1">
      <alignment vertical="top"/>
    </xf>
    <xf numFmtId="169" fontId="74" fillId="72" borderId="0" xfId="79" applyFont="1" applyFill="1">
      <alignment vertical="top"/>
    </xf>
    <xf numFmtId="189" fontId="103" fillId="0" borderId="0" xfId="15821" applyNumberFormat="1" applyFont="1" applyFill="1">
      <alignment vertical="top"/>
    </xf>
    <xf numFmtId="167" fontId="104" fillId="0" borderId="0" xfId="15785" applyNumberFormat="1" applyFont="1" applyFill="1">
      <alignment vertical="top"/>
    </xf>
    <xf numFmtId="167" fontId="103" fillId="0" borderId="0" xfId="97" applyNumberFormat="1" applyFont="1" applyFill="1">
      <alignment horizontal="right" vertical="top"/>
    </xf>
    <xf numFmtId="167" fontId="106" fillId="0" borderId="0" xfId="15784" applyNumberFormat="1" applyFont="1" applyFill="1">
      <alignment vertical="top"/>
    </xf>
    <xf numFmtId="167" fontId="103" fillId="0" borderId="0" xfId="79" applyNumberFormat="1" applyFont="1" applyFill="1">
      <alignment vertical="top"/>
    </xf>
    <xf numFmtId="167" fontId="107" fillId="0" borderId="0" xfId="15785" applyNumberFormat="1" applyFont="1" applyFill="1">
      <alignment vertical="top"/>
    </xf>
    <xf numFmtId="167" fontId="84" fillId="0" borderId="0" xfId="15782" applyNumberFormat="1" applyFont="1" applyFill="1" applyAlignment="1">
      <alignment vertical="top"/>
    </xf>
    <xf numFmtId="169" fontId="84" fillId="0" borderId="0" xfId="15782" applyNumberFormat="1" applyFont="1" applyFill="1" applyAlignment="1">
      <alignment vertical="top"/>
    </xf>
    <xf numFmtId="167" fontId="103" fillId="0" borderId="0" xfId="15782" applyNumberFormat="1" applyFont="1" applyFill="1" applyAlignment="1">
      <alignment vertical="top"/>
    </xf>
    <xf numFmtId="186" fontId="106" fillId="0" borderId="0" xfId="15826" applyFont="1" applyFill="1">
      <alignment vertical="top"/>
    </xf>
    <xf numFmtId="186" fontId="104" fillId="0" borderId="0" xfId="15826" applyFont="1" applyFill="1">
      <alignment vertical="top"/>
    </xf>
    <xf numFmtId="186" fontId="107" fillId="0" borderId="0" xfId="15826" applyFont="1" applyFill="1">
      <alignment vertical="top"/>
    </xf>
    <xf numFmtId="186" fontId="103" fillId="0" borderId="0" xfId="15826" applyFont="1" applyFill="1">
      <alignment vertical="top"/>
    </xf>
    <xf numFmtId="186" fontId="109" fillId="0" borderId="0" xfId="15826" applyFont="1" applyFill="1">
      <alignment vertical="top"/>
    </xf>
    <xf numFmtId="186" fontId="88" fillId="0" borderId="0" xfId="15826" applyFont="1" applyFill="1">
      <alignment vertical="top"/>
    </xf>
    <xf numFmtId="186" fontId="110" fillId="0" borderId="0" xfId="15826" applyFont="1" applyFill="1">
      <alignment vertical="top"/>
    </xf>
    <xf numFmtId="167" fontId="90" fillId="0" borderId="0" xfId="15821" applyNumberFormat="1" applyFont="1" applyFill="1">
      <alignment vertical="top"/>
    </xf>
    <xf numFmtId="167" fontId="71" fillId="0" borderId="0" xfId="15784" applyNumberFormat="1" applyFont="1" applyFill="1">
      <alignment vertical="top"/>
    </xf>
    <xf numFmtId="167" fontId="72" fillId="0" borderId="0" xfId="15785" applyNumberFormat="1" applyFont="1" applyFill="1">
      <alignment vertical="top"/>
    </xf>
    <xf numFmtId="167" fontId="73" fillId="0" borderId="0" xfId="15785" applyNumberFormat="1" applyFont="1" applyFill="1">
      <alignment vertical="top"/>
    </xf>
    <xf numFmtId="167" fontId="68" fillId="0" borderId="0" xfId="97" applyNumberFormat="1" applyFont="1" applyFill="1">
      <alignment horizontal="right" vertical="top"/>
    </xf>
    <xf numFmtId="167" fontId="68" fillId="0" borderId="16" xfId="15782" applyNumberFormat="1" applyFont="1" applyFill="1" applyBorder="1" applyAlignment="1">
      <alignment vertical="top"/>
    </xf>
    <xf numFmtId="187" fontId="103" fillId="0" borderId="16" xfId="15782" applyNumberFormat="1" applyFont="1" applyFill="1" applyBorder="1" applyAlignment="1">
      <alignment vertical="top"/>
    </xf>
    <xf numFmtId="167" fontId="68" fillId="0" borderId="16" xfId="15821" applyNumberFormat="1" applyFont="1" applyFill="1" applyBorder="1">
      <alignment vertical="top"/>
    </xf>
    <xf numFmtId="167" fontId="109" fillId="0" borderId="0" xfId="15784" applyNumberFormat="1" applyFont="1" applyFill="1">
      <alignment vertical="top"/>
    </xf>
    <xf numFmtId="167" fontId="88" fillId="0" borderId="0" xfId="15785" applyNumberFormat="1" applyFont="1" applyFill="1">
      <alignment vertical="top"/>
    </xf>
    <xf numFmtId="167" fontId="110" fillId="0" borderId="0" xfId="15785" applyNumberFormat="1" applyFont="1" applyFill="1">
      <alignment vertical="top"/>
    </xf>
    <xf numFmtId="167" fontId="90" fillId="0" borderId="0" xfId="97" applyNumberFormat="1" applyFont="1" applyFill="1">
      <alignment horizontal="right" vertical="top"/>
    </xf>
    <xf numFmtId="167" fontId="109" fillId="4" borderId="0" xfId="15784" applyNumberFormat="1" applyFont="1" applyFill="1">
      <alignment vertical="top"/>
    </xf>
    <xf numFmtId="167" fontId="88" fillId="4" borderId="0" xfId="15785" applyNumberFormat="1" applyFont="1" applyFill="1">
      <alignment vertical="top"/>
    </xf>
    <xf numFmtId="167" fontId="110" fillId="4" borderId="0" xfId="15785" applyNumberFormat="1" applyFont="1" applyFill="1">
      <alignment vertical="top"/>
    </xf>
    <xf numFmtId="167" fontId="90" fillId="4" borderId="0" xfId="97" applyNumberFormat="1" applyFont="1" applyFill="1">
      <alignment horizontal="right" vertical="top"/>
    </xf>
    <xf numFmtId="167" fontId="90" fillId="54" borderId="16" xfId="15782" applyNumberFormat="1" applyFont="1" applyFill="1" applyBorder="1" applyAlignment="1">
      <alignment vertical="top"/>
    </xf>
    <xf numFmtId="167" fontId="72" fillId="4" borderId="0" xfId="15785" applyNumberFormat="1" applyFont="1" applyFill="1" applyBorder="1">
      <alignment vertical="top"/>
    </xf>
    <xf numFmtId="167" fontId="91" fillId="0" borderId="0" xfId="15784" applyNumberFormat="1" applyFont="1" applyFill="1">
      <alignment vertical="top"/>
    </xf>
    <xf numFmtId="167" fontId="85" fillId="0" borderId="0" xfId="15785" applyNumberFormat="1" applyFont="1" applyFill="1">
      <alignment vertical="top"/>
    </xf>
    <xf numFmtId="167" fontId="97" fillId="0" borderId="0" xfId="15785" applyNumberFormat="1" applyFont="1" applyFill="1">
      <alignment vertical="top"/>
    </xf>
    <xf numFmtId="167" fontId="84" fillId="0" borderId="0" xfId="97" applyNumberFormat="1" applyFont="1" applyFill="1">
      <alignment horizontal="right" vertical="top"/>
    </xf>
    <xf numFmtId="167" fontId="84" fillId="0" borderId="0" xfId="79" applyNumberFormat="1" applyFont="1" applyFill="1">
      <alignment vertical="top"/>
    </xf>
    <xf numFmtId="167" fontId="103" fillId="54" borderId="16" xfId="15782" applyNumberFormat="1" applyFont="1" applyFill="1" applyBorder="1" applyAlignment="1">
      <alignment vertical="top"/>
    </xf>
    <xf numFmtId="167" fontId="103" fillId="4" borderId="16" xfId="15782" applyNumberFormat="1" applyFont="1" applyFill="1" applyBorder="1" applyAlignment="1">
      <alignment vertical="top"/>
    </xf>
    <xf numFmtId="167" fontId="103" fillId="0" borderId="16" xfId="15782" applyNumberFormat="1" applyFont="1" applyFill="1" applyBorder="1" applyAlignment="1">
      <alignment vertical="top"/>
    </xf>
    <xf numFmtId="167" fontId="103" fillId="0" borderId="0" xfId="15821" applyNumberFormat="1" applyFont="1" applyFill="1">
      <alignment vertical="top"/>
    </xf>
    <xf numFmtId="167" fontId="162" fillId="4" borderId="0" xfId="15784" applyNumberFormat="1" applyFont="1" applyFill="1">
      <alignment vertical="top"/>
    </xf>
    <xf numFmtId="167" fontId="158" fillId="4" borderId="0" xfId="15785" applyNumberFormat="1" applyFont="1" applyFill="1">
      <alignment vertical="top"/>
    </xf>
    <xf numFmtId="167" fontId="163" fillId="4" borderId="0" xfId="15785" applyNumberFormat="1" applyFont="1" applyFill="1">
      <alignment vertical="top"/>
    </xf>
    <xf numFmtId="167" fontId="160" fillId="4" borderId="0" xfId="97" applyNumberFormat="1" applyFont="1" applyFill="1">
      <alignment horizontal="right" vertical="top"/>
    </xf>
    <xf numFmtId="167" fontId="160" fillId="4" borderId="0" xfId="15782" applyNumberFormat="1" applyFont="1" applyFill="1" applyAlignment="1">
      <alignment vertical="top"/>
    </xf>
    <xf numFmtId="167" fontId="160" fillId="4" borderId="0" xfId="15821" applyNumberFormat="1" applyFont="1" applyFill="1">
      <alignment vertical="top"/>
    </xf>
    <xf numFmtId="187" fontId="68" fillId="0" borderId="0" xfId="15782" applyNumberFormat="1" applyFont="1" applyFill="1" applyAlignment="1">
      <alignment vertical="top"/>
    </xf>
    <xf numFmtId="187" fontId="103" fillId="4" borderId="0" xfId="15782" applyNumberFormat="1" applyFont="1" applyFill="1" applyAlignment="1">
      <alignment vertical="top"/>
    </xf>
    <xf numFmtId="187" fontId="90" fillId="0" borderId="0" xfId="15821" applyNumberFormat="1" applyFont="1" applyFill="1">
      <alignment vertical="top"/>
    </xf>
    <xf numFmtId="187" fontId="90" fillId="0" borderId="16" xfId="15782" applyNumberFormat="1" applyFont="1" applyFill="1" applyBorder="1" applyAlignment="1">
      <alignment vertical="top"/>
    </xf>
    <xf numFmtId="169" fontId="91" fillId="0" borderId="0" xfId="15784" applyNumberFormat="1" applyFont="1" applyFill="1">
      <alignment vertical="top"/>
    </xf>
    <xf numFmtId="169" fontId="85" fillId="0" borderId="0" xfId="15785" applyNumberFormat="1" applyFont="1" applyFill="1">
      <alignment vertical="top"/>
    </xf>
    <xf numFmtId="169" fontId="97" fillId="0" borderId="0" xfId="15785" applyNumberFormat="1" applyFont="1" applyFill="1">
      <alignment vertical="top"/>
    </xf>
    <xf numFmtId="169" fontId="84" fillId="0" borderId="0" xfId="79" applyFont="1" applyFill="1">
      <alignment vertical="top"/>
    </xf>
    <xf numFmtId="187" fontId="146" fillId="0" borderId="17" xfId="15821" applyNumberFormat="1" applyFont="1" applyFill="1" applyBorder="1">
      <alignment vertical="top"/>
    </xf>
    <xf numFmtId="0" fontId="145" fillId="0" borderId="0" xfId="15785" applyFont="1" applyFill="1" applyBorder="1">
      <alignment vertical="top"/>
    </xf>
    <xf numFmtId="187" fontId="146" fillId="0" borderId="0" xfId="15782" applyNumberFormat="1" applyFont="1" applyFill="1" applyBorder="1" applyAlignment="1">
      <alignment vertical="top"/>
    </xf>
    <xf numFmtId="187" fontId="146" fillId="0" borderId="17" xfId="15782" applyNumberFormat="1" applyFont="1" applyFill="1" applyBorder="1" applyAlignment="1">
      <alignment vertical="top"/>
    </xf>
    <xf numFmtId="0" fontId="126" fillId="0" borderId="0" xfId="15784" applyNumberFormat="1" applyFont="1" applyFill="1">
      <alignment vertical="top"/>
    </xf>
    <xf numFmtId="0" fontId="128" fillId="0" borderId="0" xfId="15785" applyFont="1" applyFill="1">
      <alignment vertical="top"/>
    </xf>
    <xf numFmtId="0" fontId="127" fillId="0" borderId="0" xfId="97" applyFont="1" applyFill="1">
      <alignment horizontal="right" vertical="top"/>
    </xf>
    <xf numFmtId="177" fontId="127" fillId="0" borderId="0" xfId="15782" applyFont="1" applyFill="1" applyAlignment="1">
      <alignment vertical="top"/>
    </xf>
    <xf numFmtId="0" fontId="68" fillId="0" borderId="19" xfId="97" applyFont="1" applyFill="1" applyBorder="1">
      <alignment horizontal="right" vertical="top"/>
    </xf>
    <xf numFmtId="177" fontId="68" fillId="0" borderId="18" xfId="15782" applyFont="1" applyFill="1" applyBorder="1" applyAlignment="1">
      <alignment vertical="top"/>
    </xf>
    <xf numFmtId="187" fontId="144" fillId="0" borderId="17" xfId="15821" applyNumberFormat="1" applyFont="1" applyFill="1" applyBorder="1">
      <alignment vertical="top"/>
    </xf>
    <xf numFmtId="187" fontId="144" fillId="0" borderId="18" xfId="15821" applyNumberFormat="1" applyFont="1" applyFill="1" applyBorder="1">
      <alignment vertical="top"/>
    </xf>
    <xf numFmtId="187" fontId="146" fillId="0" borderId="0" xfId="15782" applyNumberFormat="1" applyFont="1" applyFill="1" applyAlignment="1">
      <alignment vertical="top"/>
    </xf>
    <xf numFmtId="167" fontId="103" fillId="0" borderId="0" xfId="15782" applyNumberFormat="1" applyFont="1" applyFill="1" applyAlignment="1">
      <alignment horizontal="right" vertical="top"/>
    </xf>
    <xf numFmtId="167" fontId="71" fillId="0" borderId="0" xfId="15784" quotePrefix="1" applyNumberFormat="1" applyFont="1" applyFill="1">
      <alignment vertical="top"/>
    </xf>
    <xf numFmtId="166" fontId="167" fillId="47" borderId="0" xfId="15829" applyNumberFormat="1" applyFont="1" applyFill="1" applyAlignment="1">
      <alignment vertical="top"/>
    </xf>
    <xf numFmtId="166" fontId="68" fillId="0" borderId="0" xfId="0" applyFont="1" applyBorder="1">
      <alignment vertical="top"/>
    </xf>
    <xf numFmtId="166" fontId="166" fillId="0" borderId="0" xfId="15829" applyFont="1" applyBorder="1" applyAlignment="1">
      <alignment vertical="top" wrapText="1"/>
    </xf>
    <xf numFmtId="166" fontId="68" fillId="0" borderId="0" xfId="0" applyFont="1" applyBorder="1" applyAlignment="1">
      <alignment vertical="top" wrapText="1"/>
    </xf>
    <xf numFmtId="167" fontId="90" fillId="73" borderId="0" xfId="15782" applyNumberFormat="1" applyFont="1" applyFill="1" applyAlignment="1">
      <alignment vertical="top"/>
    </xf>
    <xf numFmtId="167" fontId="168" fillId="0" borderId="0" xfId="15785" applyNumberFormat="1" applyFont="1" applyFill="1">
      <alignment vertical="top"/>
    </xf>
    <xf numFmtId="167" fontId="68" fillId="0" borderId="0" xfId="15782" applyNumberFormat="1" applyFont="1" applyFill="1" applyAlignment="1">
      <alignment vertical="top"/>
    </xf>
    <xf numFmtId="193" fontId="90" fillId="0" borderId="0" xfId="15782" applyNumberFormat="1" applyFont="1" applyFill="1" applyAlignment="1">
      <alignment vertical="top"/>
    </xf>
    <xf numFmtId="167" fontId="160" fillId="0" borderId="0" xfId="15821" applyNumberFormat="1" applyFont="1" applyFill="1">
      <alignment vertical="top"/>
    </xf>
    <xf numFmtId="177" fontId="68" fillId="54" borderId="16" xfId="15782" applyFont="1" applyFill="1" applyBorder="1" applyAlignment="1">
      <alignment vertical="top"/>
    </xf>
    <xf numFmtId="166" fontId="129" fillId="73" borderId="17" xfId="0" applyFont="1" applyFill="1" applyBorder="1">
      <alignment vertical="top"/>
    </xf>
    <xf numFmtId="166" fontId="129" fillId="73" borderId="17" xfId="0" applyFont="1" applyFill="1" applyBorder="1" applyAlignment="1">
      <alignment horizontal="left" vertical="top" wrapText="1"/>
    </xf>
    <xf numFmtId="166" fontId="129" fillId="73" borderId="17" xfId="0" applyFont="1" applyFill="1" applyBorder="1" applyAlignment="1">
      <alignment vertical="top" wrapText="1"/>
    </xf>
    <xf numFmtId="167" fontId="109" fillId="73" borderId="0" xfId="15784" applyNumberFormat="1" applyFont="1" applyFill="1">
      <alignment vertical="top"/>
    </xf>
    <xf numFmtId="167" fontId="88" fillId="73" borderId="0" xfId="15785" applyNumberFormat="1" applyFont="1" applyFill="1">
      <alignment vertical="top"/>
    </xf>
    <xf numFmtId="167" fontId="110" fillId="73" borderId="0" xfId="15785" applyNumberFormat="1" applyFont="1" applyFill="1">
      <alignment vertical="top"/>
    </xf>
    <xf numFmtId="167" fontId="90" fillId="73" borderId="0" xfId="97" applyNumberFormat="1" applyFont="1" applyFill="1">
      <alignment horizontal="right" vertical="top"/>
    </xf>
    <xf numFmtId="167" fontId="90" fillId="73" borderId="0" xfId="79" applyNumberFormat="1" applyFont="1" applyFill="1">
      <alignment vertical="top"/>
    </xf>
  </cellXfs>
  <cellStyles count="15830">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xfId="15829" builtinId="8"/>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119">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s>
  <tableStyles count="0" defaultTableStyle="TableStyleMedium2" defaultPivotStyle="PivotStyleLight16"/>
  <colors>
    <mruColors>
      <color rgb="FFFFB81D"/>
      <color rgb="FFCCCCCE"/>
      <color rgb="FFCCFF99"/>
      <color rgb="FFE1B81D"/>
      <color rgb="FFE2E768"/>
      <color rgb="FFFFDB8E"/>
      <color rgb="FFDCECF5"/>
      <color rgb="FF003595"/>
      <color rgb="FFE0DCD8"/>
      <color rgb="FF98C5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tain01/Fountain/jsp/protected/reportDisplay.page?reportId=1696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FinancialResilienceTeam@ofwat.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4B9FD-2192-4727-80C1-DE27486D96A1}">
  <dimension ref="A1:G31"/>
  <sheetViews>
    <sheetView showGridLines="0" workbookViewId="0"/>
  </sheetViews>
  <sheetFormatPr defaultRowHeight="12.75"/>
  <cols>
    <col min="1" max="4" width="1.625" style="139" customWidth="1"/>
    <col min="5" max="5" width="22" style="139" bestFit="1" customWidth="1"/>
    <col min="6" max="6" width="7.625" style="139" bestFit="1" customWidth="1"/>
    <col min="7" max="7" width="145.75" style="284" customWidth="1"/>
    <col min="8" max="16384" width="9" style="139"/>
  </cols>
  <sheetData>
    <row r="1" spans="1:7">
      <c r="A1" s="139" t="e">
        <f ca="1" xml:space="preserve"> RIGHT(CELL("filename", $A$1), LEN(CELL("filename", $A$1)) - SEARCH("]", CELL("filename", $A$1)))</f>
        <v>#VALUE!</v>
      </c>
      <c r="G1" s="284" t="s">
        <v>0</v>
      </c>
    </row>
    <row r="2" spans="1:7">
      <c r="A2" s="139" t="s">
        <v>1</v>
      </c>
      <c r="E2" s="139" t="s">
        <v>2</v>
      </c>
    </row>
    <row r="3" spans="1:7">
      <c r="A3" s="139" t="s">
        <v>3</v>
      </c>
      <c r="E3" s="139" t="s">
        <v>4</v>
      </c>
    </row>
    <row r="4" spans="1:7" s="642" customFormat="1">
      <c r="E4" s="642" t="s">
        <v>5</v>
      </c>
      <c r="F4" s="642" t="s">
        <v>6</v>
      </c>
      <c r="G4" s="644" t="s">
        <v>7</v>
      </c>
    </row>
    <row r="5" spans="1:7" s="642" customFormat="1">
      <c r="E5" s="642" t="s">
        <v>8</v>
      </c>
      <c r="G5" s="643" t="s">
        <v>9</v>
      </c>
    </row>
    <row r="7" spans="1:7">
      <c r="E7" s="372" t="s">
        <v>10</v>
      </c>
      <c r="F7" s="373" t="s">
        <v>11</v>
      </c>
      <c r="G7" s="373" t="s">
        <v>12</v>
      </c>
    </row>
    <row r="8" spans="1:7" ht="24.95" customHeight="1">
      <c r="E8" s="374" t="s">
        <v>13</v>
      </c>
      <c r="F8" s="372" t="s">
        <v>6</v>
      </c>
      <c r="G8" s="373"/>
    </row>
    <row r="9" spans="1:7" ht="24.95" customHeight="1">
      <c r="E9" s="374" t="s">
        <v>14</v>
      </c>
      <c r="F9" s="372" t="s">
        <v>6</v>
      </c>
      <c r="G9" s="373"/>
    </row>
    <row r="10" spans="1:7" ht="24.95" customHeight="1">
      <c r="E10" s="374" t="s">
        <v>15</v>
      </c>
      <c r="F10" s="372" t="s">
        <v>6</v>
      </c>
      <c r="G10" s="373"/>
    </row>
    <row r="11" spans="1:7" ht="24.95" customHeight="1">
      <c r="E11" s="374" t="s">
        <v>16</v>
      </c>
      <c r="F11" s="372" t="s">
        <v>6</v>
      </c>
      <c r="G11" s="373" t="s">
        <v>17</v>
      </c>
    </row>
    <row r="12" spans="1:7" ht="24.95" customHeight="1">
      <c r="E12" s="375" t="s">
        <v>18</v>
      </c>
      <c r="F12" s="372" t="s">
        <v>6</v>
      </c>
      <c r="G12" s="373"/>
    </row>
    <row r="13" spans="1:7" ht="24.95" customHeight="1">
      <c r="E13" s="374" t="s">
        <v>19</v>
      </c>
      <c r="F13" s="372" t="s">
        <v>6</v>
      </c>
      <c r="G13" s="373"/>
    </row>
    <row r="14" spans="1:7" ht="24.95" customHeight="1">
      <c r="A14" s="322"/>
      <c r="B14" s="150"/>
      <c r="C14" s="150"/>
      <c r="D14" s="150"/>
      <c r="E14" s="374" t="s">
        <v>20</v>
      </c>
      <c r="F14" s="376" t="s">
        <v>6</v>
      </c>
      <c r="G14" s="377"/>
    </row>
    <row r="15" spans="1:7" ht="24.95" customHeight="1">
      <c r="E15" s="374" t="s">
        <v>21</v>
      </c>
      <c r="F15" s="372" t="s">
        <v>6</v>
      </c>
      <c r="G15" s="373" t="s">
        <v>22</v>
      </c>
    </row>
    <row r="16" spans="1:7" s="150" customFormat="1" ht="24.95" customHeight="1">
      <c r="A16" s="322"/>
      <c r="E16" s="374" t="s">
        <v>23</v>
      </c>
      <c r="F16" s="376" t="s">
        <v>6</v>
      </c>
      <c r="G16" s="377" t="s">
        <v>24</v>
      </c>
    </row>
    <row r="17" spans="1:7" ht="24.95" customHeight="1">
      <c r="E17" s="359" t="s">
        <v>25</v>
      </c>
      <c r="F17" s="372" t="s">
        <v>6</v>
      </c>
      <c r="G17" s="373" t="s">
        <v>26</v>
      </c>
    </row>
    <row r="18" spans="1:7" ht="24.95" customHeight="1">
      <c r="E18" s="359" t="s">
        <v>27</v>
      </c>
      <c r="F18" s="376" t="s">
        <v>6</v>
      </c>
      <c r="G18" s="377" t="s">
        <v>28</v>
      </c>
    </row>
    <row r="19" spans="1:7" ht="24.95" customHeight="1">
      <c r="E19" s="359" t="s">
        <v>29</v>
      </c>
      <c r="F19" s="376" t="s">
        <v>6</v>
      </c>
      <c r="G19" s="377" t="s">
        <v>30</v>
      </c>
    </row>
    <row r="20" spans="1:7" ht="24.95" customHeight="1">
      <c r="E20" s="351" t="s">
        <v>31</v>
      </c>
      <c r="F20" s="372" t="s">
        <v>6</v>
      </c>
      <c r="G20" s="373"/>
    </row>
    <row r="21" spans="1:7" s="150" customFormat="1" ht="25.5">
      <c r="A21" s="322"/>
      <c r="E21" s="378" t="s">
        <v>32</v>
      </c>
      <c r="F21" s="376" t="s">
        <v>6</v>
      </c>
      <c r="G21" s="377" t="s">
        <v>33</v>
      </c>
    </row>
    <row r="23" spans="1:7">
      <c r="E23" s="139" t="s">
        <v>34</v>
      </c>
      <c r="F23" s="453"/>
      <c r="G23" s="453"/>
    </row>
    <row r="24" spans="1:7">
      <c r="F24" s="453">
        <v>1</v>
      </c>
      <c r="G24" s="453" t="s">
        <v>35</v>
      </c>
    </row>
    <row r="25" spans="1:7">
      <c r="F25" s="453">
        <v>2</v>
      </c>
      <c r="G25" s="453" t="s">
        <v>36</v>
      </c>
    </row>
    <row r="26" spans="1:7">
      <c r="F26" s="453">
        <v>3</v>
      </c>
      <c r="G26" s="453" t="s">
        <v>37</v>
      </c>
    </row>
    <row r="27" spans="1:7">
      <c r="F27" s="453">
        <v>4</v>
      </c>
      <c r="G27" s="453" t="s">
        <v>38</v>
      </c>
    </row>
    <row r="28" spans="1:7">
      <c r="F28" s="453">
        <v>5</v>
      </c>
      <c r="G28" s="453" t="s">
        <v>39</v>
      </c>
    </row>
    <row r="29" spans="1:7" ht="25.5">
      <c r="F29" s="453">
        <v>6</v>
      </c>
      <c r="G29" s="453" t="s">
        <v>40</v>
      </c>
    </row>
    <row r="30" spans="1:7">
      <c r="F30" s="453">
        <v>7</v>
      </c>
      <c r="G30" s="453" t="s">
        <v>41</v>
      </c>
    </row>
    <row r="31" spans="1:7">
      <c r="F31" s="453">
        <v>8</v>
      </c>
      <c r="G31" s="453" t="s">
        <v>42</v>
      </c>
    </row>
  </sheetData>
  <hyperlinks>
    <hyperlink ref="G5" r:id="rId1" xr:uid="{1D6C969A-2EF4-4ADC-BA17-D543A0E9A8D6}"/>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CA1000"/>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0.125" style="84" customWidth="1"/>
    <col min="6" max="6" width="7.625" style="70" customWidth="1"/>
    <col min="7" max="7" width="5.625" style="70" customWidth="1"/>
    <col min="8"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Hafren Dyfrdwy</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712</v>
      </c>
    </row>
    <row r="8" spans="1:79" hidden="1" outlineLevel="1"/>
    <row r="9" spans="1:79" s="92" customFormat="1" hidden="1" outlineLevel="1" collapsed="1">
      <c r="A9" s="11"/>
      <c r="B9" s="12" t="s">
        <v>713</v>
      </c>
      <c r="C9" s="13"/>
      <c r="D9" s="14"/>
      <c r="E9" s="91"/>
      <c r="G9" s="93"/>
    </row>
    <row r="10" spans="1:79" s="92" customFormat="1" hidden="1" outlineLevel="2">
      <c r="A10" s="11"/>
      <c r="B10" s="12"/>
      <c r="C10" s="13"/>
      <c r="D10" s="115"/>
      <c r="E10" s="91"/>
      <c r="G10" s="93"/>
    </row>
    <row r="11" spans="1:79" s="292" customFormat="1" hidden="1" outlineLevel="2">
      <c r="A11" s="287"/>
      <c r="B11" s="288"/>
      <c r="C11" s="289"/>
      <c r="D11" s="290"/>
      <c r="E11" s="181" t="str">
        <f>Inp!E$91</f>
        <v>RCV CPI(H) + RPI wedge bf balance BEG - WR - nominal</v>
      </c>
      <c r="F11" s="181">
        <f>Inp!F$91</f>
        <v>0</v>
      </c>
      <c r="G11" s="181" t="str">
        <f>Inp!G$91</f>
        <v>£m</v>
      </c>
      <c r="H11" s="181">
        <f>Inp!H$91</f>
        <v>0</v>
      </c>
      <c r="I11" s="181">
        <f>Inp!I$91</f>
        <v>0</v>
      </c>
      <c r="J11" s="181">
        <f>Inp!J$91</f>
        <v>0</v>
      </c>
      <c r="K11" s="181">
        <f>Inp!K$91</f>
        <v>0</v>
      </c>
      <c r="L11" s="181">
        <f>Inp!L$91</f>
        <v>0</v>
      </c>
      <c r="M11" s="293">
        <f>Inp!M$91</f>
        <v>29.244130396136899</v>
      </c>
      <c r="N11" s="293">
        <f>Inp!N$91</f>
        <v>28.0664643447098</v>
      </c>
      <c r="O11" s="293">
        <f>Inp!O$91</f>
        <v>27.0763812745978</v>
      </c>
      <c r="P11" s="293">
        <f>Inp!P$91</f>
        <v>26.169835632484499</v>
      </c>
      <c r="Q11" s="293">
        <f>Inp!Q$91</f>
        <v>25.305812339242401</v>
      </c>
    </row>
    <row r="12" spans="1:79" s="187" customFormat="1" hidden="1" outlineLevel="2">
      <c r="A12" s="183"/>
      <c r="B12" s="216"/>
      <c r="C12" s="185"/>
      <c r="D12" s="186"/>
      <c r="E12" s="181" t="str">
        <f>Inp!E$92</f>
        <v>Indexation on RCV - CPI(H) + RPI wedge bf balance - WR - nominal</v>
      </c>
      <c r="F12" s="181">
        <f>Inp!F$92</f>
        <v>0</v>
      </c>
      <c r="G12" s="181" t="str">
        <f>Inp!G$92</f>
        <v>£m</v>
      </c>
      <c r="H12" s="181">
        <f>Inp!H$92</f>
        <v>0</v>
      </c>
      <c r="I12" s="181">
        <f>Inp!I$92</f>
        <v>0</v>
      </c>
      <c r="J12" s="181">
        <f>Inp!J$92</f>
        <v>0</v>
      </c>
      <c r="K12" s="181">
        <f>Inp!K$92</f>
        <v>0</v>
      </c>
      <c r="L12" s="181">
        <f>Inp!L$92</f>
        <v>0</v>
      </c>
      <c r="M12" s="293">
        <f>Inp!M$92</f>
        <v>0.70940679138697504</v>
      </c>
      <c r="N12" s="293">
        <f>Inp!N$92</f>
        <v>0.83042068687804804</v>
      </c>
      <c r="O12" s="293">
        <f>Inp!O$92</f>
        <v>0.85300573979326799</v>
      </c>
      <c r="P12" s="293">
        <f>Inp!P$92</f>
        <v>0.83743474023952102</v>
      </c>
      <c r="Q12" s="293">
        <f>Inp!Q$92</f>
        <v>0.80978599485577396</v>
      </c>
    </row>
    <row r="13" spans="1:79" s="187" customFormat="1" hidden="1" outlineLevel="2">
      <c r="A13" s="183"/>
      <c r="B13" s="216"/>
      <c r="C13" s="185"/>
      <c r="D13" s="186"/>
      <c r="E13" s="181" t="str">
        <f>Inp!E$93</f>
        <v>RCV - CPI(H) + RPI wedge bf depreciation - WR - nominal</v>
      </c>
      <c r="F13" s="181">
        <f>Inp!F$93</f>
        <v>0</v>
      </c>
      <c r="G13" s="181" t="str">
        <f>Inp!G$93</f>
        <v>£m</v>
      </c>
      <c r="H13" s="181">
        <f>Inp!H$93</f>
        <v>0</v>
      </c>
      <c r="I13" s="181">
        <f>Inp!I$93</f>
        <v>0</v>
      </c>
      <c r="J13" s="181">
        <f>Inp!J$93</f>
        <v>0</v>
      </c>
      <c r="K13" s="181">
        <f>Inp!K$93</f>
        <v>0</v>
      </c>
      <c r="L13" s="181">
        <f>Inp!L$93</f>
        <v>0</v>
      </c>
      <c r="M13" s="293">
        <f>Inp!M$93</f>
        <v>1.887072842814</v>
      </c>
      <c r="N13" s="293">
        <f>Inp!N$93</f>
        <v>1.82050375699004</v>
      </c>
      <c r="O13" s="293">
        <f>Inp!O$93</f>
        <v>1.75955138190664</v>
      </c>
      <c r="P13" s="293">
        <f>Inp!P$93</f>
        <v>1.7014580334816101</v>
      </c>
      <c r="Q13" s="293">
        <f>Inp!Q$93</f>
        <v>1.64528269504818</v>
      </c>
    </row>
    <row r="14" spans="1:79" s="259" customFormat="1" hidden="1" outlineLevel="2">
      <c r="A14" s="256"/>
      <c r="B14" s="257"/>
      <c r="C14" s="258"/>
      <c r="D14" s="255"/>
      <c r="E14" s="272" t="str">
        <f>Time!E$39</f>
        <v>Acquisition / initial balance date flag</v>
      </c>
      <c r="F14" s="272">
        <f>Time!F$39</f>
        <v>0</v>
      </c>
      <c r="G14" s="272" t="str">
        <f>Time!G$39</f>
        <v>flag</v>
      </c>
      <c r="H14" s="272">
        <f>Time!H$39</f>
        <v>1</v>
      </c>
      <c r="I14" s="272">
        <f>Time!I$39</f>
        <v>0</v>
      </c>
      <c r="J14" s="272">
        <f>Time!J$39</f>
        <v>0</v>
      </c>
      <c r="K14" s="272">
        <f>Time!K$39</f>
        <v>0</v>
      </c>
      <c r="L14" s="272">
        <f>Time!L$39</f>
        <v>1</v>
      </c>
      <c r="M14" s="272">
        <f>Time!M$39</f>
        <v>0</v>
      </c>
      <c r="N14" s="272">
        <f>Time!N$39</f>
        <v>0</v>
      </c>
      <c r="O14" s="272">
        <f>Time!O$39</f>
        <v>0</v>
      </c>
      <c r="P14" s="272">
        <f>Time!P$39</f>
        <v>0</v>
      </c>
      <c r="Q14" s="272">
        <f>Time!Q$39</f>
        <v>0</v>
      </c>
    </row>
    <row r="15" spans="1:79" s="259" customFormat="1" hidden="1" outlineLevel="2">
      <c r="A15" s="256"/>
      <c r="B15" s="257"/>
      <c r="C15" s="258"/>
      <c r="D15" s="255"/>
      <c r="E15" s="196" t="s">
        <v>714</v>
      </c>
      <c r="F15" s="274"/>
      <c r="G15" s="196" t="s">
        <v>255</v>
      </c>
      <c r="H15" s="274"/>
      <c r="I15" s="274"/>
      <c r="J15" s="274">
        <f t="shared" ref="J15:Q15" si="0" xml:space="preserve"> IF(J14 = 1, K11 * J14, 0)</f>
        <v>0</v>
      </c>
      <c r="K15" s="274">
        <f t="shared" si="0"/>
        <v>0</v>
      </c>
      <c r="L15" s="274">
        <f t="shared" si="0"/>
        <v>29.244130396136899</v>
      </c>
      <c r="M15" s="274">
        <f t="shared" si="0"/>
        <v>0</v>
      </c>
      <c r="N15" s="274">
        <f t="shared" si="0"/>
        <v>0</v>
      </c>
      <c r="O15" s="274">
        <f t="shared" si="0"/>
        <v>0</v>
      </c>
      <c r="P15" s="274">
        <f t="shared" si="0"/>
        <v>0</v>
      </c>
      <c r="Q15" s="274">
        <f t="shared" si="0"/>
        <v>0</v>
      </c>
    </row>
    <row r="16" spans="1:79" s="259" customFormat="1" hidden="1" outlineLevel="2">
      <c r="A16" s="256"/>
      <c r="B16" s="257"/>
      <c r="C16" s="258"/>
      <c r="D16" s="255"/>
      <c r="E16" s="196"/>
      <c r="F16" s="274"/>
      <c r="G16" s="196"/>
      <c r="H16" s="274"/>
      <c r="I16" s="274"/>
      <c r="J16" s="274"/>
      <c r="K16" s="274"/>
      <c r="L16" s="274"/>
      <c r="M16" s="274"/>
      <c r="N16" s="274"/>
      <c r="O16" s="274"/>
      <c r="P16" s="274"/>
      <c r="Q16" s="274"/>
    </row>
    <row r="17" spans="1:17" s="187" customFormat="1" hidden="1" outlineLevel="2">
      <c r="A17" s="183"/>
      <c r="B17" s="216"/>
      <c r="C17" s="185"/>
      <c r="D17" s="186"/>
      <c r="E17" s="181" t="str">
        <f>Index!E$85</f>
        <v>CPIH index (PR19FD) - FYA - inflate from FYA 2017-18</v>
      </c>
      <c r="F17" s="181">
        <f>Index!F$85</f>
        <v>0</v>
      </c>
      <c r="G17" s="181" t="str">
        <f>Index!G$85</f>
        <v>Factor</v>
      </c>
      <c r="H17" s="181">
        <f>Index!H$85</f>
        <v>0</v>
      </c>
      <c r="I17" s="181">
        <f>Index!I$85</f>
        <v>0</v>
      </c>
      <c r="J17" s="181">
        <f>Index!J$85</f>
        <v>1</v>
      </c>
      <c r="K17" s="181">
        <f>Index!K$85</f>
        <v>1.0212697905005599</v>
      </c>
      <c r="L17" s="181">
        <f>Index!L$85</f>
        <v>1.0416029201511179</v>
      </c>
      <c r="M17" s="181">
        <f>Index!M$85</f>
        <v>1.0622616980779827</v>
      </c>
      <c r="N17" s="181">
        <f>Index!N$85</f>
        <v>1.0835515290872799</v>
      </c>
      <c r="O17" s="181">
        <f>Index!O$85</f>
        <v>1.1060365794841869</v>
      </c>
      <c r="P17" s="181">
        <f>Index!P$85</f>
        <v>1.1292633476533553</v>
      </c>
      <c r="Q17" s="181">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69"/>
      <c r="B19" s="269"/>
      <c r="C19" s="270"/>
      <c r="D19" s="271"/>
      <c r="E19" s="117" t="s">
        <v>715</v>
      </c>
      <c r="F19" s="117"/>
      <c r="G19" s="117" t="s">
        <v>255</v>
      </c>
      <c r="H19" s="117"/>
      <c r="I19" s="117"/>
      <c r="J19" s="117">
        <f t="shared" ref="J19:Q19" si="1" xml:space="preserve"> J15 / J17</f>
        <v>0</v>
      </c>
      <c r="K19" s="117">
        <f t="shared" si="1"/>
        <v>0</v>
      </c>
      <c r="L19" s="440">
        <f t="shared" si="1"/>
        <v>28.076083342675442</v>
      </c>
      <c r="M19" s="117">
        <f t="shared" si="1"/>
        <v>0</v>
      </c>
      <c r="N19" s="117">
        <f t="shared" si="1"/>
        <v>0</v>
      </c>
      <c r="O19" s="117">
        <f t="shared" si="1"/>
        <v>0</v>
      </c>
      <c r="P19" s="117">
        <f t="shared" si="1"/>
        <v>0</v>
      </c>
      <c r="Q19" s="117">
        <f t="shared" si="1"/>
        <v>0</v>
      </c>
    </row>
    <row r="20" spans="1:17" hidden="1" outlineLevel="2">
      <c r="E20" s="84" t="s">
        <v>716</v>
      </c>
      <c r="F20" s="84"/>
      <c r="G20" s="84" t="s">
        <v>255</v>
      </c>
      <c r="H20" s="84"/>
      <c r="I20" s="84"/>
      <c r="J20" s="84">
        <f t="shared" ref="J20:Q20" si="2" xml:space="preserve"> J11 / J17</f>
        <v>0</v>
      </c>
      <c r="K20" s="84">
        <f t="shared" si="2"/>
        <v>0</v>
      </c>
      <c r="L20" s="84">
        <f t="shared" si="2"/>
        <v>0</v>
      </c>
      <c r="M20" s="396">
        <f t="shared" si="2"/>
        <v>27.530061988538375</v>
      </c>
      <c r="N20" s="84">
        <f t="shared" si="2"/>
        <v>25.902288531078295</v>
      </c>
      <c r="O20" s="84">
        <f t="shared" si="2"/>
        <v>24.480547729465862</v>
      </c>
      <c r="P20" s="84">
        <f t="shared" si="2"/>
        <v>23.174253983241588</v>
      </c>
      <c r="Q20" s="84">
        <f t="shared" si="2"/>
        <v>21.948220189746191</v>
      </c>
    </row>
    <row r="21" spans="1:17" hidden="1" outlineLevel="2">
      <c r="E21" s="84" t="s">
        <v>717</v>
      </c>
      <c r="F21" s="84"/>
      <c r="G21" s="84" t="s">
        <v>255</v>
      </c>
      <c r="H21" s="84"/>
      <c r="I21" s="84"/>
      <c r="J21" s="84">
        <f t="shared" ref="J21:Q21" si="3" xml:space="preserve"> J12 / J17</f>
        <v>0</v>
      </c>
      <c r="K21" s="84">
        <f t="shared" si="3"/>
        <v>0</v>
      </c>
      <c r="L21" s="84">
        <f t="shared" si="3"/>
        <v>0</v>
      </c>
      <c r="M21" s="396">
        <f t="shared" si="3"/>
        <v>0.66782676309477196</v>
      </c>
      <c r="N21" s="84">
        <f t="shared" si="3"/>
        <v>0.76638781321045768</v>
      </c>
      <c r="O21" s="84">
        <f t="shared" si="3"/>
        <v>0.77122742196381722</v>
      </c>
      <c r="P21" s="84">
        <f t="shared" si="3"/>
        <v>0.7415761274637459</v>
      </c>
      <c r="Q21" s="84">
        <f t="shared" si="3"/>
        <v>0.70234304607189302</v>
      </c>
    </row>
    <row r="22" spans="1:17" hidden="1" outlineLevel="2">
      <c r="E22" s="84" t="s">
        <v>718</v>
      </c>
      <c r="F22" s="84"/>
      <c r="G22" s="84" t="s">
        <v>255</v>
      </c>
      <c r="H22" s="84"/>
      <c r="I22" s="84"/>
      <c r="J22" s="84">
        <f t="shared" ref="J22:Q22" si="4" xml:space="preserve"> J13 / J17</f>
        <v>0</v>
      </c>
      <c r="K22" s="84">
        <f t="shared" si="4"/>
        <v>0</v>
      </c>
      <c r="L22" s="84">
        <f t="shared" si="4"/>
        <v>0</v>
      </c>
      <c r="M22" s="84">
        <f t="shared" si="4"/>
        <v>1.7764669913528846</v>
      </c>
      <c r="N22" s="84">
        <f t="shared" si="4"/>
        <v>1.6801266096901966</v>
      </c>
      <c r="O22" s="84">
        <f t="shared" si="4"/>
        <v>1.5908618345400722</v>
      </c>
      <c r="P22" s="84">
        <f t="shared" si="4"/>
        <v>1.5066972969744332</v>
      </c>
      <c r="Q22" s="84">
        <f t="shared" si="4"/>
        <v>1.426985483856535</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27.530061988538375</v>
      </c>
      <c r="N24" s="84">
        <f t="shared" si="5"/>
        <v>25.902288531078295</v>
      </c>
      <c r="O24" s="84">
        <f t="shared" si="5"/>
        <v>24.480547729465862</v>
      </c>
      <c r="P24" s="84">
        <f t="shared" si="5"/>
        <v>23.174253983241588</v>
      </c>
      <c r="Q24" s="84">
        <f t="shared" si="5"/>
        <v>21.948220189746191</v>
      </c>
    </row>
    <row r="25" spans="1:17" hidden="1" outlineLevel="2">
      <c r="D25" s="83" t="s">
        <v>719</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0.66782676309477196</v>
      </c>
      <c r="N25" s="84">
        <f t="shared" si="6"/>
        <v>0.76638781321045768</v>
      </c>
      <c r="O25" s="84">
        <f t="shared" si="6"/>
        <v>0.77122742196381722</v>
      </c>
      <c r="P25" s="84">
        <f t="shared" si="6"/>
        <v>0.7415761274637459</v>
      </c>
      <c r="Q25" s="84">
        <f t="shared" si="6"/>
        <v>0.70234304607189302</v>
      </c>
    </row>
    <row r="26" spans="1:17" hidden="1" outlineLevel="2">
      <c r="E26" s="211" t="s">
        <v>720</v>
      </c>
      <c r="F26" s="211"/>
      <c r="G26" s="211" t="s">
        <v>255</v>
      </c>
      <c r="H26" s="211"/>
      <c r="I26" s="211"/>
      <c r="J26" s="211">
        <f t="shared" ref="J26:Q26" si="7" xml:space="preserve"> SUM(J24:J25)</f>
        <v>0</v>
      </c>
      <c r="K26" s="211">
        <f t="shared" si="7"/>
        <v>0</v>
      </c>
      <c r="L26" s="211">
        <f t="shared" si="7"/>
        <v>0</v>
      </c>
      <c r="M26" s="211">
        <f t="shared" si="7"/>
        <v>28.197888751633148</v>
      </c>
      <c r="N26" s="211">
        <f t="shared" si="7"/>
        <v>26.668676344288752</v>
      </c>
      <c r="O26" s="211">
        <f t="shared" si="7"/>
        <v>25.25177515142968</v>
      </c>
      <c r="P26" s="211">
        <f t="shared" si="7"/>
        <v>23.915830110705333</v>
      </c>
      <c r="Q26" s="211">
        <f t="shared" si="7"/>
        <v>22.650563235818083</v>
      </c>
    </row>
    <row r="27" spans="1:17" hidden="1" outlineLevel="2">
      <c r="F27" s="84"/>
      <c r="G27" s="84"/>
      <c r="H27" s="84"/>
      <c r="I27" s="84"/>
      <c r="J27" s="84"/>
      <c r="K27" s="84"/>
      <c r="L27" s="84"/>
      <c r="M27" s="84"/>
      <c r="N27" s="84"/>
      <c r="O27" s="84"/>
      <c r="P27" s="84"/>
      <c r="Q27" s="84"/>
    </row>
    <row r="28" spans="1:17" s="310" customFormat="1" hidden="1" outlineLevel="2">
      <c r="A28" s="306"/>
      <c r="B28" s="307"/>
      <c r="C28" s="308"/>
      <c r="D28" s="250"/>
      <c r="E28" s="309" t="str">
        <f t="shared" ref="E28:Q28" si="8" xml:space="preserve"> E26</f>
        <v>Opening RCV (RPI inflated RCV) - WR - real</v>
      </c>
      <c r="F28" s="309">
        <f t="shared" si="8"/>
        <v>0</v>
      </c>
      <c r="G28" s="309" t="str">
        <f t="shared" si="8"/>
        <v>£m</v>
      </c>
      <c r="H28" s="309">
        <f t="shared" si="8"/>
        <v>0</v>
      </c>
      <c r="I28" s="309">
        <f t="shared" si="8"/>
        <v>0</v>
      </c>
      <c r="J28" s="309">
        <f t="shared" si="8"/>
        <v>0</v>
      </c>
      <c r="K28" s="309">
        <f t="shared" si="8"/>
        <v>0</v>
      </c>
      <c r="L28" s="309">
        <f t="shared" si="8"/>
        <v>0</v>
      </c>
      <c r="M28" s="309">
        <f t="shared" si="8"/>
        <v>28.197888751633148</v>
      </c>
      <c r="N28" s="309">
        <f t="shared" si="8"/>
        <v>26.668676344288752</v>
      </c>
      <c r="O28" s="309">
        <f t="shared" si="8"/>
        <v>25.25177515142968</v>
      </c>
      <c r="P28" s="309">
        <f t="shared" si="8"/>
        <v>23.915830110705333</v>
      </c>
      <c r="Q28" s="309">
        <f t="shared" si="8"/>
        <v>22.650563235818083</v>
      </c>
    </row>
    <row r="29" spans="1:17" s="310" customFormat="1" hidden="1" outlineLevel="2">
      <c r="A29" s="306"/>
      <c r="B29" s="307"/>
      <c r="C29" s="308"/>
      <c r="D29" s="250" t="s">
        <v>631</v>
      </c>
      <c r="E29" s="309" t="str">
        <f t="shared" ref="E29:Q29" si="9" xml:space="preserve"> E22</f>
        <v>RCV - CPI(H) + RPI wedge bf depreciation - WR - real</v>
      </c>
      <c r="F29" s="309">
        <f t="shared" si="9"/>
        <v>0</v>
      </c>
      <c r="G29" s="309" t="str">
        <f t="shared" si="9"/>
        <v>£m</v>
      </c>
      <c r="H29" s="309">
        <f t="shared" si="9"/>
        <v>0</v>
      </c>
      <c r="I29" s="309">
        <f t="shared" si="9"/>
        <v>0</v>
      </c>
      <c r="J29" s="309">
        <f t="shared" si="9"/>
        <v>0</v>
      </c>
      <c r="K29" s="309">
        <f t="shared" si="9"/>
        <v>0</v>
      </c>
      <c r="L29" s="309">
        <f t="shared" si="9"/>
        <v>0</v>
      </c>
      <c r="M29" s="309">
        <f t="shared" si="9"/>
        <v>1.7764669913528846</v>
      </c>
      <c r="N29" s="309">
        <f t="shared" si="9"/>
        <v>1.6801266096901966</v>
      </c>
      <c r="O29" s="309">
        <f t="shared" si="9"/>
        <v>1.5908618345400722</v>
      </c>
      <c r="P29" s="309">
        <f t="shared" si="9"/>
        <v>1.5066972969744332</v>
      </c>
      <c r="Q29" s="309">
        <f t="shared" si="9"/>
        <v>1.426985483856535</v>
      </c>
    </row>
    <row r="30" spans="1:17" s="310" customFormat="1" hidden="1" outlineLevel="2">
      <c r="A30" s="306"/>
      <c r="B30" s="307"/>
      <c r="C30" s="308"/>
      <c r="D30" s="250"/>
      <c r="E30" s="312" t="s">
        <v>721</v>
      </c>
      <c r="F30" s="312"/>
      <c r="G30" s="312" t="s">
        <v>255</v>
      </c>
      <c r="H30" s="312"/>
      <c r="I30" s="312"/>
      <c r="J30" s="312">
        <f t="shared" ref="J30:Q30" si="10" xml:space="preserve"> J28 - J29</f>
        <v>0</v>
      </c>
      <c r="K30" s="312">
        <f t="shared" si="10"/>
        <v>0</v>
      </c>
      <c r="L30" s="312">
        <f t="shared" si="10"/>
        <v>0</v>
      </c>
      <c r="M30" s="312">
        <f t="shared" si="10"/>
        <v>26.421421760280264</v>
      </c>
      <c r="N30" s="312">
        <f t="shared" si="10"/>
        <v>24.988549734598557</v>
      </c>
      <c r="O30" s="312">
        <f t="shared" si="10"/>
        <v>23.660913316889609</v>
      </c>
      <c r="P30" s="312">
        <f t="shared" si="10"/>
        <v>22.409132813730899</v>
      </c>
      <c r="Q30" s="312">
        <f t="shared" si="10"/>
        <v>21.22357775196155</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28.197888751633148</v>
      </c>
      <c r="N32" s="91">
        <f t="shared" si="11"/>
        <v>26.668676344288752</v>
      </c>
      <c r="O32" s="91">
        <f t="shared" si="11"/>
        <v>25.25177515142968</v>
      </c>
      <c r="P32" s="91">
        <f t="shared" si="11"/>
        <v>23.915830110705333</v>
      </c>
      <c r="Q32" s="91">
        <f t="shared" si="11"/>
        <v>22.650563235818083</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26.421421760280264</v>
      </c>
      <c r="N33" s="91">
        <f t="shared" si="12"/>
        <v>24.988549734598557</v>
      </c>
      <c r="O33" s="91">
        <f t="shared" si="12"/>
        <v>23.660913316889609</v>
      </c>
      <c r="P33" s="91">
        <f t="shared" si="12"/>
        <v>22.409132813730899</v>
      </c>
      <c r="Q33" s="91">
        <f t="shared" si="12"/>
        <v>21.22357775196155</v>
      </c>
    </row>
    <row r="34" spans="1:17" s="310" customFormat="1" hidden="1" outlineLevel="2">
      <c r="A34" s="306"/>
      <c r="B34" s="307"/>
      <c r="C34" s="308"/>
      <c r="D34" s="250"/>
      <c r="E34" s="312" t="s">
        <v>722</v>
      </c>
      <c r="F34" s="312"/>
      <c r="G34" s="312" t="s">
        <v>255</v>
      </c>
      <c r="H34" s="312"/>
      <c r="I34" s="312"/>
      <c r="J34" s="312">
        <f t="shared" ref="J34:Q34" si="13" xml:space="preserve"> AVERAGE(J32:J33)</f>
        <v>0</v>
      </c>
      <c r="K34" s="312">
        <f t="shared" si="13"/>
        <v>0</v>
      </c>
      <c r="L34" s="312">
        <f t="shared" si="13"/>
        <v>0</v>
      </c>
      <c r="M34" s="312">
        <f t="shared" si="13"/>
        <v>27.309655255956706</v>
      </c>
      <c r="N34" s="312">
        <f t="shared" si="13"/>
        <v>25.828613039443653</v>
      </c>
      <c r="O34" s="312">
        <f t="shared" si="13"/>
        <v>24.456344234159644</v>
      </c>
      <c r="P34" s="312">
        <f t="shared" si="13"/>
        <v>23.162481462218118</v>
      </c>
      <c r="Q34" s="312">
        <f t="shared" si="13"/>
        <v>21.937070493889816</v>
      </c>
    </row>
    <row r="35" spans="1:17" hidden="1" outlineLevel="2">
      <c r="F35" s="84"/>
      <c r="G35" s="84"/>
      <c r="H35" s="84"/>
      <c r="I35" s="84"/>
      <c r="J35" s="84"/>
      <c r="K35" s="84"/>
      <c r="L35" s="84"/>
      <c r="M35" s="84"/>
      <c r="N35" s="84"/>
      <c r="O35" s="84"/>
      <c r="P35" s="84"/>
      <c r="Q35" s="84"/>
    </row>
    <row r="36" spans="1:17" hidden="1" outlineLevel="2">
      <c r="C36" s="86" t="s">
        <v>530</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26.421421760280264</v>
      </c>
      <c r="N37" s="84">
        <f t="shared" si="14"/>
        <v>24.988549734598557</v>
      </c>
      <c r="O37" s="84">
        <f t="shared" si="14"/>
        <v>23.660913316889609</v>
      </c>
      <c r="P37" s="84">
        <f t="shared" si="14"/>
        <v>22.409132813730899</v>
      </c>
      <c r="Q37" s="84">
        <f t="shared" si="14"/>
        <v>21.22357775196155</v>
      </c>
    </row>
    <row r="38" spans="1:17" s="187" customFormat="1" hidden="1" outlineLevel="2">
      <c r="A38" s="183"/>
      <c r="B38" s="218"/>
      <c r="C38" s="185"/>
      <c r="D38" s="186"/>
      <c r="E38" s="181" t="str">
        <f xml:space="preserve"> Inp!E$94</f>
        <v>RCV CPI(H) + RPI wedge bf balance - WR - real</v>
      </c>
      <c r="F38" s="181">
        <f xml:space="preserve"> Inp!F$94</f>
        <v>0</v>
      </c>
      <c r="G38" s="181" t="str">
        <f xml:space="preserve"> Inp!G$94</f>
        <v>£m</v>
      </c>
      <c r="H38" s="181">
        <f xml:space="preserve"> Inp!H$94</f>
        <v>0</v>
      </c>
      <c r="I38" s="181">
        <f xml:space="preserve"> Inp!I$94</f>
        <v>0</v>
      </c>
      <c r="J38" s="181">
        <f xml:space="preserve"> Inp!J$94</f>
        <v>0</v>
      </c>
      <c r="K38" s="181">
        <f xml:space="preserve"> Inp!K$94</f>
        <v>0</v>
      </c>
      <c r="L38" s="181">
        <f xml:space="preserve"> Inp!L$94</f>
        <v>0</v>
      </c>
      <c r="M38" s="181">
        <f xml:space="preserve"> Inp!M$94</f>
        <v>26.4214217602802</v>
      </c>
      <c r="N38" s="181">
        <f xml:space="preserve"> Inp!N$94</f>
        <v>24.9885497345986</v>
      </c>
      <c r="O38" s="181">
        <f xml:space="preserve"> Inp!O$94</f>
        <v>23.660913316889602</v>
      </c>
      <c r="P38" s="181">
        <f xml:space="preserve"> Inp!P$94</f>
        <v>22.409132813730899</v>
      </c>
      <c r="Q38" s="181">
        <f xml:space="preserve"> Inp!Q$94</f>
        <v>21.2235777519615</v>
      </c>
    </row>
    <row r="39" spans="1:17" s="224" customFormat="1" hidden="1" outlineLevel="2">
      <c r="A39" s="219"/>
      <c r="B39" s="220"/>
      <c r="C39" s="221"/>
      <c r="D39" s="222"/>
      <c r="E39" s="223" t="s">
        <v>723</v>
      </c>
      <c r="G39" s="224" t="s">
        <v>724</v>
      </c>
      <c r="H39" s="247">
        <f xml:space="preserve"> SUM(J39:Q39)</f>
        <v>0</v>
      </c>
      <c r="I39" s="196"/>
      <c r="J39" s="224">
        <f t="shared" ref="J39:Q39" si="15" xml:space="preserve"> IF(ROUND(J37,3) = ROUND(J38,3), 0, 1)</f>
        <v>0</v>
      </c>
      <c r="K39" s="224">
        <f t="shared" si="15"/>
        <v>0</v>
      </c>
      <c r="L39" s="224">
        <f t="shared" si="15"/>
        <v>0</v>
      </c>
      <c r="M39" s="224">
        <f t="shared" si="15"/>
        <v>0</v>
      </c>
      <c r="N39" s="224">
        <f t="shared" si="15"/>
        <v>0</v>
      </c>
      <c r="O39" s="224">
        <f t="shared" si="15"/>
        <v>0</v>
      </c>
      <c r="P39" s="224">
        <f t="shared" si="15"/>
        <v>0</v>
      </c>
      <c r="Q39" s="224">
        <f t="shared" si="15"/>
        <v>0</v>
      </c>
    </row>
    <row r="40" spans="1:17" s="148" customFormat="1" hidden="1" outlineLevel="2">
      <c r="A40" s="143"/>
      <c r="B40" s="144"/>
      <c r="C40" s="145"/>
      <c r="D40" s="217"/>
      <c r="E40" s="147"/>
      <c r="G40" s="149"/>
    </row>
    <row r="41" spans="1:17" s="187" customFormat="1" hidden="1" outlineLevel="2">
      <c r="A41" s="183"/>
      <c r="B41" s="216"/>
      <c r="C41" s="185"/>
      <c r="D41" s="186"/>
      <c r="E41" s="181"/>
      <c r="F41" s="181"/>
      <c r="G41" s="181"/>
      <c r="H41" s="181"/>
      <c r="I41" s="181"/>
      <c r="J41" s="181"/>
      <c r="K41" s="181"/>
      <c r="L41" s="181"/>
      <c r="M41" s="181"/>
      <c r="N41" s="181"/>
      <c r="O41" s="181"/>
      <c r="P41" s="181"/>
      <c r="Q41" s="181"/>
    </row>
    <row r="42" spans="1:17" s="148" customFormat="1" hidden="1" outlineLevel="1">
      <c r="A42" s="143"/>
      <c r="B42" s="144"/>
      <c r="C42" s="145"/>
      <c r="D42" s="146"/>
      <c r="E42" s="147"/>
      <c r="G42" s="149"/>
    </row>
    <row r="43" spans="1:17" s="92" customFormat="1" hidden="1" outlineLevel="1" collapsed="1">
      <c r="A43" s="11"/>
      <c r="B43" s="12" t="s">
        <v>725</v>
      </c>
      <c r="C43" s="13"/>
      <c r="D43" s="14"/>
      <c r="E43" s="91"/>
      <c r="G43" s="93"/>
    </row>
    <row r="44" spans="1:17" s="92" customFormat="1" hidden="1" outlineLevel="2">
      <c r="A44" s="11"/>
      <c r="B44" s="12"/>
      <c r="C44" s="13"/>
      <c r="D44" s="115"/>
      <c r="E44" s="91"/>
      <c r="G44" s="93"/>
    </row>
    <row r="45" spans="1:17" s="156" customFormat="1" hidden="1" outlineLevel="2">
      <c r="A45" s="151"/>
      <c r="B45" s="152"/>
      <c r="C45" s="153"/>
      <c r="D45" s="154"/>
      <c r="E45" s="155" t="str">
        <f>Inp!E$95</f>
        <v>RCV CPI(H) bf balance BEG - WR - nominal</v>
      </c>
      <c r="F45" s="155">
        <f>Inp!F$95</f>
        <v>0</v>
      </c>
      <c r="G45" s="155" t="str">
        <f>Inp!G$95</f>
        <v>£m</v>
      </c>
      <c r="H45" s="155">
        <f>Inp!H$95</f>
        <v>0</v>
      </c>
      <c r="I45" s="155">
        <f>Inp!I$95</f>
        <v>0</v>
      </c>
      <c r="J45" s="155">
        <f>Inp!J$95</f>
        <v>0</v>
      </c>
      <c r="K45" s="155">
        <f>Inp!K$95</f>
        <v>0</v>
      </c>
      <c r="L45" s="155">
        <f>Inp!L$95</f>
        <v>0</v>
      </c>
      <c r="M45" s="155">
        <f>Inp!M$95</f>
        <v>29.244130396136899</v>
      </c>
      <c r="N45" s="155">
        <f>Inp!N$95</f>
        <v>27.945226645050301</v>
      </c>
      <c r="O45" s="155">
        <f>Inp!O$95</f>
        <v>26.709470227881699</v>
      </c>
      <c r="P45" s="155">
        <f>Inp!P$95</f>
        <v>25.5461104791985</v>
      </c>
      <c r="Q45" s="155">
        <f>Inp!Q$95</f>
        <v>24.4393763349082</v>
      </c>
    </row>
    <row r="46" spans="1:17" s="161" customFormat="1" hidden="1" outlineLevel="2">
      <c r="A46" s="157"/>
      <c r="B46" s="158"/>
      <c r="C46" s="159"/>
      <c r="D46" s="160"/>
      <c r="E46" s="155" t="str">
        <f>Inp!E$96</f>
        <v>Indexation on RCV - CPI(H) bf balance - WR - nominal</v>
      </c>
      <c r="F46" s="155">
        <f>Inp!F$96</f>
        <v>0</v>
      </c>
      <c r="G46" s="155" t="str">
        <f>Inp!G$96</f>
        <v>£m</v>
      </c>
      <c r="H46" s="155">
        <f>Inp!H$96</f>
        <v>0</v>
      </c>
      <c r="I46" s="155">
        <f>Inp!I$96</f>
        <v>0</v>
      </c>
      <c r="J46" s="155">
        <f>Inp!J$96</f>
        <v>0</v>
      </c>
      <c r="K46" s="155">
        <f>Inp!K$96</f>
        <v>0</v>
      </c>
      <c r="L46" s="155">
        <f>Inp!L$96</f>
        <v>0</v>
      </c>
      <c r="M46" s="155">
        <f>Inp!M$96</f>
        <v>0.58001757083247996</v>
      </c>
      <c r="N46" s="155">
        <f>Inp!N$96</f>
        <v>0.56007776037309198</v>
      </c>
      <c r="O46" s="155">
        <f>Inp!O$96</f>
        <v>0.55425493668444903</v>
      </c>
      <c r="P46" s="155">
        <f>Inp!P$96</f>
        <v>0.53646832006318301</v>
      </c>
      <c r="Q46" s="155">
        <f>Inp!Q$96</f>
        <v>0.51322690303310703</v>
      </c>
    </row>
    <row r="47" spans="1:17" s="161" customFormat="1" hidden="1" outlineLevel="2">
      <c r="A47" s="157"/>
      <c r="B47" s="158"/>
      <c r="C47" s="159"/>
      <c r="D47" s="160"/>
      <c r="E47" s="155" t="str">
        <f>Inp!E$98</f>
        <v>Indexation on RCV - CPI(H) other adjustments balance - WR - nominal</v>
      </c>
      <c r="F47" s="155">
        <f>Inp!F$98</f>
        <v>0</v>
      </c>
      <c r="G47" s="155" t="str">
        <f>Inp!G$98</f>
        <v>£m</v>
      </c>
      <c r="H47" s="155">
        <f>Inp!H$98</f>
        <v>0</v>
      </c>
      <c r="I47" s="155">
        <f>Inp!I$98</f>
        <v>0</v>
      </c>
      <c r="J47" s="155">
        <f>Inp!J$98</f>
        <v>0</v>
      </c>
      <c r="K47" s="155">
        <f>Inp!K$98</f>
        <v>0</v>
      </c>
      <c r="L47" s="155">
        <f>Inp!L$98</f>
        <v>0</v>
      </c>
      <c r="M47" s="155">
        <f>Inp!M$98</f>
        <v>0</v>
      </c>
      <c r="N47" s="155">
        <f>Inp!N$98</f>
        <v>0</v>
      </c>
      <c r="O47" s="155">
        <f>Inp!O$98</f>
        <v>0</v>
      </c>
      <c r="P47" s="155">
        <f>Inp!P$98</f>
        <v>0</v>
      </c>
      <c r="Q47" s="155">
        <f>Inp!Q$98</f>
        <v>0</v>
      </c>
    </row>
    <row r="48" spans="1:17" s="161" customFormat="1" hidden="1" outlineLevel="2">
      <c r="A48" s="157"/>
      <c r="B48" s="158"/>
      <c r="C48" s="159"/>
      <c r="D48" s="160"/>
      <c r="E48" s="155" t="str">
        <f>Inp!E$99</f>
        <v>RCV - CPI(H) bf depreciation - WR - nominal</v>
      </c>
      <c r="F48" s="155">
        <f>Inp!F$99</f>
        <v>0</v>
      </c>
      <c r="G48" s="155" t="str">
        <f>Inp!G$99</f>
        <v>£m</v>
      </c>
      <c r="H48" s="155">
        <f>Inp!H$99</f>
        <v>0</v>
      </c>
      <c r="I48" s="155">
        <f>Inp!I$99</f>
        <v>0</v>
      </c>
      <c r="J48" s="155">
        <f>Inp!J$99</f>
        <v>0</v>
      </c>
      <c r="K48" s="155">
        <f>Inp!K$99</f>
        <v>0</v>
      </c>
      <c r="L48" s="155">
        <f>Inp!L$99</f>
        <v>0</v>
      </c>
      <c r="M48" s="155">
        <f>Inp!M$99</f>
        <v>1.8789213219190699</v>
      </c>
      <c r="N48" s="155">
        <f>Inp!N$99</f>
        <v>1.79583417754167</v>
      </c>
      <c r="O48" s="155">
        <f>Inp!O$99</f>
        <v>1.7176146853676699</v>
      </c>
      <c r="P48" s="155">
        <f>Inp!P$99</f>
        <v>1.6432024643534799</v>
      </c>
      <c r="Q48" s="155">
        <f>Inp!Q$99</f>
        <v>1.5720140039902999</v>
      </c>
    </row>
    <row r="49" spans="1:17" s="161" customFormat="1" hidden="1" outlineLevel="2">
      <c r="A49" s="157"/>
      <c r="B49" s="158"/>
      <c r="C49" s="159"/>
      <c r="D49" s="160"/>
      <c r="E49" s="155" t="str">
        <f>Inp!E$100</f>
        <v>Other adjustments CPI(H) - WR - nominal</v>
      </c>
      <c r="F49" s="155">
        <f>Inp!F$100</f>
        <v>0</v>
      </c>
      <c r="G49" s="155" t="str">
        <f>Inp!G$100</f>
        <v>£m</v>
      </c>
      <c r="H49" s="155">
        <f>Inp!H$100</f>
        <v>0</v>
      </c>
      <c r="I49" s="155">
        <f>Inp!I$100</f>
        <v>0</v>
      </c>
      <c r="J49" s="155">
        <f>Inp!J$100</f>
        <v>0</v>
      </c>
      <c r="K49" s="155">
        <f>Inp!K$100</f>
        <v>0</v>
      </c>
      <c r="L49" s="155">
        <f>Inp!L$100</f>
        <v>0</v>
      </c>
      <c r="M49" s="155">
        <f>Inp!M$100</f>
        <v>0</v>
      </c>
      <c r="N49" s="155">
        <f>Inp!N$100</f>
        <v>0</v>
      </c>
      <c r="O49" s="155">
        <f>Inp!O$100</f>
        <v>0</v>
      </c>
      <c r="P49" s="155">
        <f>Inp!P$100</f>
        <v>0</v>
      </c>
      <c r="Q49" s="155">
        <f>Inp!Q$100</f>
        <v>0</v>
      </c>
    </row>
    <row r="50" spans="1:17" s="259" customFormat="1" hidden="1" outlineLevel="2">
      <c r="A50" s="256"/>
      <c r="B50" s="257"/>
      <c r="C50" s="258"/>
      <c r="D50" s="255"/>
      <c r="E50" s="272" t="str">
        <f>Time!E$39</f>
        <v>Acquisition / initial balance date flag</v>
      </c>
      <c r="F50" s="272">
        <f>Time!F$39</f>
        <v>0</v>
      </c>
      <c r="G50" s="272" t="str">
        <f>Time!G$39</f>
        <v>flag</v>
      </c>
      <c r="H50" s="272">
        <f>Time!H$39</f>
        <v>1</v>
      </c>
      <c r="I50" s="272">
        <f>Time!I$39</f>
        <v>0</v>
      </c>
      <c r="J50" s="272">
        <f>Time!J$39</f>
        <v>0</v>
      </c>
      <c r="K50" s="272">
        <f>Time!K$39</f>
        <v>0</v>
      </c>
      <c r="L50" s="272">
        <f>Time!L$39</f>
        <v>1</v>
      </c>
      <c r="M50" s="272">
        <f>Time!M$39</f>
        <v>0</v>
      </c>
      <c r="N50" s="272">
        <f>Time!N$39</f>
        <v>0</v>
      </c>
      <c r="O50" s="272">
        <f>Time!O$39</f>
        <v>0</v>
      </c>
      <c r="P50" s="272">
        <f>Time!P$39</f>
        <v>0</v>
      </c>
      <c r="Q50" s="272">
        <f>Time!Q$39</f>
        <v>0</v>
      </c>
    </row>
    <row r="51" spans="1:17" s="259" customFormat="1" hidden="1" outlineLevel="2">
      <c r="A51" s="256"/>
      <c r="B51" s="257"/>
      <c r="C51" s="258"/>
      <c r="D51" s="255"/>
      <c r="E51" s="196" t="s">
        <v>726</v>
      </c>
      <c r="F51" s="274"/>
      <c r="G51" s="196" t="s">
        <v>255</v>
      </c>
      <c r="H51" s="274"/>
      <c r="I51" s="274"/>
      <c r="J51" s="274">
        <f t="shared" ref="J51:Q51" si="16" xml:space="preserve"> IF(J50 = 1, K45 * J50, 0)</f>
        <v>0</v>
      </c>
      <c r="K51" s="274">
        <f t="shared" si="16"/>
        <v>0</v>
      </c>
      <c r="L51" s="274">
        <f t="shared" si="16"/>
        <v>29.244130396136899</v>
      </c>
      <c r="M51" s="274">
        <f t="shared" si="16"/>
        <v>0</v>
      </c>
      <c r="N51" s="274">
        <f t="shared" si="16"/>
        <v>0</v>
      </c>
      <c r="O51" s="274">
        <f t="shared" si="16"/>
        <v>0</v>
      </c>
      <c r="P51" s="274">
        <f t="shared" si="16"/>
        <v>0</v>
      </c>
      <c r="Q51" s="274">
        <f t="shared" si="16"/>
        <v>0</v>
      </c>
    </row>
    <row r="52" spans="1:17" hidden="1" outlineLevel="2">
      <c r="F52" s="84"/>
      <c r="G52" s="84"/>
      <c r="H52" s="84"/>
      <c r="I52" s="84"/>
      <c r="J52" s="84"/>
      <c r="K52" s="84"/>
      <c r="L52" s="84"/>
      <c r="M52" s="84"/>
      <c r="N52" s="84"/>
      <c r="O52" s="84"/>
      <c r="P52" s="84"/>
      <c r="Q52" s="84"/>
    </row>
    <row r="53" spans="1:17" s="187" customFormat="1" hidden="1" outlineLevel="2">
      <c r="A53" s="183"/>
      <c r="B53" s="216"/>
      <c r="C53" s="185"/>
      <c r="D53" s="186"/>
      <c r="E53" s="181" t="str">
        <f>Index!E$85</f>
        <v>CPIH index (PR19FD) - FYA - inflate from FYA 2017-18</v>
      </c>
      <c r="F53" s="181">
        <f>Index!F$85</f>
        <v>0</v>
      </c>
      <c r="G53" s="181" t="str">
        <f>Index!G$85</f>
        <v>Factor</v>
      </c>
      <c r="H53" s="181">
        <f>Index!H$85</f>
        <v>0</v>
      </c>
      <c r="I53" s="181">
        <f>Index!I$85</f>
        <v>0</v>
      </c>
      <c r="J53" s="181">
        <f>Index!J$85</f>
        <v>1</v>
      </c>
      <c r="K53" s="181">
        <f>Index!K$85</f>
        <v>1.0212697905005599</v>
      </c>
      <c r="L53" s="181">
        <f>Index!L$85</f>
        <v>1.0416029201511179</v>
      </c>
      <c r="M53" s="181">
        <f>Index!M$85</f>
        <v>1.0622616980779827</v>
      </c>
      <c r="N53" s="181">
        <f>Index!N$85</f>
        <v>1.0835515290872799</v>
      </c>
      <c r="O53" s="181">
        <f>Index!O$85</f>
        <v>1.1060365794841869</v>
      </c>
      <c r="P53" s="181">
        <f>Index!P$85</f>
        <v>1.1292633476533553</v>
      </c>
      <c r="Q53" s="181">
        <f>Index!Q$85</f>
        <v>1.1529778779540774</v>
      </c>
    </row>
    <row r="54" spans="1:17" hidden="1" outlineLevel="2">
      <c r="F54" s="84"/>
      <c r="G54" s="84"/>
      <c r="H54" s="84"/>
      <c r="I54" s="84"/>
      <c r="J54" s="84"/>
      <c r="K54" s="84"/>
      <c r="L54" s="84"/>
      <c r="M54" s="84"/>
      <c r="N54" s="84"/>
      <c r="O54" s="84"/>
      <c r="P54" s="84"/>
      <c r="Q54" s="84"/>
    </row>
    <row r="55" spans="1:17" s="259" customFormat="1" hidden="1" outlineLevel="2">
      <c r="A55" s="256"/>
      <c r="B55" s="257"/>
      <c r="C55" s="258"/>
      <c r="D55" s="255"/>
      <c r="E55" s="272" t="str">
        <f>Time!E$39</f>
        <v>Acquisition / initial balance date flag</v>
      </c>
      <c r="F55" s="272">
        <f>Time!F$39</f>
        <v>0</v>
      </c>
      <c r="G55" s="272" t="str">
        <f>Time!G$39</f>
        <v>flag</v>
      </c>
      <c r="H55" s="272">
        <f>Time!H$39</f>
        <v>1</v>
      </c>
      <c r="I55" s="272">
        <f>Time!I$39</f>
        <v>0</v>
      </c>
      <c r="J55" s="272">
        <f>Time!J$39</f>
        <v>0</v>
      </c>
      <c r="K55" s="272">
        <f>Time!K$39</f>
        <v>0</v>
      </c>
      <c r="L55" s="272">
        <f>Time!L$39</f>
        <v>1</v>
      </c>
      <c r="M55" s="272">
        <f>Time!M$39</f>
        <v>0</v>
      </c>
      <c r="N55" s="272">
        <f>Time!N$39</f>
        <v>0</v>
      </c>
      <c r="O55" s="272">
        <f>Time!O$39</f>
        <v>0</v>
      </c>
      <c r="P55" s="272">
        <f>Time!P$39</f>
        <v>0</v>
      </c>
      <c r="Q55" s="272">
        <f>Time!Q$39</f>
        <v>0</v>
      </c>
    </row>
    <row r="56" spans="1:17" s="187" customFormat="1" hidden="1" outlineLevel="2">
      <c r="A56" s="183"/>
      <c r="B56" s="216"/>
      <c r="C56" s="185"/>
      <c r="D56" s="186"/>
      <c r="E56" s="181" t="str">
        <f>Inp!E$97</f>
        <v>RCV other adjustments balance - WR - real</v>
      </c>
      <c r="F56" s="181">
        <f>Inp!F$97</f>
        <v>0</v>
      </c>
      <c r="G56" s="181" t="str">
        <f>Inp!G$97</f>
        <v>£m</v>
      </c>
      <c r="H56" s="181">
        <f>Inp!H$97</f>
        <v>0</v>
      </c>
      <c r="I56" s="181">
        <f>Inp!I$97</f>
        <v>0</v>
      </c>
      <c r="J56" s="181">
        <f>Inp!J$97</f>
        <v>0</v>
      </c>
      <c r="K56" s="181">
        <f>Inp!K$97</f>
        <v>0</v>
      </c>
      <c r="L56" s="181">
        <f>Inp!L$97</f>
        <v>0</v>
      </c>
      <c r="M56" s="181">
        <f>Inp!M$97</f>
        <v>0</v>
      </c>
      <c r="N56" s="181">
        <f>Inp!N$97</f>
        <v>0</v>
      </c>
      <c r="O56" s="181">
        <f>Inp!O$97</f>
        <v>0</v>
      </c>
      <c r="P56" s="181">
        <f>Inp!P$97</f>
        <v>0</v>
      </c>
      <c r="Q56" s="181">
        <f>Inp!Q$97</f>
        <v>0</v>
      </c>
    </row>
    <row r="57" spans="1:17" s="240" customFormat="1" hidden="1" outlineLevel="2">
      <c r="A57" s="237"/>
      <c r="B57" s="241"/>
      <c r="C57" s="238"/>
      <c r="D57" s="239"/>
      <c r="E57" s="196" t="s">
        <v>727</v>
      </c>
      <c r="F57" s="196"/>
      <c r="G57" s="196" t="s">
        <v>255</v>
      </c>
      <c r="H57" s="196"/>
      <c r="I57" s="196"/>
      <c r="J57" s="274">
        <f t="shared" ref="J57:Q57" si="17" xml:space="preserve"> IF(J55 = 1, K56 * J55, 0)</f>
        <v>0</v>
      </c>
      <c r="K57" s="274">
        <f t="shared" si="17"/>
        <v>0</v>
      </c>
      <c r="L57" s="274">
        <f t="shared" si="17"/>
        <v>0</v>
      </c>
      <c r="M57" s="274">
        <f t="shared" si="17"/>
        <v>0</v>
      </c>
      <c r="N57" s="274">
        <f t="shared" si="17"/>
        <v>0</v>
      </c>
      <c r="O57" s="274">
        <f t="shared" si="17"/>
        <v>0</v>
      </c>
      <c r="P57" s="274">
        <f t="shared" si="17"/>
        <v>0</v>
      </c>
      <c r="Q57" s="274">
        <f t="shared" si="17"/>
        <v>0</v>
      </c>
    </row>
    <row r="58" spans="1:17" s="118" customFormat="1" hidden="1" outlineLevel="2">
      <c r="A58" s="369"/>
      <c r="B58" s="269"/>
      <c r="C58" s="270"/>
      <c r="D58" s="271"/>
      <c r="E58" s="275" t="s">
        <v>728</v>
      </c>
      <c r="F58" s="117"/>
      <c r="G58" s="117" t="s">
        <v>255</v>
      </c>
      <c r="H58" s="117"/>
      <c r="I58" s="117"/>
      <c r="J58" s="117">
        <f xml:space="preserve"> J51 / J53 + J57</f>
        <v>0</v>
      </c>
      <c r="K58" s="117">
        <f t="shared" ref="K58:Q58" si="18" xml:space="preserve"> K51 / K53 + K57</f>
        <v>0</v>
      </c>
      <c r="L58" s="440">
        <f t="shared" si="18"/>
        <v>28.076083342675442</v>
      </c>
      <c r="M58" s="117">
        <f t="shared" si="18"/>
        <v>0</v>
      </c>
      <c r="N58" s="117">
        <f t="shared" si="18"/>
        <v>0</v>
      </c>
      <c r="O58" s="117">
        <f t="shared" si="18"/>
        <v>0</v>
      </c>
      <c r="P58" s="117">
        <f t="shared" si="18"/>
        <v>0</v>
      </c>
      <c r="Q58" s="117">
        <f t="shared" si="18"/>
        <v>0</v>
      </c>
    </row>
    <row r="59" spans="1:17" s="118" customFormat="1" hidden="1" outlineLevel="2">
      <c r="A59" s="369"/>
      <c r="B59" s="269"/>
      <c r="C59" s="270"/>
      <c r="D59" s="271"/>
      <c r="E59" s="275"/>
      <c r="F59" s="117"/>
      <c r="G59" s="117"/>
      <c r="H59" s="117"/>
      <c r="I59" s="117"/>
      <c r="J59" s="117"/>
      <c r="K59" s="117"/>
      <c r="L59" s="440"/>
      <c r="M59" s="117"/>
      <c r="N59" s="117"/>
      <c r="O59" s="117"/>
      <c r="P59" s="117"/>
      <c r="Q59" s="117"/>
    </row>
    <row r="60" spans="1:17" hidden="1" outlineLevel="2">
      <c r="E60" s="84" t="s">
        <v>729</v>
      </c>
      <c r="F60" s="84"/>
      <c r="G60" s="84" t="s">
        <v>255</v>
      </c>
      <c r="H60" s="84"/>
      <c r="I60" s="84"/>
      <c r="J60" s="84">
        <f t="shared" ref="J60:Q60" si="19" xml:space="preserve"> J45 / J53</f>
        <v>0</v>
      </c>
      <c r="K60" s="84">
        <f t="shared" si="19"/>
        <v>0</v>
      </c>
      <c r="L60" s="84">
        <f t="shared" si="19"/>
        <v>0</v>
      </c>
      <c r="M60" s="84">
        <f t="shared" si="19"/>
        <v>27.530061988538375</v>
      </c>
      <c r="N60" s="84">
        <f t="shared" si="19"/>
        <v>25.790399344080772</v>
      </c>
      <c r="O60" s="84">
        <f t="shared" si="19"/>
        <v>24.148812727638695</v>
      </c>
      <c r="P60" s="84">
        <f t="shared" si="19"/>
        <v>22.621924755004329</v>
      </c>
      <c r="Q60" s="84">
        <f t="shared" si="19"/>
        <v>21.196743495439044</v>
      </c>
    </row>
    <row r="61" spans="1:17" hidden="1" outlineLevel="2">
      <c r="E61" s="84" t="s">
        <v>730</v>
      </c>
      <c r="F61" s="84"/>
      <c r="G61" s="84" t="s">
        <v>255</v>
      </c>
      <c r="H61" s="84"/>
      <c r="I61" s="84"/>
      <c r="J61" s="84">
        <f t="shared" ref="J61:Q61" si="20" xml:space="preserve"> J46 / J53</f>
        <v>0</v>
      </c>
      <c r="K61" s="84">
        <f t="shared" si="20"/>
        <v>0</v>
      </c>
      <c r="L61" s="84">
        <f t="shared" si="20"/>
        <v>0</v>
      </c>
      <c r="M61" s="84">
        <f t="shared" si="20"/>
        <v>0.54602135413706665</v>
      </c>
      <c r="N61" s="84">
        <f t="shared" si="20"/>
        <v>0.51689074800611334</v>
      </c>
      <c r="O61" s="84">
        <f t="shared" si="20"/>
        <v>0.50111808864669949</v>
      </c>
      <c r="P61" s="84">
        <f t="shared" si="20"/>
        <v>0.47506041985510378</v>
      </c>
      <c r="Q61" s="84">
        <f t="shared" si="20"/>
        <v>0.44513161340425011</v>
      </c>
    </row>
    <row r="62" spans="1:17" hidden="1" outlineLevel="2">
      <c r="E62" s="84" t="s">
        <v>731</v>
      </c>
      <c r="F62" s="84"/>
      <c r="G62" s="84" t="s">
        <v>255</v>
      </c>
      <c r="H62" s="84"/>
      <c r="I62" s="84"/>
      <c r="J62" s="84">
        <f t="shared" ref="J62:Q62" si="21" xml:space="preserve"> J47 / J53</f>
        <v>0</v>
      </c>
      <c r="K62" s="84">
        <f t="shared" si="21"/>
        <v>0</v>
      </c>
      <c r="L62" s="84">
        <f t="shared" si="21"/>
        <v>0</v>
      </c>
      <c r="M62" s="84">
        <f t="shared" si="21"/>
        <v>0</v>
      </c>
      <c r="N62" s="84">
        <f t="shared" si="21"/>
        <v>0</v>
      </c>
      <c r="O62" s="84">
        <f t="shared" si="21"/>
        <v>0</v>
      </c>
      <c r="P62" s="84">
        <f t="shared" si="21"/>
        <v>0</v>
      </c>
      <c r="Q62" s="84">
        <f t="shared" si="21"/>
        <v>0</v>
      </c>
    </row>
    <row r="63" spans="1:17" hidden="1" outlineLevel="2">
      <c r="E63" s="84" t="s">
        <v>732</v>
      </c>
      <c r="F63" s="84"/>
      <c r="G63" s="84" t="s">
        <v>255</v>
      </c>
      <c r="H63" s="84"/>
      <c r="I63" s="84"/>
      <c r="J63" s="84">
        <f t="shared" ref="J63:Q63" si="22" xml:space="preserve"> J48 / J53</f>
        <v>0</v>
      </c>
      <c r="K63" s="84">
        <f t="shared" si="22"/>
        <v>0</v>
      </c>
      <c r="L63" s="84">
        <f t="shared" si="22"/>
        <v>0</v>
      </c>
      <c r="M63" s="84">
        <f t="shared" si="22"/>
        <v>1.768793250588552</v>
      </c>
      <c r="N63" s="84">
        <f t="shared" si="22"/>
        <v>1.6573592758014701</v>
      </c>
      <c r="O63" s="84">
        <f t="shared" si="22"/>
        <v>1.5529456414259821</v>
      </c>
      <c r="P63" s="84">
        <f t="shared" si="22"/>
        <v>1.4551100660161389</v>
      </c>
      <c r="Q63" s="84">
        <f t="shared" si="22"/>
        <v>1.3634381318571254</v>
      </c>
    </row>
    <row r="64" spans="1:17" hidden="1" outlineLevel="2">
      <c r="E64" s="84" t="s">
        <v>733</v>
      </c>
      <c r="F64" s="84"/>
      <c r="G64" s="84" t="s">
        <v>255</v>
      </c>
      <c r="H64" s="84"/>
      <c r="I64" s="84"/>
      <c r="J64" s="84">
        <f t="shared" ref="J64:Q64" si="23" xml:space="preserve"> J49 / J53</f>
        <v>0</v>
      </c>
      <c r="K64" s="84">
        <f t="shared" si="23"/>
        <v>0</v>
      </c>
      <c r="L64" s="84">
        <f t="shared" si="23"/>
        <v>0</v>
      </c>
      <c r="M64" s="84">
        <f t="shared" si="23"/>
        <v>0</v>
      </c>
      <c r="N64" s="84">
        <f t="shared" si="23"/>
        <v>0</v>
      </c>
      <c r="O64" s="84">
        <f t="shared" si="23"/>
        <v>0</v>
      </c>
      <c r="P64" s="84">
        <f t="shared" si="23"/>
        <v>0</v>
      </c>
      <c r="Q64" s="84">
        <f t="shared" si="23"/>
        <v>0</v>
      </c>
    </row>
    <row r="65" spans="1:17" hidden="1" outlineLevel="2">
      <c r="F65" s="84"/>
      <c r="G65" s="84"/>
      <c r="H65" s="84"/>
      <c r="I65" s="84"/>
      <c r="J65" s="84"/>
      <c r="K65" s="84"/>
      <c r="L65" s="84"/>
      <c r="M65" s="84"/>
      <c r="N65" s="84"/>
      <c r="O65" s="84"/>
      <c r="P65" s="84"/>
      <c r="Q65" s="84"/>
    </row>
    <row r="66" spans="1:17" hidden="1" outlineLevel="2">
      <c r="E66" s="84" t="str">
        <f t="shared" ref="E66:Q66" si="24" xml:space="preserve"> E60</f>
        <v>RCV CPI(H) bf balance BEG - WR - real</v>
      </c>
      <c r="F66" s="84">
        <f t="shared" si="24"/>
        <v>0</v>
      </c>
      <c r="G66" s="84" t="str">
        <f t="shared" si="24"/>
        <v>£m</v>
      </c>
      <c r="H66" s="84">
        <f t="shared" si="24"/>
        <v>0</v>
      </c>
      <c r="I66" s="84">
        <f t="shared" si="24"/>
        <v>0</v>
      </c>
      <c r="J66" s="84">
        <f t="shared" si="24"/>
        <v>0</v>
      </c>
      <c r="K66" s="84">
        <f t="shared" si="24"/>
        <v>0</v>
      </c>
      <c r="L66" s="84">
        <f t="shared" si="24"/>
        <v>0</v>
      </c>
      <c r="M66" s="84">
        <f t="shared" si="24"/>
        <v>27.530061988538375</v>
      </c>
      <c r="N66" s="84">
        <f t="shared" si="24"/>
        <v>25.790399344080772</v>
      </c>
      <c r="O66" s="84">
        <f t="shared" si="24"/>
        <v>24.148812727638695</v>
      </c>
      <c r="P66" s="84">
        <f t="shared" si="24"/>
        <v>22.621924755004329</v>
      </c>
      <c r="Q66" s="84">
        <f t="shared" si="24"/>
        <v>21.196743495439044</v>
      </c>
    </row>
    <row r="67" spans="1:17" hidden="1" outlineLevel="2">
      <c r="D67" s="83" t="s">
        <v>719</v>
      </c>
      <c r="E67" s="84" t="str">
        <f t="shared" ref="E67:Q67" si="25" xml:space="preserve"> E61</f>
        <v>Indexation on RCV - CPI(H) bf balance - WR - real</v>
      </c>
      <c r="F67" s="84">
        <f t="shared" si="25"/>
        <v>0</v>
      </c>
      <c r="G67" s="84" t="str">
        <f t="shared" si="25"/>
        <v>£m</v>
      </c>
      <c r="H67" s="84">
        <f t="shared" si="25"/>
        <v>0</v>
      </c>
      <c r="I67" s="84">
        <f t="shared" si="25"/>
        <v>0</v>
      </c>
      <c r="J67" s="84">
        <f t="shared" si="25"/>
        <v>0</v>
      </c>
      <c r="K67" s="84">
        <f t="shared" si="25"/>
        <v>0</v>
      </c>
      <c r="L67" s="84">
        <f t="shared" si="25"/>
        <v>0</v>
      </c>
      <c r="M67" s="84">
        <f t="shared" si="25"/>
        <v>0.54602135413706665</v>
      </c>
      <c r="N67" s="84">
        <f t="shared" si="25"/>
        <v>0.51689074800611334</v>
      </c>
      <c r="O67" s="84">
        <f t="shared" si="25"/>
        <v>0.50111808864669949</v>
      </c>
      <c r="P67" s="84">
        <f t="shared" si="25"/>
        <v>0.47506041985510378</v>
      </c>
      <c r="Q67" s="84">
        <f t="shared" si="25"/>
        <v>0.44513161340425011</v>
      </c>
    </row>
    <row r="68" spans="1:17" s="192" customFormat="1" hidden="1" outlineLevel="2">
      <c r="A68" s="188"/>
      <c r="B68" s="304"/>
      <c r="C68" s="190"/>
      <c r="D68" s="191" t="s">
        <v>719</v>
      </c>
      <c r="E68" s="181" t="str">
        <f>Inp!E$97</f>
        <v>RCV other adjustments balance - WR - real</v>
      </c>
      <c r="F68" s="181">
        <f>Inp!F$97</f>
        <v>0</v>
      </c>
      <c r="G68" s="181" t="str">
        <f>Inp!G$97</f>
        <v>£m</v>
      </c>
      <c r="H68" s="181">
        <f>Inp!H$97</f>
        <v>0</v>
      </c>
      <c r="I68" s="181">
        <f>Inp!I$97</f>
        <v>0</v>
      </c>
      <c r="J68" s="181">
        <f>Inp!J$97</f>
        <v>0</v>
      </c>
      <c r="K68" s="181">
        <f>Inp!K$97</f>
        <v>0</v>
      </c>
      <c r="L68" s="181">
        <f>Inp!L$97</f>
        <v>0</v>
      </c>
      <c r="M68" s="181">
        <f>Inp!M$97</f>
        <v>0</v>
      </c>
      <c r="N68" s="181">
        <f>Inp!N$97</f>
        <v>0</v>
      </c>
      <c r="O68" s="181">
        <f>Inp!O$97</f>
        <v>0</v>
      </c>
      <c r="P68" s="181">
        <f>Inp!P$97</f>
        <v>0</v>
      </c>
      <c r="Q68" s="181">
        <f>Inp!Q$97</f>
        <v>0</v>
      </c>
    </row>
    <row r="69" spans="1:17" hidden="1" outlineLevel="2">
      <c r="D69" s="83" t="s">
        <v>719</v>
      </c>
      <c r="E69" s="84" t="str">
        <f t="shared" ref="E69:Q69" si="26" xml:space="preserve"> E62</f>
        <v>Indexation on RCV - CPI(H) other adjustments balance - WR - real</v>
      </c>
      <c r="F69" s="84">
        <f t="shared" si="26"/>
        <v>0</v>
      </c>
      <c r="G69" s="84" t="str">
        <f t="shared" si="26"/>
        <v>£m</v>
      </c>
      <c r="H69" s="84">
        <f t="shared" si="26"/>
        <v>0</v>
      </c>
      <c r="I69" s="84">
        <f t="shared" si="26"/>
        <v>0</v>
      </c>
      <c r="J69" s="84">
        <f t="shared" si="26"/>
        <v>0</v>
      </c>
      <c r="K69" s="84">
        <f t="shared" si="26"/>
        <v>0</v>
      </c>
      <c r="L69" s="84">
        <f t="shared" si="26"/>
        <v>0</v>
      </c>
      <c r="M69" s="84">
        <f t="shared" si="26"/>
        <v>0</v>
      </c>
      <c r="N69" s="84">
        <f t="shared" si="26"/>
        <v>0</v>
      </c>
      <c r="O69" s="84">
        <f t="shared" si="26"/>
        <v>0</v>
      </c>
      <c r="P69" s="84">
        <f t="shared" si="26"/>
        <v>0</v>
      </c>
      <c r="Q69" s="84">
        <f t="shared" si="26"/>
        <v>0</v>
      </c>
    </row>
    <row r="70" spans="1:17" hidden="1" outlineLevel="2">
      <c r="E70" s="211" t="s">
        <v>734</v>
      </c>
      <c r="F70" s="211"/>
      <c r="G70" s="211" t="s">
        <v>255</v>
      </c>
      <c r="H70" s="211"/>
      <c r="I70" s="211"/>
      <c r="J70" s="211">
        <f t="shared" ref="J70:Q70" si="27" xml:space="preserve"> SUM(J66:J69)</f>
        <v>0</v>
      </c>
      <c r="K70" s="211">
        <f t="shared" si="27"/>
        <v>0</v>
      </c>
      <c r="L70" s="211">
        <f t="shared" si="27"/>
        <v>0</v>
      </c>
      <c r="M70" s="211">
        <f t="shared" si="27"/>
        <v>28.076083342675442</v>
      </c>
      <c r="N70" s="211">
        <f t="shared" si="27"/>
        <v>26.307290092086884</v>
      </c>
      <c r="O70" s="211">
        <f t="shared" si="27"/>
        <v>24.649930816285394</v>
      </c>
      <c r="P70" s="211">
        <f t="shared" si="27"/>
        <v>23.096985174859434</v>
      </c>
      <c r="Q70" s="211">
        <f t="shared" si="27"/>
        <v>21.641875108843294</v>
      </c>
    </row>
    <row r="71" spans="1:17" s="452" customFormat="1" hidden="1" outlineLevel="2">
      <c r="A71" s="447"/>
      <c r="B71" s="448"/>
      <c r="C71" s="449"/>
      <c r="D71" s="450"/>
      <c r="E71" s="451"/>
      <c r="F71" s="451"/>
      <c r="G71" s="451"/>
      <c r="H71" s="451"/>
      <c r="I71" s="451"/>
      <c r="J71" s="451"/>
      <c r="K71" s="451"/>
      <c r="L71" s="451"/>
      <c r="M71" s="451"/>
      <c r="N71" s="451"/>
      <c r="O71" s="451"/>
      <c r="P71" s="451"/>
      <c r="Q71" s="451"/>
    </row>
    <row r="72" spans="1:17" s="137" customFormat="1" hidden="1" outlineLevel="2">
      <c r="A72" s="188"/>
      <c r="B72" s="304"/>
      <c r="C72" s="190"/>
      <c r="D72" s="191"/>
      <c r="E72" s="275" t="str">
        <f t="shared" ref="E72:Q72" si="28" xml:space="preserve"> E70</f>
        <v>Opening RCV (CPIH inflated RCV) - WR - real</v>
      </c>
      <c r="F72" s="275">
        <f t="shared" si="28"/>
        <v>0</v>
      </c>
      <c r="G72" s="275" t="str">
        <f t="shared" si="28"/>
        <v>£m</v>
      </c>
      <c r="H72" s="275">
        <f t="shared" si="28"/>
        <v>0</v>
      </c>
      <c r="I72" s="275">
        <f t="shared" si="28"/>
        <v>0</v>
      </c>
      <c r="J72" s="275">
        <f t="shared" si="28"/>
        <v>0</v>
      </c>
      <c r="K72" s="275">
        <f t="shared" si="28"/>
        <v>0</v>
      </c>
      <c r="L72" s="275">
        <f t="shared" si="28"/>
        <v>0</v>
      </c>
      <c r="M72" s="275">
        <f t="shared" si="28"/>
        <v>28.076083342675442</v>
      </c>
      <c r="N72" s="275">
        <f t="shared" si="28"/>
        <v>26.307290092086884</v>
      </c>
      <c r="O72" s="275">
        <f t="shared" si="28"/>
        <v>24.649930816285394</v>
      </c>
      <c r="P72" s="275">
        <f t="shared" si="28"/>
        <v>23.096985174859434</v>
      </c>
      <c r="Q72" s="275">
        <f t="shared" si="28"/>
        <v>21.641875108843294</v>
      </c>
    </row>
    <row r="73" spans="1:17" s="137" customFormat="1" hidden="1" outlineLevel="2">
      <c r="A73" s="188"/>
      <c r="B73" s="304"/>
      <c r="C73" s="190"/>
      <c r="D73" s="191" t="s">
        <v>631</v>
      </c>
      <c r="E73" s="275" t="str">
        <f t="shared" ref="E73:Q73" si="29" xml:space="preserve"> E63</f>
        <v>RCV - CPI(H) bf depreciation - WR - real</v>
      </c>
      <c r="F73" s="275">
        <f t="shared" si="29"/>
        <v>0</v>
      </c>
      <c r="G73" s="275" t="str">
        <f t="shared" si="29"/>
        <v>£m</v>
      </c>
      <c r="H73" s="275">
        <f t="shared" si="29"/>
        <v>0</v>
      </c>
      <c r="I73" s="275">
        <f t="shared" si="29"/>
        <v>0</v>
      </c>
      <c r="J73" s="275">
        <f t="shared" si="29"/>
        <v>0</v>
      </c>
      <c r="K73" s="275">
        <f t="shared" si="29"/>
        <v>0</v>
      </c>
      <c r="L73" s="275">
        <f t="shared" si="29"/>
        <v>0</v>
      </c>
      <c r="M73" s="275">
        <f t="shared" si="29"/>
        <v>1.768793250588552</v>
      </c>
      <c r="N73" s="275">
        <f t="shared" si="29"/>
        <v>1.6573592758014701</v>
      </c>
      <c r="O73" s="275">
        <f t="shared" si="29"/>
        <v>1.5529456414259821</v>
      </c>
      <c r="P73" s="275">
        <f t="shared" si="29"/>
        <v>1.4551100660161389</v>
      </c>
      <c r="Q73" s="275">
        <f t="shared" si="29"/>
        <v>1.3634381318571254</v>
      </c>
    </row>
    <row r="74" spans="1:17" s="137" customFormat="1" hidden="1" outlineLevel="2">
      <c r="A74" s="188"/>
      <c r="B74" s="304"/>
      <c r="C74" s="190"/>
      <c r="D74" s="191" t="s">
        <v>631</v>
      </c>
      <c r="E74" s="275" t="str">
        <f t="shared" ref="E74:Q74" si="30" xml:space="preserve"> E64</f>
        <v>Other adjustments CPI(H) - WR - real</v>
      </c>
      <c r="F74" s="275">
        <f t="shared" si="30"/>
        <v>0</v>
      </c>
      <c r="G74" s="275" t="str">
        <f t="shared" si="30"/>
        <v>£m</v>
      </c>
      <c r="H74" s="275">
        <f t="shared" si="30"/>
        <v>0</v>
      </c>
      <c r="I74" s="275">
        <f t="shared" si="30"/>
        <v>0</v>
      </c>
      <c r="J74" s="275">
        <f t="shared" si="30"/>
        <v>0</v>
      </c>
      <c r="K74" s="275">
        <f t="shared" si="30"/>
        <v>0</v>
      </c>
      <c r="L74" s="275">
        <f t="shared" si="30"/>
        <v>0</v>
      </c>
      <c r="M74" s="275">
        <f t="shared" si="30"/>
        <v>0</v>
      </c>
      <c r="N74" s="275">
        <f t="shared" si="30"/>
        <v>0</v>
      </c>
      <c r="O74" s="275">
        <f t="shared" si="30"/>
        <v>0</v>
      </c>
      <c r="P74" s="275">
        <f t="shared" si="30"/>
        <v>0</v>
      </c>
      <c r="Q74" s="275">
        <f t="shared" si="30"/>
        <v>0</v>
      </c>
    </row>
    <row r="75" spans="1:17" s="137" customFormat="1" hidden="1" outlineLevel="2">
      <c r="A75" s="188"/>
      <c r="B75" s="304"/>
      <c r="C75" s="190"/>
      <c r="D75" s="191"/>
      <c r="E75" s="368" t="s">
        <v>735</v>
      </c>
      <c r="F75" s="368"/>
      <c r="G75" s="368" t="s">
        <v>255</v>
      </c>
      <c r="H75" s="368"/>
      <c r="I75" s="368"/>
      <c r="J75" s="368">
        <f t="shared" ref="J75:Q75" si="31" xml:space="preserve"> J72 - J73 - J74</f>
        <v>0</v>
      </c>
      <c r="K75" s="368">
        <f t="shared" si="31"/>
        <v>0</v>
      </c>
      <c r="L75" s="368">
        <f t="shared" si="31"/>
        <v>0</v>
      </c>
      <c r="M75" s="368">
        <f t="shared" si="31"/>
        <v>26.307290092086891</v>
      </c>
      <c r="N75" s="368">
        <f t="shared" si="31"/>
        <v>24.649930816285412</v>
      </c>
      <c r="O75" s="368">
        <f t="shared" si="31"/>
        <v>23.096985174859412</v>
      </c>
      <c r="P75" s="368">
        <f t="shared" si="31"/>
        <v>21.641875108843294</v>
      </c>
      <c r="Q75" s="368">
        <f t="shared" si="31"/>
        <v>20.278436976986168</v>
      </c>
    </row>
    <row r="76" spans="1:17" s="443" customFormat="1" hidden="1" outlineLevel="2">
      <c r="A76" s="447"/>
      <c r="B76" s="448"/>
      <c r="C76" s="449"/>
      <c r="D76" s="450"/>
      <c r="E76" s="451"/>
      <c r="F76" s="451"/>
      <c r="G76" s="451"/>
      <c r="H76" s="451"/>
      <c r="I76" s="451"/>
      <c r="J76" s="451"/>
      <c r="K76" s="451"/>
      <c r="L76" s="451"/>
      <c r="M76" s="451"/>
      <c r="N76" s="451"/>
      <c r="O76" s="451"/>
      <c r="P76" s="451"/>
      <c r="Q76" s="451"/>
    </row>
    <row r="77" spans="1:17" s="92" customFormat="1" hidden="1" outlineLevel="2">
      <c r="A77" s="11"/>
      <c r="B77" s="12"/>
      <c r="C77" s="13"/>
      <c r="D77" s="115"/>
      <c r="E77" s="91" t="str">
        <f t="shared" ref="E77:Q77" si="32" xml:space="preserve"> E70</f>
        <v>Opening RCV (CPIH inflated RCV) - WR - real</v>
      </c>
      <c r="F77" s="91">
        <f t="shared" si="32"/>
        <v>0</v>
      </c>
      <c r="G77" s="91" t="str">
        <f t="shared" si="32"/>
        <v>£m</v>
      </c>
      <c r="H77" s="91">
        <f t="shared" si="32"/>
        <v>0</v>
      </c>
      <c r="I77" s="91">
        <f t="shared" si="32"/>
        <v>0</v>
      </c>
      <c r="J77" s="91">
        <f t="shared" si="32"/>
        <v>0</v>
      </c>
      <c r="K77" s="91">
        <f t="shared" si="32"/>
        <v>0</v>
      </c>
      <c r="L77" s="91">
        <f t="shared" si="32"/>
        <v>0</v>
      </c>
      <c r="M77" s="91">
        <f t="shared" si="32"/>
        <v>28.076083342675442</v>
      </c>
      <c r="N77" s="91">
        <f t="shared" si="32"/>
        <v>26.307290092086884</v>
      </c>
      <c r="O77" s="91">
        <f t="shared" si="32"/>
        <v>24.649930816285394</v>
      </c>
      <c r="P77" s="91">
        <f t="shared" si="32"/>
        <v>23.096985174859434</v>
      </c>
      <c r="Q77" s="91">
        <f t="shared" si="32"/>
        <v>21.641875108843294</v>
      </c>
    </row>
    <row r="78" spans="1:17" s="92" customFormat="1" hidden="1" outlineLevel="2">
      <c r="A78" s="11"/>
      <c r="B78" s="12"/>
      <c r="C78" s="13"/>
      <c r="D78" s="115"/>
      <c r="E78" s="91" t="str">
        <f t="shared" ref="E78:Q78" si="33" xml:space="preserve"> E75</f>
        <v>Closing RCV (CPIH inflated RCV) - WR - real</v>
      </c>
      <c r="F78" s="91">
        <f t="shared" si="33"/>
        <v>0</v>
      </c>
      <c r="G78" s="91" t="str">
        <f t="shared" si="33"/>
        <v>£m</v>
      </c>
      <c r="H78" s="91">
        <f t="shared" si="33"/>
        <v>0</v>
      </c>
      <c r="I78" s="91">
        <f t="shared" si="33"/>
        <v>0</v>
      </c>
      <c r="J78" s="91">
        <f t="shared" si="33"/>
        <v>0</v>
      </c>
      <c r="K78" s="91">
        <f t="shared" si="33"/>
        <v>0</v>
      </c>
      <c r="L78" s="91">
        <f t="shared" si="33"/>
        <v>0</v>
      </c>
      <c r="M78" s="91">
        <f t="shared" si="33"/>
        <v>26.307290092086891</v>
      </c>
      <c r="N78" s="91">
        <f t="shared" si="33"/>
        <v>24.649930816285412</v>
      </c>
      <c r="O78" s="91">
        <f t="shared" si="33"/>
        <v>23.096985174859412</v>
      </c>
      <c r="P78" s="91">
        <f t="shared" si="33"/>
        <v>21.641875108843294</v>
      </c>
      <c r="Q78" s="91">
        <f t="shared" si="33"/>
        <v>20.278436976986168</v>
      </c>
    </row>
    <row r="79" spans="1:17" hidden="1" outlineLevel="2">
      <c r="E79" s="260" t="s">
        <v>736</v>
      </c>
      <c r="F79" s="260"/>
      <c r="G79" s="260" t="s">
        <v>255</v>
      </c>
      <c r="H79" s="260"/>
      <c r="I79" s="260"/>
      <c r="J79" s="260">
        <f t="shared" ref="J79" si="34" xml:space="preserve"> AVERAGE(J77:J78)</f>
        <v>0</v>
      </c>
      <c r="K79" s="260">
        <f t="shared" ref="K79" si="35" xml:space="preserve"> AVERAGE(K77:K78)</f>
        <v>0</v>
      </c>
      <c r="L79" s="260">
        <f t="shared" ref="L79" si="36" xml:space="preserve"> AVERAGE(L77:L78)</f>
        <v>0</v>
      </c>
      <c r="M79" s="260">
        <f t="shared" ref="M79" si="37" xml:space="preserve"> AVERAGE(M77:M78)</f>
        <v>27.191686717381167</v>
      </c>
      <c r="N79" s="260">
        <f t="shared" ref="N79" si="38" xml:space="preserve"> AVERAGE(N77:N78)</f>
        <v>25.478610454186146</v>
      </c>
      <c r="O79" s="260">
        <f t="shared" ref="O79" si="39" xml:space="preserve"> AVERAGE(O77:O78)</f>
        <v>23.873457995572402</v>
      </c>
      <c r="P79" s="260">
        <f t="shared" ref="P79" si="40" xml:space="preserve"> AVERAGE(P77:P78)</f>
        <v>22.369430141851364</v>
      </c>
      <c r="Q79" s="260">
        <f t="shared" ref="Q79" si="41" xml:space="preserve"> AVERAGE(Q77:Q78)</f>
        <v>20.960156042914733</v>
      </c>
    </row>
    <row r="80" spans="1:17" s="452" customFormat="1" hidden="1" outlineLevel="2">
      <c r="A80" s="447"/>
      <c r="B80" s="448"/>
      <c r="C80" s="449"/>
      <c r="D80" s="450"/>
      <c r="E80" s="451"/>
      <c r="F80" s="451"/>
      <c r="G80" s="451"/>
      <c r="H80" s="451"/>
      <c r="I80" s="451"/>
      <c r="J80" s="451"/>
      <c r="K80" s="451"/>
      <c r="L80" s="451"/>
      <c r="M80" s="451"/>
      <c r="N80" s="451"/>
      <c r="O80" s="451"/>
      <c r="P80" s="451"/>
      <c r="Q80" s="451"/>
    </row>
    <row r="81" spans="1:17" hidden="1" outlineLevel="2">
      <c r="C81" s="86" t="s">
        <v>530</v>
      </c>
      <c r="F81" s="84"/>
      <c r="G81" s="84"/>
      <c r="H81" s="84"/>
      <c r="I81" s="84"/>
      <c r="J81" s="84"/>
      <c r="K81" s="84"/>
      <c r="L81" s="84"/>
      <c r="M81" s="84"/>
      <c r="N81" s="84"/>
      <c r="O81" s="84"/>
      <c r="P81" s="84"/>
      <c r="Q81" s="84"/>
    </row>
    <row r="82" spans="1:17" hidden="1" outlineLevel="2">
      <c r="E82" s="84" t="str">
        <f t="shared" ref="E82:Q82" si="42" xml:space="preserve"> E75</f>
        <v>Closing RCV (CPIH inflated RCV) - WR - real</v>
      </c>
      <c r="F82" s="84">
        <f t="shared" si="42"/>
        <v>0</v>
      </c>
      <c r="G82" s="84" t="str">
        <f t="shared" si="42"/>
        <v>£m</v>
      </c>
      <c r="H82" s="84">
        <f t="shared" si="42"/>
        <v>0</v>
      </c>
      <c r="I82" s="84">
        <f t="shared" si="42"/>
        <v>0</v>
      </c>
      <c r="J82" s="84">
        <f t="shared" si="42"/>
        <v>0</v>
      </c>
      <c r="K82" s="84">
        <f t="shared" si="42"/>
        <v>0</v>
      </c>
      <c r="L82" s="84">
        <f t="shared" si="42"/>
        <v>0</v>
      </c>
      <c r="M82" s="84">
        <f t="shared" si="42"/>
        <v>26.307290092086891</v>
      </c>
      <c r="N82" s="84">
        <f t="shared" si="42"/>
        <v>24.649930816285412</v>
      </c>
      <c r="O82" s="84">
        <f t="shared" si="42"/>
        <v>23.096985174859412</v>
      </c>
      <c r="P82" s="84">
        <f t="shared" si="42"/>
        <v>21.641875108843294</v>
      </c>
      <c r="Q82" s="84">
        <f t="shared" si="42"/>
        <v>20.278436976986168</v>
      </c>
    </row>
    <row r="83" spans="1:17" s="187" customFormat="1" hidden="1" outlineLevel="2">
      <c r="A83" s="183"/>
      <c r="B83" s="218"/>
      <c r="C83" s="185"/>
      <c r="D83" s="186"/>
      <c r="E83" s="181" t="str">
        <f xml:space="preserve"> Inp!E$101</f>
        <v>RCV CPI(H) bf balance - WR - real</v>
      </c>
      <c r="F83" s="181">
        <f xml:space="preserve"> Inp!F$101</f>
        <v>0</v>
      </c>
      <c r="G83" s="181" t="str">
        <f xml:space="preserve"> Inp!G$101</f>
        <v>£m</v>
      </c>
      <c r="H83" s="181">
        <f xml:space="preserve"> Inp!H$101</f>
        <v>0</v>
      </c>
      <c r="I83" s="181">
        <f xml:space="preserve"> Inp!I$101</f>
        <v>0</v>
      </c>
      <c r="J83" s="181">
        <f xml:space="preserve"> Inp!J$101</f>
        <v>0</v>
      </c>
      <c r="K83" s="181">
        <f xml:space="preserve"> Inp!K$101</f>
        <v>0</v>
      </c>
      <c r="L83" s="181">
        <f xml:space="preserve"> Inp!L$101</f>
        <v>0</v>
      </c>
      <c r="M83" s="181">
        <f xml:space="preserve"> Inp!M$101</f>
        <v>26.307290092086902</v>
      </c>
      <c r="N83" s="181">
        <f xml:space="preserve"> Inp!N$101</f>
        <v>24.649930816285401</v>
      </c>
      <c r="O83" s="181">
        <f xml:space="preserve"> Inp!O$101</f>
        <v>23.096985174859402</v>
      </c>
      <c r="P83" s="181">
        <f xml:space="preserve"> Inp!P$101</f>
        <v>21.641875108843301</v>
      </c>
      <c r="Q83" s="181">
        <f xml:space="preserve"> Inp!Q$101</f>
        <v>20.2784369769861</v>
      </c>
    </row>
    <row r="84" spans="1:17" s="187" customFormat="1" hidden="1" outlineLevel="2">
      <c r="A84" s="183"/>
      <c r="B84" s="218"/>
      <c r="C84" s="185"/>
      <c r="D84" s="186"/>
      <c r="E84" s="181" t="str">
        <f xml:space="preserve"> Inp!E$97</f>
        <v>RCV other adjustments balance - WR - real</v>
      </c>
      <c r="F84" s="181">
        <f xml:space="preserve"> Inp!F$97</f>
        <v>0</v>
      </c>
      <c r="G84" s="181" t="str">
        <f xml:space="preserve"> Inp!G$97</f>
        <v>£m</v>
      </c>
      <c r="H84" s="181">
        <f xml:space="preserve"> Inp!H$97</f>
        <v>0</v>
      </c>
      <c r="I84" s="181">
        <f xml:space="preserve"> Inp!I$97</f>
        <v>0</v>
      </c>
      <c r="J84" s="181">
        <f xml:space="preserve"> Inp!J$97</f>
        <v>0</v>
      </c>
      <c r="K84" s="181">
        <f xml:space="preserve"> Inp!K$97</f>
        <v>0</v>
      </c>
      <c r="L84" s="181">
        <f xml:space="preserve"> Inp!L$97</f>
        <v>0</v>
      </c>
      <c r="M84" s="181">
        <f xml:space="preserve"> Inp!M$97</f>
        <v>0</v>
      </c>
      <c r="N84" s="181">
        <f xml:space="preserve"> Inp!N$97</f>
        <v>0</v>
      </c>
      <c r="O84" s="181">
        <f xml:space="preserve"> Inp!O$97</f>
        <v>0</v>
      </c>
      <c r="P84" s="181">
        <f xml:space="preserve"> Inp!P$97</f>
        <v>0</v>
      </c>
      <c r="Q84" s="181">
        <f xml:space="preserve"> Inp!Q$97</f>
        <v>0</v>
      </c>
    </row>
    <row r="85" spans="1:17" s="240" customFormat="1" hidden="1" outlineLevel="2">
      <c r="A85" s="237"/>
      <c r="B85" s="220"/>
      <c r="C85" s="238"/>
      <c r="D85" s="239"/>
      <c r="E85" s="196" t="str">
        <f t="shared" ref="E85:Q85" si="43" xml:space="preserve"> E62</f>
        <v>Indexation on RCV - CPI(H) other adjustments balance - WR - real</v>
      </c>
      <c r="F85" s="196">
        <f t="shared" si="43"/>
        <v>0</v>
      </c>
      <c r="G85" s="196" t="str">
        <f t="shared" si="43"/>
        <v>£m</v>
      </c>
      <c r="H85" s="196">
        <f t="shared" si="43"/>
        <v>0</v>
      </c>
      <c r="I85" s="196">
        <f t="shared" si="43"/>
        <v>0</v>
      </c>
      <c r="J85" s="196">
        <f t="shared" si="43"/>
        <v>0</v>
      </c>
      <c r="K85" s="196">
        <f t="shared" si="43"/>
        <v>0</v>
      </c>
      <c r="L85" s="196">
        <f t="shared" si="43"/>
        <v>0</v>
      </c>
      <c r="M85" s="196">
        <f t="shared" si="43"/>
        <v>0</v>
      </c>
      <c r="N85" s="196">
        <f t="shared" si="43"/>
        <v>0</v>
      </c>
      <c r="O85" s="196">
        <f t="shared" si="43"/>
        <v>0</v>
      </c>
      <c r="P85" s="196">
        <f t="shared" si="43"/>
        <v>0</v>
      </c>
      <c r="Q85" s="196">
        <f t="shared" si="43"/>
        <v>0</v>
      </c>
    </row>
    <row r="86" spans="1:17" s="224" customFormat="1" hidden="1" outlineLevel="2">
      <c r="A86" s="219"/>
      <c r="B86" s="220"/>
      <c r="C86" s="221"/>
      <c r="D86" s="222"/>
      <c r="E86" s="223" t="s">
        <v>737</v>
      </c>
      <c r="G86" s="224" t="s">
        <v>724</v>
      </c>
      <c r="H86" s="247">
        <f xml:space="preserve"> SUM(J86:Q86)</f>
        <v>0</v>
      </c>
      <c r="I86" s="196"/>
      <c r="J86" s="224">
        <f xml:space="preserve"> IF(ROUND(J82,3) = ROUND((J83 + J84 + J85),3), 0, 1)</f>
        <v>0</v>
      </c>
      <c r="K86" s="224">
        <f t="shared" ref="K86" si="44" xml:space="preserve"> IF(ROUND(K82,3) = ROUND((K83 + K84 + K85),3), 0, 1)</f>
        <v>0</v>
      </c>
      <c r="L86" s="224">
        <f t="shared" ref="L86" si="45" xml:space="preserve"> IF(ROUND(L82,3) = ROUND((L83 + L84 + L85),3), 0, 1)</f>
        <v>0</v>
      </c>
      <c r="M86" s="224">
        <f xml:space="preserve"> IF(ROUND(M82,3) = ROUND((M83 + M84 + M85),3), 0, 1)</f>
        <v>0</v>
      </c>
      <c r="N86" s="224">
        <f t="shared" ref="N86" si="46" xml:space="preserve"> IF(ROUND(N82,3) = ROUND((N83 + N84 + N85),3), 0, 1)</f>
        <v>0</v>
      </c>
      <c r="O86" s="224">
        <f t="shared" ref="O86" si="47" xml:space="preserve"> IF(ROUND(O82,3) = ROUND((O83 + O84 + O85),3), 0, 1)</f>
        <v>0</v>
      </c>
      <c r="P86" s="224">
        <f t="shared" ref="P86" si="48" xml:space="preserve"> IF(ROUND(P82,3) = ROUND((P83 + P84 + P85),3), 0, 1)</f>
        <v>0</v>
      </c>
      <c r="Q86" s="224">
        <f t="shared" ref="Q86" si="49" xml:space="preserve"> IF(ROUND(Q82,3) = ROUND((Q83 + Q84 + Q85),3), 0, 1)</f>
        <v>0</v>
      </c>
    </row>
    <row r="87" spans="1:17" hidden="1" outlineLevel="2">
      <c r="F87" s="84"/>
      <c r="G87" s="84"/>
      <c r="H87" s="84"/>
      <c r="I87" s="84"/>
      <c r="J87" s="84"/>
      <c r="K87" s="84"/>
      <c r="L87" s="84"/>
      <c r="M87" s="84"/>
      <c r="N87" s="84"/>
      <c r="O87" s="84"/>
      <c r="P87" s="84"/>
      <c r="Q87" s="84"/>
    </row>
    <row r="88" spans="1:17" hidden="1" outlineLevel="1">
      <c r="F88" s="84"/>
      <c r="G88" s="84"/>
      <c r="H88" s="84"/>
      <c r="I88" s="84"/>
      <c r="J88" s="84"/>
      <c r="K88" s="84"/>
      <c r="L88" s="84"/>
      <c r="M88" s="84"/>
      <c r="N88" s="84"/>
      <c r="O88" s="84"/>
      <c r="P88" s="84"/>
      <c r="Q88" s="84"/>
    </row>
    <row r="89" spans="1:17" s="92" customFormat="1" hidden="1" outlineLevel="1" collapsed="1">
      <c r="A89" s="11"/>
      <c r="B89" s="12" t="s">
        <v>738</v>
      </c>
      <c r="C89" s="13"/>
      <c r="D89" s="14"/>
      <c r="E89" s="91"/>
      <c r="G89" s="93"/>
    </row>
    <row r="90" spans="1:17" s="92" customFormat="1" hidden="1" outlineLevel="2">
      <c r="A90" s="11"/>
      <c r="B90" s="12"/>
      <c r="C90" s="13"/>
      <c r="D90" s="115"/>
      <c r="E90" s="91"/>
      <c r="G90" s="93"/>
    </row>
    <row r="91" spans="1:17" s="230" customFormat="1" hidden="1" outlineLevel="2">
      <c r="A91" s="225"/>
      <c r="B91" s="226"/>
      <c r="C91" s="227"/>
      <c r="D91" s="228"/>
      <c r="E91" s="229" t="str">
        <f xml:space="preserve"> Inp!E$102</f>
        <v>RCV additions balance BEG - WR - nominal</v>
      </c>
      <c r="F91" s="229">
        <f xml:space="preserve"> Inp!F$102</f>
        <v>0</v>
      </c>
      <c r="G91" s="229" t="str">
        <f xml:space="preserve"> Inp!G$102</f>
        <v>£m</v>
      </c>
      <c r="H91" s="229">
        <f xml:space="preserve"> Inp!H$102</f>
        <v>0</v>
      </c>
      <c r="I91" s="229">
        <f xml:space="preserve"> Inp!I$102</f>
        <v>0</v>
      </c>
      <c r="J91" s="229">
        <f xml:space="preserve"> Inp!J$102</f>
        <v>0</v>
      </c>
      <c r="K91" s="229">
        <f xml:space="preserve"> Inp!K$102</f>
        <v>0</v>
      </c>
      <c r="L91" s="229">
        <f xml:space="preserve"> Inp!L$102</f>
        <v>0</v>
      </c>
      <c r="M91" s="229">
        <f xml:space="preserve"> Inp!M$102</f>
        <v>0</v>
      </c>
      <c r="N91" s="229">
        <f xml:space="preserve"> Inp!N$102</f>
        <v>2.0263041449526802</v>
      </c>
      <c r="O91" s="229">
        <f xml:space="preserve"> Inp!O$102</f>
        <v>4.0787956027923498</v>
      </c>
      <c r="P91" s="229">
        <f xml:space="preserve"> Inp!P$102</f>
        <v>5.1885035705167102</v>
      </c>
      <c r="Q91" s="229">
        <f xml:space="preserve"> Inp!Q$102</f>
        <v>6.1805781250730298</v>
      </c>
    </row>
    <row r="92" spans="1:17" s="230" customFormat="1" hidden="1" outlineLevel="2">
      <c r="A92" s="225"/>
      <c r="B92" s="226"/>
      <c r="C92" s="227"/>
      <c r="D92" s="228"/>
      <c r="E92" s="229" t="str">
        <f xml:space="preserve"> Inp!E$103</f>
        <v>Indexation of RCV additions b/f - WR - nominal</v>
      </c>
      <c r="F92" s="229">
        <f xml:space="preserve"> Inp!F$103</f>
        <v>0</v>
      </c>
      <c r="G92" s="229" t="str">
        <f xml:space="preserve"> Inp!G$103</f>
        <v>£m</v>
      </c>
      <c r="H92" s="229">
        <f xml:space="preserve"> Inp!H$103</f>
        <v>0</v>
      </c>
      <c r="I92" s="229">
        <f xml:space="preserve"> Inp!I$103</f>
        <v>0</v>
      </c>
      <c r="J92" s="229">
        <f xml:space="preserve"> Inp!J$103</f>
        <v>0</v>
      </c>
      <c r="K92" s="229">
        <f xml:space="preserve"> Inp!K$103</f>
        <v>0</v>
      </c>
      <c r="L92" s="229">
        <f xml:space="preserve"> Inp!L$103</f>
        <v>0</v>
      </c>
      <c r="M92" s="229">
        <f xml:space="preserve"> Inp!M$103</f>
        <v>0</v>
      </c>
      <c r="N92" s="229">
        <f xml:space="preserve"> Inp!N$103</f>
        <v>4.0611153445084897E-2</v>
      </c>
      <c r="O92" s="229">
        <f xml:space="preserve"> Inp!O$103</f>
        <v>8.4640113760645605E-2</v>
      </c>
      <c r="P92" s="229">
        <f xml:space="preserve"> Inp!P$103</f>
        <v>0.108958574980854</v>
      </c>
      <c r="Q92" s="229">
        <f xml:space="preserve"> Inp!Q$103</f>
        <v>0.12979214062654301</v>
      </c>
    </row>
    <row r="93" spans="1:17" s="230" customFormat="1" hidden="1" outlineLevel="2">
      <c r="A93" s="225"/>
      <c r="B93" s="226"/>
      <c r="C93" s="227"/>
      <c r="D93" s="228"/>
      <c r="E93" s="229" t="str">
        <f xml:space="preserve"> Inp!E$104</f>
        <v>Water resources: Non-PAYG Totex - nominal</v>
      </c>
      <c r="F93" s="229">
        <f xml:space="preserve"> Inp!F$104</f>
        <v>0</v>
      </c>
      <c r="G93" s="229" t="str">
        <f xml:space="preserve"> Inp!G$104</f>
        <v>£m</v>
      </c>
      <c r="H93" s="229">
        <f xml:space="preserve"> Inp!H$104</f>
        <v>0</v>
      </c>
      <c r="I93" s="229">
        <f xml:space="preserve"> Inp!I$104</f>
        <v>0</v>
      </c>
      <c r="J93" s="229">
        <f xml:space="preserve"> Inp!J$104</f>
        <v>0</v>
      </c>
      <c r="K93" s="229">
        <f xml:space="preserve"> Inp!K$104</f>
        <v>0</v>
      </c>
      <c r="L93" s="229">
        <f xml:space="preserve"> Inp!L$104</f>
        <v>0</v>
      </c>
      <c r="M93" s="229">
        <f xml:space="preserve"> Inp!M$104</f>
        <v>2.0922087196207402</v>
      </c>
      <c r="N93" s="229">
        <f xml:space="preserve"> Inp!N$104</f>
        <v>2.21176661661708</v>
      </c>
      <c r="O93" s="229">
        <f xml:space="preserve"> Inp!O$104</f>
        <v>1.3292352133263401</v>
      </c>
      <c r="P93" s="229">
        <f xml:space="preserve"> Inp!P$104</f>
        <v>1.2564337581226801</v>
      </c>
      <c r="Q93" s="229">
        <f xml:space="preserve"> Inp!Q$104</f>
        <v>1.2543071085911599</v>
      </c>
    </row>
    <row r="94" spans="1:17" s="230" customFormat="1" hidden="1" outlineLevel="2">
      <c r="A94" s="225"/>
      <c r="B94" s="226"/>
      <c r="C94" s="227"/>
      <c r="D94" s="228"/>
      <c r="E94" s="229" t="str">
        <f xml:space="preserve"> Inp!E$105</f>
        <v>RCV additions depreciation - WR - nominal POS</v>
      </c>
      <c r="F94" s="229">
        <f xml:space="preserve"> Inp!F$105</f>
        <v>0</v>
      </c>
      <c r="G94" s="229" t="str">
        <f xml:space="preserve"> Inp!G$105</f>
        <v>£m</v>
      </c>
      <c r="H94" s="229">
        <f xml:space="preserve"> Inp!H$105</f>
        <v>0</v>
      </c>
      <c r="I94" s="229">
        <f xml:space="preserve"> Inp!I$105</f>
        <v>0</v>
      </c>
      <c r="J94" s="229">
        <f xml:space="preserve"> Inp!J$105</f>
        <v>0</v>
      </c>
      <c r="K94" s="229">
        <f xml:space="preserve"> Inp!K$105</f>
        <v>0</v>
      </c>
      <c r="L94" s="229">
        <f xml:space="preserve"> Inp!L$105</f>
        <v>0</v>
      </c>
      <c r="M94" s="229">
        <f xml:space="preserve"> Inp!M$105</f>
        <v>6.5904574668053204E-2</v>
      </c>
      <c r="N94" s="229">
        <f xml:space="preserve"> Inp!N$105</f>
        <v>0.199886312222497</v>
      </c>
      <c r="O94" s="229">
        <f xml:space="preserve"> Inp!O$105</f>
        <v>0.30416735936261802</v>
      </c>
      <c r="P94" s="229">
        <f xml:space="preserve"> Inp!P$105</f>
        <v>0.37331777854721099</v>
      </c>
      <c r="Q94" s="229">
        <f xml:space="preserve"> Inp!Q$105</f>
        <v>0.43706400065969497</v>
      </c>
    </row>
    <row r="95" spans="1:17" s="259" customFormat="1" hidden="1" outlineLevel="2">
      <c r="A95" s="256"/>
      <c r="B95" s="257"/>
      <c r="C95" s="258"/>
      <c r="D95" s="255"/>
      <c r="E95" s="272" t="str">
        <f>Time!E$39</f>
        <v>Acquisition / initial balance date flag</v>
      </c>
      <c r="F95" s="272">
        <f>Time!F$39</f>
        <v>0</v>
      </c>
      <c r="G95" s="272" t="str">
        <f>Time!G$39</f>
        <v>flag</v>
      </c>
      <c r="H95" s="272">
        <f>Time!H$39</f>
        <v>1</v>
      </c>
      <c r="I95" s="272">
        <f>Time!I$39</f>
        <v>0</v>
      </c>
      <c r="J95" s="272">
        <f>Time!J$39</f>
        <v>0</v>
      </c>
      <c r="K95" s="272">
        <f>Time!K$39</f>
        <v>0</v>
      </c>
      <c r="L95" s="272">
        <f>Time!L$39</f>
        <v>1</v>
      </c>
      <c r="M95" s="272">
        <f>Time!M$39</f>
        <v>0</v>
      </c>
      <c r="N95" s="272">
        <f>Time!N$39</f>
        <v>0</v>
      </c>
      <c r="O95" s="272">
        <f>Time!O$39</f>
        <v>0</v>
      </c>
      <c r="P95" s="272">
        <f>Time!P$39</f>
        <v>0</v>
      </c>
      <c r="Q95" s="272">
        <f>Time!Q$39</f>
        <v>0</v>
      </c>
    </row>
    <row r="96" spans="1:17" s="259" customFormat="1" hidden="1" outlineLevel="2">
      <c r="A96" s="256"/>
      <c r="B96" s="257"/>
      <c r="C96" s="258"/>
      <c r="D96" s="255"/>
      <c r="E96" s="196" t="s">
        <v>739</v>
      </c>
      <c r="F96" s="274"/>
      <c r="G96" s="196" t="s">
        <v>255</v>
      </c>
      <c r="H96" s="274"/>
      <c r="I96" s="274"/>
      <c r="J96" s="274">
        <f t="shared" ref="J96:Q96" si="50" xml:space="preserve"> IF(J95 = 1, K91 * J95, 0)</f>
        <v>0</v>
      </c>
      <c r="K96" s="274">
        <f t="shared" si="50"/>
        <v>0</v>
      </c>
      <c r="L96" s="274">
        <f t="shared" si="50"/>
        <v>0</v>
      </c>
      <c r="M96" s="274">
        <f t="shared" si="50"/>
        <v>0</v>
      </c>
      <c r="N96" s="274">
        <f t="shared" si="50"/>
        <v>0</v>
      </c>
      <c r="O96" s="274">
        <f t="shared" si="50"/>
        <v>0</v>
      </c>
      <c r="P96" s="274">
        <f t="shared" si="50"/>
        <v>0</v>
      </c>
      <c r="Q96" s="274">
        <f t="shared" si="50"/>
        <v>0</v>
      </c>
    </row>
    <row r="97" spans="1:17" s="92" customFormat="1" hidden="1" outlineLevel="2">
      <c r="A97" s="11"/>
      <c r="B97" s="12"/>
      <c r="C97" s="13"/>
      <c r="D97" s="115"/>
      <c r="E97" s="91"/>
      <c r="G97" s="93"/>
    </row>
    <row r="98" spans="1:17" s="187" customFormat="1" hidden="1" outlineLevel="2">
      <c r="A98" s="183"/>
      <c r="B98" s="216"/>
      <c r="C98" s="185"/>
      <c r="D98" s="186"/>
      <c r="E98" s="181" t="str">
        <f>Index!E$85</f>
        <v>CPIH index (PR19FD) - FYA - inflate from FYA 2017-18</v>
      </c>
      <c r="F98" s="181">
        <f>Index!F$85</f>
        <v>0</v>
      </c>
      <c r="G98" s="181" t="str">
        <f>Index!G$85</f>
        <v>Factor</v>
      </c>
      <c r="H98" s="181">
        <f>Index!H$85</f>
        <v>0</v>
      </c>
      <c r="I98" s="181">
        <f>Index!I$85</f>
        <v>0</v>
      </c>
      <c r="J98" s="181">
        <f>Index!J$85</f>
        <v>1</v>
      </c>
      <c r="K98" s="181">
        <f>Index!K$85</f>
        <v>1.0212697905005599</v>
      </c>
      <c r="L98" s="181">
        <f>Index!L$85</f>
        <v>1.0416029201511179</v>
      </c>
      <c r="M98" s="181">
        <f>Index!M$85</f>
        <v>1.0622616980779827</v>
      </c>
      <c r="N98" s="181">
        <f>Index!N$85</f>
        <v>1.0835515290872799</v>
      </c>
      <c r="O98" s="181">
        <f>Index!O$85</f>
        <v>1.1060365794841869</v>
      </c>
      <c r="P98" s="181">
        <f>Index!P$85</f>
        <v>1.1292633476533553</v>
      </c>
      <c r="Q98" s="181">
        <f>Index!Q$85</f>
        <v>1.1529778779540774</v>
      </c>
    </row>
    <row r="99" spans="1:17" s="236" customFormat="1" hidden="1" outlineLevel="2">
      <c r="A99" s="231"/>
      <c r="B99" s="232"/>
      <c r="C99" s="233"/>
      <c r="D99" s="234"/>
      <c r="E99" s="235"/>
    </row>
    <row r="100" spans="1:17" s="236" customFormat="1" hidden="1" outlineLevel="2">
      <c r="A100" s="231"/>
      <c r="B100" s="232"/>
      <c r="C100" s="233"/>
      <c r="D100" s="234"/>
      <c r="E100" s="196" t="s">
        <v>740</v>
      </c>
      <c r="G100" s="236" t="s">
        <v>255</v>
      </c>
      <c r="J100" s="309">
        <f t="shared" ref="J100:Q100" si="51" xml:space="preserve"> J96 / J98</f>
        <v>0</v>
      </c>
      <c r="K100" s="309">
        <f t="shared" si="51"/>
        <v>0</v>
      </c>
      <c r="L100" s="309">
        <f xml:space="preserve"> L96 / L98</f>
        <v>0</v>
      </c>
      <c r="M100" s="309">
        <f t="shared" si="51"/>
        <v>0</v>
      </c>
      <c r="N100" s="309">
        <f t="shared" si="51"/>
        <v>0</v>
      </c>
      <c r="O100" s="309">
        <f t="shared" si="51"/>
        <v>0</v>
      </c>
      <c r="P100" s="309">
        <f t="shared" si="51"/>
        <v>0</v>
      </c>
      <c r="Q100" s="309">
        <f t="shared" si="51"/>
        <v>0</v>
      </c>
    </row>
    <row r="101" spans="1:17" s="236" customFormat="1" hidden="1" outlineLevel="2">
      <c r="A101" s="231"/>
      <c r="B101" s="232"/>
      <c r="C101" s="233"/>
      <c r="D101" s="234"/>
      <c r="E101" s="235" t="s">
        <v>741</v>
      </c>
      <c r="G101" s="236" t="s">
        <v>255</v>
      </c>
      <c r="J101" s="84">
        <f t="shared" ref="J101:Q101" si="52" xml:space="preserve"> J91 / J98</f>
        <v>0</v>
      </c>
      <c r="K101" s="84">
        <f t="shared" si="52"/>
        <v>0</v>
      </c>
      <c r="L101" s="84">
        <f t="shared" si="52"/>
        <v>0</v>
      </c>
      <c r="M101" s="84">
        <f t="shared" si="52"/>
        <v>0</v>
      </c>
      <c r="N101" s="84">
        <f t="shared" si="52"/>
        <v>1.8700579442304139</v>
      </c>
      <c r="O101" s="84">
        <f t="shared" si="52"/>
        <v>3.6877583241365706</v>
      </c>
      <c r="P101" s="84">
        <f t="shared" si="52"/>
        <v>4.5945913159216438</v>
      </c>
      <c r="Q101" s="84">
        <f t="shared" si="52"/>
        <v>5.3605348751706057</v>
      </c>
    </row>
    <row r="102" spans="1:17" s="236" customFormat="1" hidden="1" outlineLevel="2">
      <c r="A102" s="231"/>
      <c r="B102" s="232"/>
      <c r="C102" s="233"/>
      <c r="D102" s="234"/>
      <c r="E102" s="235" t="s">
        <v>742</v>
      </c>
      <c r="G102" s="236" t="s">
        <v>255</v>
      </c>
      <c r="J102" s="84">
        <f t="shared" ref="J102:Q102" si="53" xml:space="preserve"> J92 / J98</f>
        <v>0</v>
      </c>
      <c r="K102" s="84">
        <f t="shared" si="53"/>
        <v>0</v>
      </c>
      <c r="L102" s="84">
        <f t="shared" si="53"/>
        <v>0</v>
      </c>
      <c r="M102" s="84">
        <f t="shared" si="53"/>
        <v>0</v>
      </c>
      <c r="N102" s="84">
        <f t="shared" si="53"/>
        <v>3.7479669729499017E-2</v>
      </c>
      <c r="O102" s="84">
        <f t="shared" si="53"/>
        <v>7.652560080799363E-2</v>
      </c>
      <c r="P102" s="84">
        <f t="shared" si="53"/>
        <v>9.6486417634357238E-2</v>
      </c>
      <c r="Q102" s="84">
        <f t="shared" si="53"/>
        <v>0.11257123237859086</v>
      </c>
    </row>
    <row r="103" spans="1:17" s="236" customFormat="1" hidden="1" outlineLevel="2">
      <c r="A103" s="231"/>
      <c r="B103" s="232"/>
      <c r="C103" s="233"/>
      <c r="D103" s="234"/>
      <c r="E103" s="235" t="s">
        <v>743</v>
      </c>
      <c r="G103" s="236" t="s">
        <v>255</v>
      </c>
      <c r="J103" s="84">
        <f t="shared" ref="J103:Q103" si="54" xml:space="preserve"> J93 / J98</f>
        <v>0</v>
      </c>
      <c r="K103" s="84">
        <f t="shared" si="54"/>
        <v>0</v>
      </c>
      <c r="L103" s="84">
        <f t="shared" si="54"/>
        <v>0</v>
      </c>
      <c r="M103" s="84">
        <f t="shared" si="54"/>
        <v>1.9695793639235095</v>
      </c>
      <c r="N103" s="84">
        <f t="shared" si="54"/>
        <v>2.04121959800116</v>
      </c>
      <c r="O103" s="84">
        <f t="shared" si="54"/>
        <v>1.2018004087588536</v>
      </c>
      <c r="P103" s="84">
        <f t="shared" si="54"/>
        <v>1.1126135995944515</v>
      </c>
      <c r="Q103" s="84">
        <f t="shared" si="54"/>
        <v>1.0878848003717887</v>
      </c>
    </row>
    <row r="104" spans="1:17" s="236" customFormat="1" hidden="1" outlineLevel="2">
      <c r="A104" s="231"/>
      <c r="B104" s="232"/>
      <c r="C104" s="233"/>
      <c r="D104" s="234"/>
      <c r="E104" s="235" t="s">
        <v>744</v>
      </c>
      <c r="G104" s="236" t="s">
        <v>255</v>
      </c>
      <c r="J104" s="84">
        <f t="shared" ref="J104:Q104" si="55" xml:space="preserve"> J94 / J98</f>
        <v>0</v>
      </c>
      <c r="K104" s="84">
        <f t="shared" si="55"/>
        <v>0</v>
      </c>
      <c r="L104" s="84">
        <f t="shared" si="55"/>
        <v>0</v>
      </c>
      <c r="M104" s="84">
        <f t="shared" si="55"/>
        <v>6.2041749963590444E-2</v>
      </c>
      <c r="N104" s="84">
        <f t="shared" si="55"/>
        <v>0.18447328701651086</v>
      </c>
      <c r="O104" s="84">
        <f t="shared" si="55"/>
        <v>0.27500660014741107</v>
      </c>
      <c r="P104" s="84">
        <f t="shared" si="55"/>
        <v>0.33058522560125325</v>
      </c>
      <c r="Q104" s="84">
        <f t="shared" si="55"/>
        <v>0.37907405598731103</v>
      </c>
    </row>
    <row r="105" spans="1:17" s="236" customFormat="1" hidden="1" outlineLevel="2">
      <c r="A105" s="231"/>
      <c r="B105" s="232"/>
      <c r="C105" s="233"/>
      <c r="D105" s="234"/>
      <c r="E105" s="235"/>
      <c r="J105" s="84"/>
      <c r="K105" s="84"/>
      <c r="L105" s="84"/>
      <c r="M105" s="84"/>
      <c r="N105" s="84"/>
      <c r="O105" s="84"/>
      <c r="P105" s="84"/>
      <c r="Q105" s="84"/>
    </row>
    <row r="106" spans="1:17" s="236" customFormat="1" hidden="1" outlineLevel="2">
      <c r="A106" s="231"/>
      <c r="B106" s="232"/>
      <c r="C106" s="233"/>
      <c r="D106" s="234"/>
      <c r="E106" s="235" t="str">
        <f t="shared" ref="E106:Q106" si="56" xml:space="preserve"> E101</f>
        <v>RCV additions balance BEG - WR - real</v>
      </c>
      <c r="F106" s="235">
        <f t="shared" si="56"/>
        <v>0</v>
      </c>
      <c r="G106" s="235" t="str">
        <f t="shared" si="56"/>
        <v>£m</v>
      </c>
      <c r="H106" s="235">
        <f t="shared" si="56"/>
        <v>0</v>
      </c>
      <c r="I106" s="235">
        <f t="shared" si="56"/>
        <v>0</v>
      </c>
      <c r="J106" s="235">
        <f t="shared" si="56"/>
        <v>0</v>
      </c>
      <c r="K106" s="235">
        <f t="shared" si="56"/>
        <v>0</v>
      </c>
      <c r="L106" s="235">
        <f t="shared" si="56"/>
        <v>0</v>
      </c>
      <c r="M106" s="235">
        <f t="shared" si="56"/>
        <v>0</v>
      </c>
      <c r="N106" s="235">
        <f t="shared" si="56"/>
        <v>1.8700579442304139</v>
      </c>
      <c r="O106" s="235">
        <f t="shared" si="56"/>
        <v>3.6877583241365706</v>
      </c>
      <c r="P106" s="235">
        <f t="shared" si="56"/>
        <v>4.5945913159216438</v>
      </c>
      <c r="Q106" s="235">
        <f t="shared" si="56"/>
        <v>5.3605348751706057</v>
      </c>
    </row>
    <row r="107" spans="1:17" s="236" customFormat="1" hidden="1" outlineLevel="2">
      <c r="A107" s="231"/>
      <c r="B107" s="232"/>
      <c r="C107" s="233"/>
      <c r="D107" s="234" t="s">
        <v>719</v>
      </c>
      <c r="E107" s="235" t="str">
        <f t="shared" ref="E107:Q107" si="57" xml:space="preserve"> E102</f>
        <v>Indexation of RCV additions b/f - WR - real</v>
      </c>
      <c r="F107" s="235">
        <f t="shared" si="57"/>
        <v>0</v>
      </c>
      <c r="G107" s="235" t="str">
        <f t="shared" si="57"/>
        <v>£m</v>
      </c>
      <c r="H107" s="235">
        <f t="shared" si="57"/>
        <v>0</v>
      </c>
      <c r="I107" s="235">
        <f t="shared" si="57"/>
        <v>0</v>
      </c>
      <c r="J107" s="235">
        <f t="shared" si="57"/>
        <v>0</v>
      </c>
      <c r="K107" s="235">
        <f t="shared" si="57"/>
        <v>0</v>
      </c>
      <c r="L107" s="235">
        <f t="shared" si="57"/>
        <v>0</v>
      </c>
      <c r="M107" s="235">
        <f t="shared" si="57"/>
        <v>0</v>
      </c>
      <c r="N107" s="235">
        <f t="shared" si="57"/>
        <v>3.7479669729499017E-2</v>
      </c>
      <c r="O107" s="235">
        <f t="shared" si="57"/>
        <v>7.652560080799363E-2</v>
      </c>
      <c r="P107" s="235">
        <f t="shared" si="57"/>
        <v>9.6486417634357238E-2</v>
      </c>
      <c r="Q107" s="235">
        <f t="shared" si="57"/>
        <v>0.11257123237859086</v>
      </c>
    </row>
    <row r="108" spans="1:17" hidden="1" outlineLevel="2">
      <c r="E108" s="211" t="s">
        <v>745</v>
      </c>
      <c r="F108" s="211"/>
      <c r="G108" s="211" t="s">
        <v>255</v>
      </c>
      <c r="H108" s="211"/>
      <c r="I108" s="211"/>
      <c r="J108" s="211">
        <f t="shared" ref="J108:Q108" si="58" xml:space="preserve"> SUM(J106:J107)</f>
        <v>0</v>
      </c>
      <c r="K108" s="211">
        <f t="shared" si="58"/>
        <v>0</v>
      </c>
      <c r="L108" s="211">
        <f t="shared" si="58"/>
        <v>0</v>
      </c>
      <c r="M108" s="211">
        <f t="shared" si="58"/>
        <v>0</v>
      </c>
      <c r="N108" s="211">
        <f t="shared" si="58"/>
        <v>1.9075376139599129</v>
      </c>
      <c r="O108" s="211">
        <f t="shared" si="58"/>
        <v>3.7642839249445643</v>
      </c>
      <c r="P108" s="211">
        <f t="shared" si="58"/>
        <v>4.6910777335560008</v>
      </c>
      <c r="Q108" s="211">
        <f t="shared" si="58"/>
        <v>5.4731061075491967</v>
      </c>
    </row>
    <row r="109" spans="1:17" s="236" customFormat="1" hidden="1" outlineLevel="2">
      <c r="A109" s="231"/>
      <c r="B109" s="232"/>
      <c r="C109" s="233"/>
      <c r="D109" s="234"/>
      <c r="E109" s="235"/>
      <c r="J109" s="84"/>
      <c r="K109" s="84"/>
      <c r="L109" s="84"/>
      <c r="M109" s="84"/>
      <c r="N109" s="84"/>
      <c r="O109" s="84"/>
      <c r="P109" s="84"/>
      <c r="Q109" s="84"/>
    </row>
    <row r="110" spans="1:17" s="236" customFormat="1" hidden="1" outlineLevel="2">
      <c r="A110" s="231"/>
      <c r="B110" s="232"/>
      <c r="C110" s="233"/>
      <c r="D110" s="234"/>
      <c r="E110" s="261" t="str">
        <f t="shared" ref="E110:Q110" si="59" xml:space="preserve"> E108</f>
        <v>Opening RCV (Post 2020 investment RCV) - WR - real</v>
      </c>
      <c r="F110" s="261">
        <f t="shared" si="59"/>
        <v>0</v>
      </c>
      <c r="G110" s="261" t="str">
        <f t="shared" si="59"/>
        <v>£m</v>
      </c>
      <c r="H110" s="261">
        <f t="shared" si="59"/>
        <v>0</v>
      </c>
      <c r="I110" s="261">
        <f t="shared" si="59"/>
        <v>0</v>
      </c>
      <c r="J110" s="261">
        <f t="shared" si="59"/>
        <v>0</v>
      </c>
      <c r="K110" s="261">
        <f t="shared" si="59"/>
        <v>0</v>
      </c>
      <c r="L110" s="261">
        <f t="shared" si="59"/>
        <v>0</v>
      </c>
      <c r="M110" s="261">
        <f t="shared" si="59"/>
        <v>0</v>
      </c>
      <c r="N110" s="261">
        <f t="shared" si="59"/>
        <v>1.9075376139599129</v>
      </c>
      <c r="O110" s="261">
        <f t="shared" si="59"/>
        <v>3.7642839249445643</v>
      </c>
      <c r="P110" s="261">
        <f t="shared" si="59"/>
        <v>4.6910777335560008</v>
      </c>
      <c r="Q110" s="261">
        <f t="shared" si="59"/>
        <v>5.4731061075491967</v>
      </c>
    </row>
    <row r="111" spans="1:17" s="236" customFormat="1" hidden="1" outlineLevel="2">
      <c r="A111" s="231"/>
      <c r="B111" s="232"/>
      <c r="C111" s="233"/>
      <c r="D111" s="234" t="s">
        <v>719</v>
      </c>
      <c r="E111" s="261" t="str">
        <f t="shared" ref="E111:Q111" si="60" xml:space="preserve"> E103</f>
        <v>Water resources: Non-PAYG Totex - real</v>
      </c>
      <c r="F111" s="261">
        <f t="shared" si="60"/>
        <v>0</v>
      </c>
      <c r="G111" s="261" t="str">
        <f t="shared" si="60"/>
        <v>£m</v>
      </c>
      <c r="H111" s="261">
        <f t="shared" si="60"/>
        <v>0</v>
      </c>
      <c r="I111" s="261">
        <f t="shared" si="60"/>
        <v>0</v>
      </c>
      <c r="J111" s="261">
        <f t="shared" si="60"/>
        <v>0</v>
      </c>
      <c r="K111" s="261">
        <f t="shared" si="60"/>
        <v>0</v>
      </c>
      <c r="L111" s="261">
        <f t="shared" si="60"/>
        <v>0</v>
      </c>
      <c r="M111" s="261">
        <f t="shared" si="60"/>
        <v>1.9695793639235095</v>
      </c>
      <c r="N111" s="261">
        <f t="shared" si="60"/>
        <v>2.04121959800116</v>
      </c>
      <c r="O111" s="261">
        <f t="shared" si="60"/>
        <v>1.2018004087588536</v>
      </c>
      <c r="P111" s="261">
        <f t="shared" si="60"/>
        <v>1.1126135995944515</v>
      </c>
      <c r="Q111" s="261">
        <f t="shared" si="60"/>
        <v>1.0878848003717887</v>
      </c>
    </row>
    <row r="112" spans="1:17" s="236" customFormat="1" hidden="1" outlineLevel="2">
      <c r="A112" s="231"/>
      <c r="B112" s="232"/>
      <c r="C112" s="233"/>
      <c r="D112" s="234" t="s">
        <v>631</v>
      </c>
      <c r="E112" s="261" t="str">
        <f t="shared" ref="E112:Q112" si="61" xml:space="preserve"> E104</f>
        <v>RCV additions depreciation - WR - real POS</v>
      </c>
      <c r="F112" s="261">
        <f t="shared" si="61"/>
        <v>0</v>
      </c>
      <c r="G112" s="261" t="str">
        <f t="shared" si="61"/>
        <v>£m</v>
      </c>
      <c r="H112" s="261">
        <f t="shared" si="61"/>
        <v>0</v>
      </c>
      <c r="I112" s="261">
        <f t="shared" si="61"/>
        <v>0</v>
      </c>
      <c r="J112" s="261">
        <f t="shared" si="61"/>
        <v>0</v>
      </c>
      <c r="K112" s="261">
        <f t="shared" si="61"/>
        <v>0</v>
      </c>
      <c r="L112" s="261">
        <f t="shared" si="61"/>
        <v>0</v>
      </c>
      <c r="M112" s="261">
        <f t="shared" si="61"/>
        <v>6.2041749963590444E-2</v>
      </c>
      <c r="N112" s="261">
        <f t="shared" si="61"/>
        <v>0.18447328701651086</v>
      </c>
      <c r="O112" s="261">
        <f t="shared" si="61"/>
        <v>0.27500660014741107</v>
      </c>
      <c r="P112" s="261">
        <f t="shared" si="61"/>
        <v>0.33058522560125325</v>
      </c>
      <c r="Q112" s="261">
        <f t="shared" si="61"/>
        <v>0.37907405598731103</v>
      </c>
    </row>
    <row r="113" spans="1:17" hidden="1" outlineLevel="2">
      <c r="E113" s="260" t="s">
        <v>746</v>
      </c>
      <c r="F113" s="260"/>
      <c r="G113" s="260" t="s">
        <v>255</v>
      </c>
      <c r="H113" s="260"/>
      <c r="I113" s="260"/>
      <c r="J113" s="260">
        <f t="shared" ref="J113:Q113" si="62" xml:space="preserve"> J110 + J111 - J112</f>
        <v>0</v>
      </c>
      <c r="K113" s="260">
        <f t="shared" si="62"/>
        <v>0</v>
      </c>
      <c r="L113" s="260">
        <f t="shared" si="62"/>
        <v>0</v>
      </c>
      <c r="M113" s="260">
        <f t="shared" si="62"/>
        <v>1.9075376139599192</v>
      </c>
      <c r="N113" s="260">
        <f t="shared" si="62"/>
        <v>3.7642839249445625</v>
      </c>
      <c r="O113" s="260">
        <f t="shared" si="62"/>
        <v>4.691077733556007</v>
      </c>
      <c r="P113" s="260">
        <f t="shared" si="62"/>
        <v>5.4731061075491985</v>
      </c>
      <c r="Q113" s="260">
        <f t="shared" si="62"/>
        <v>6.181916851933674</v>
      </c>
    </row>
    <row r="114" spans="1:17" hidden="1" outlineLevel="2"/>
    <row r="115" spans="1:17" hidden="1" outlineLevel="2">
      <c r="E115" s="84" t="str">
        <f t="shared" ref="E115:Q115" si="63" xml:space="preserve"> E108</f>
        <v>Opening RCV (Post 2020 investment RCV) - WR - real</v>
      </c>
      <c r="F115" s="84">
        <f t="shared" si="63"/>
        <v>0</v>
      </c>
      <c r="G115" s="84" t="str">
        <f t="shared" si="63"/>
        <v>£m</v>
      </c>
      <c r="H115" s="84">
        <f t="shared" si="63"/>
        <v>0</v>
      </c>
      <c r="I115" s="84">
        <f t="shared" si="63"/>
        <v>0</v>
      </c>
      <c r="J115" s="84">
        <f t="shared" si="63"/>
        <v>0</v>
      </c>
      <c r="K115" s="84">
        <f t="shared" si="63"/>
        <v>0</v>
      </c>
      <c r="L115" s="84">
        <f t="shared" si="63"/>
        <v>0</v>
      </c>
      <c r="M115" s="84">
        <f t="shared" si="63"/>
        <v>0</v>
      </c>
      <c r="N115" s="84">
        <f t="shared" si="63"/>
        <v>1.9075376139599129</v>
      </c>
      <c r="O115" s="84">
        <f t="shared" si="63"/>
        <v>3.7642839249445643</v>
      </c>
      <c r="P115" s="84">
        <f t="shared" si="63"/>
        <v>4.6910777335560008</v>
      </c>
      <c r="Q115" s="84">
        <f t="shared" si="63"/>
        <v>5.4731061075491967</v>
      </c>
    </row>
    <row r="116" spans="1:17" hidden="1" outlineLevel="2">
      <c r="E116" s="84" t="str">
        <f t="shared" ref="E116:Q116" si="64" xml:space="preserve"> E113</f>
        <v>Closing RCV (Post 2020 investment RCV) - WR - real</v>
      </c>
      <c r="F116" s="84">
        <f t="shared" si="64"/>
        <v>0</v>
      </c>
      <c r="G116" s="84" t="str">
        <f t="shared" si="64"/>
        <v>£m</v>
      </c>
      <c r="H116" s="84">
        <f t="shared" si="64"/>
        <v>0</v>
      </c>
      <c r="I116" s="84">
        <f t="shared" si="64"/>
        <v>0</v>
      </c>
      <c r="J116" s="84">
        <f t="shared" si="64"/>
        <v>0</v>
      </c>
      <c r="K116" s="84">
        <f t="shared" si="64"/>
        <v>0</v>
      </c>
      <c r="L116" s="84">
        <f t="shared" si="64"/>
        <v>0</v>
      </c>
      <c r="M116" s="84">
        <f t="shared" si="64"/>
        <v>1.9075376139599192</v>
      </c>
      <c r="N116" s="84">
        <f t="shared" si="64"/>
        <v>3.7642839249445625</v>
      </c>
      <c r="O116" s="84">
        <f t="shared" si="64"/>
        <v>4.691077733556007</v>
      </c>
      <c r="P116" s="84">
        <f t="shared" si="64"/>
        <v>5.4731061075491985</v>
      </c>
      <c r="Q116" s="84">
        <f t="shared" si="64"/>
        <v>6.181916851933674</v>
      </c>
    </row>
    <row r="117" spans="1:17" hidden="1" outlineLevel="2">
      <c r="E117" s="260" t="s">
        <v>747</v>
      </c>
      <c r="F117" s="260"/>
      <c r="G117" s="260" t="s">
        <v>255</v>
      </c>
      <c r="H117" s="260"/>
      <c r="I117" s="260"/>
      <c r="J117" s="260">
        <f t="shared" ref="J117" si="65" xml:space="preserve"> AVERAGE(J115:J116)</f>
        <v>0</v>
      </c>
      <c r="K117" s="260">
        <f t="shared" ref="K117" si="66" xml:space="preserve"> AVERAGE(K115:K116)</f>
        <v>0</v>
      </c>
      <c r="L117" s="260">
        <f t="shared" ref="L117" si="67" xml:space="preserve"> AVERAGE(L115:L116)</f>
        <v>0</v>
      </c>
      <c r="M117" s="260">
        <f t="shared" ref="M117" si="68" xml:space="preserve"> AVERAGE(M115:M116)</f>
        <v>0.95376880697995958</v>
      </c>
      <c r="N117" s="260">
        <f t="shared" ref="N117" si="69" xml:space="preserve"> AVERAGE(N115:N116)</f>
        <v>2.8359107694522376</v>
      </c>
      <c r="O117" s="260">
        <f t="shared" ref="O117" si="70" xml:space="preserve"> AVERAGE(O115:O116)</f>
        <v>4.2276808292502857</v>
      </c>
      <c r="P117" s="260">
        <f t="shared" ref="P117" si="71" xml:space="preserve"> AVERAGE(P115:P116)</f>
        <v>5.0820919205525996</v>
      </c>
      <c r="Q117" s="260">
        <f t="shared" ref="Q117" si="72" xml:space="preserve"> AVERAGE(Q115:Q116)</f>
        <v>5.8275114797414354</v>
      </c>
    </row>
    <row r="118" spans="1:17" hidden="1" outlineLevel="2">
      <c r="F118" s="84"/>
      <c r="G118" s="84"/>
      <c r="H118" s="84"/>
      <c r="I118" s="84"/>
      <c r="J118" s="84"/>
      <c r="K118" s="84"/>
      <c r="L118" s="84"/>
      <c r="M118" s="84"/>
      <c r="N118" s="84"/>
      <c r="O118" s="84"/>
      <c r="P118" s="84"/>
      <c r="Q118" s="84"/>
    </row>
    <row r="119" spans="1:17" hidden="1" outlineLevel="2">
      <c r="C119" s="86" t="s">
        <v>530</v>
      </c>
      <c r="F119" s="84"/>
      <c r="G119" s="84"/>
      <c r="H119" s="84"/>
      <c r="I119" s="84"/>
      <c r="J119" s="84"/>
      <c r="K119" s="84"/>
      <c r="L119" s="84"/>
      <c r="M119" s="84"/>
      <c r="N119" s="84"/>
      <c r="O119" s="84"/>
      <c r="P119" s="84"/>
      <c r="Q119" s="84"/>
    </row>
    <row r="120" spans="1:17" hidden="1" outlineLevel="2">
      <c r="E120" s="84" t="str">
        <f t="shared" ref="E120:Q120" si="73" xml:space="preserve"> E113</f>
        <v>Closing RCV (Post 2020 investment RCV) - WR - real</v>
      </c>
      <c r="F120" s="84">
        <f t="shared" si="73"/>
        <v>0</v>
      </c>
      <c r="G120" s="84" t="str">
        <f t="shared" si="73"/>
        <v>£m</v>
      </c>
      <c r="H120" s="84">
        <f t="shared" si="73"/>
        <v>0</v>
      </c>
      <c r="I120" s="84">
        <f t="shared" si="73"/>
        <v>0</v>
      </c>
      <c r="J120" s="84">
        <f t="shared" si="73"/>
        <v>0</v>
      </c>
      <c r="K120" s="84">
        <f t="shared" si="73"/>
        <v>0</v>
      </c>
      <c r="L120" s="84">
        <f t="shared" si="73"/>
        <v>0</v>
      </c>
      <c r="M120" s="84">
        <f t="shared" si="73"/>
        <v>1.9075376139599192</v>
      </c>
      <c r="N120" s="84">
        <f t="shared" si="73"/>
        <v>3.7642839249445625</v>
      </c>
      <c r="O120" s="84">
        <f t="shared" si="73"/>
        <v>4.691077733556007</v>
      </c>
      <c r="P120" s="84">
        <f t="shared" si="73"/>
        <v>5.4731061075491985</v>
      </c>
      <c r="Q120" s="84">
        <f t="shared" si="73"/>
        <v>6.181916851933674</v>
      </c>
    </row>
    <row r="121" spans="1:17" s="187" customFormat="1" hidden="1" outlineLevel="2">
      <c r="A121" s="183"/>
      <c r="B121" s="218"/>
      <c r="C121" s="185"/>
      <c r="D121" s="186"/>
      <c r="E121" s="181" t="str">
        <f xml:space="preserve"> Inp!E$106</f>
        <v>RCV additions balance - WR - real</v>
      </c>
      <c r="F121" s="181">
        <f xml:space="preserve"> Inp!F$106</f>
        <v>0</v>
      </c>
      <c r="G121" s="181" t="str">
        <f xml:space="preserve"> Inp!G$106</f>
        <v>£m</v>
      </c>
      <c r="H121" s="181">
        <f xml:space="preserve"> Inp!H$106</f>
        <v>0</v>
      </c>
      <c r="I121" s="181">
        <f xml:space="preserve"> Inp!I$106</f>
        <v>0</v>
      </c>
      <c r="J121" s="181">
        <f xml:space="preserve"> Inp!J$106</f>
        <v>0</v>
      </c>
      <c r="K121" s="181">
        <f xml:space="preserve"> Inp!K$106</f>
        <v>0</v>
      </c>
      <c r="L121" s="181">
        <f xml:space="preserve"> Inp!L$106</f>
        <v>0</v>
      </c>
      <c r="M121" s="181">
        <f xml:space="preserve"> Inp!M$106</f>
        <v>1.9075376139599201</v>
      </c>
      <c r="N121" s="181">
        <f xml:space="preserve"> Inp!N$106</f>
        <v>3.7642839249445599</v>
      </c>
      <c r="O121" s="181">
        <f xml:space="preserve"> Inp!O$106</f>
        <v>4.6910777335559999</v>
      </c>
      <c r="P121" s="181">
        <f xml:space="preserve"> Inp!P$106</f>
        <v>5.4731061075492002</v>
      </c>
      <c r="Q121" s="181">
        <f xml:space="preserve"> Inp!Q$106</f>
        <v>6.1819168519336696</v>
      </c>
    </row>
    <row r="122" spans="1:17" s="224" customFormat="1" hidden="1" outlineLevel="2">
      <c r="A122" s="219"/>
      <c r="B122" s="220"/>
      <c r="C122" s="221"/>
      <c r="D122" s="222"/>
      <c r="E122" s="223" t="s">
        <v>748</v>
      </c>
      <c r="G122" s="224" t="s">
        <v>724</v>
      </c>
      <c r="H122" s="247">
        <f xml:space="preserve"> SUM(J122:Q122)</f>
        <v>0</v>
      </c>
      <c r="I122" s="196"/>
      <c r="J122" s="224">
        <f t="shared" ref="J122" si="74" xml:space="preserve"> IF(ROUND(J120,3) = ROUND(J121,3), 0, 1)</f>
        <v>0</v>
      </c>
      <c r="K122" s="224">
        <f t="shared" ref="K122" si="75" xml:space="preserve"> IF(ROUND(K120,3) = ROUND(K121,3), 0, 1)</f>
        <v>0</v>
      </c>
      <c r="L122" s="224">
        <f t="shared" ref="L122" si="76" xml:space="preserve"> IF(ROUND(L120,3) = ROUND(L121,3), 0, 1)</f>
        <v>0</v>
      </c>
      <c r="M122" s="224">
        <f t="shared" ref="M122" si="77" xml:space="preserve"> IF(ROUND(M120,3) = ROUND(M121,3), 0, 1)</f>
        <v>0</v>
      </c>
      <c r="N122" s="224">
        <f t="shared" ref="N122" si="78" xml:space="preserve"> IF(ROUND(N120,3) = ROUND(N121,3), 0, 1)</f>
        <v>0</v>
      </c>
      <c r="O122" s="224">
        <f t="shared" ref="O122" si="79" xml:space="preserve"> IF(ROUND(O120,3) = ROUND(O121,3), 0, 1)</f>
        <v>0</v>
      </c>
      <c r="P122" s="224">
        <f t="shared" ref="P122" si="80" xml:space="preserve"> IF(ROUND(P120,3) = ROUND(P121,3), 0, 1)</f>
        <v>0</v>
      </c>
      <c r="Q122" s="224">
        <f t="shared" ref="Q122" si="81" xml:space="preserve"> IF(ROUND(Q120,3) = ROUND(Q121,3), 0, 1)</f>
        <v>0</v>
      </c>
    </row>
    <row r="123" spans="1:17" hidden="1" outlineLevel="2"/>
    <row r="124" spans="1:17" hidden="1" outlineLevel="2"/>
    <row r="125" spans="1:17" s="148" customFormat="1" hidden="1" outlineLevel="1">
      <c r="A125" s="143"/>
      <c r="B125" s="144"/>
      <c r="C125" s="145"/>
      <c r="D125" s="146"/>
      <c r="E125" s="147"/>
      <c r="G125" s="149"/>
    </row>
    <row r="126" spans="1:17" s="92" customFormat="1" hidden="1" outlineLevel="1" collapsed="1">
      <c r="A126" s="11"/>
      <c r="B126" s="12" t="s">
        <v>749</v>
      </c>
      <c r="C126" s="13"/>
      <c r="D126" s="14"/>
      <c r="E126" s="91"/>
      <c r="G126" s="93"/>
    </row>
    <row r="127" spans="1:17" s="92" customFormat="1" hidden="1" outlineLevel="2">
      <c r="A127" s="11"/>
      <c r="B127" s="12"/>
      <c r="C127" s="13"/>
      <c r="D127" s="115"/>
      <c r="E127" s="91"/>
      <c r="G127" s="93"/>
    </row>
    <row r="128" spans="1:17" s="92" customFormat="1" hidden="1" outlineLevel="2">
      <c r="A128" s="11"/>
      <c r="B128" s="12"/>
      <c r="C128" s="13"/>
      <c r="D128" s="115"/>
      <c r="E128" s="91" t="str">
        <f t="shared" ref="E128:Q128" si="82" xml:space="preserve"> E19</f>
        <v>RCV (RPI inflated RCV) 31 March 2020 post midnight adjustments - WR - real</v>
      </c>
      <c r="F128" s="91">
        <f t="shared" si="82"/>
        <v>0</v>
      </c>
      <c r="G128" s="91" t="str">
        <f t="shared" si="82"/>
        <v>£m</v>
      </c>
      <c r="H128" s="91">
        <f t="shared" si="82"/>
        <v>0</v>
      </c>
      <c r="I128" s="91">
        <f t="shared" si="82"/>
        <v>0</v>
      </c>
      <c r="J128" s="91">
        <f t="shared" si="82"/>
        <v>0</v>
      </c>
      <c r="K128" s="91">
        <f t="shared" si="82"/>
        <v>0</v>
      </c>
      <c r="L128" s="91">
        <f t="shared" si="82"/>
        <v>28.076083342675442</v>
      </c>
      <c r="M128" s="91">
        <f t="shared" si="82"/>
        <v>0</v>
      </c>
      <c r="N128" s="91">
        <f t="shared" si="82"/>
        <v>0</v>
      </c>
      <c r="O128" s="91">
        <f t="shared" si="82"/>
        <v>0</v>
      </c>
      <c r="P128" s="91">
        <f t="shared" si="82"/>
        <v>0</v>
      </c>
      <c r="Q128" s="91">
        <f t="shared" si="82"/>
        <v>0</v>
      </c>
    </row>
    <row r="129" spans="1:17" s="92" customFormat="1" hidden="1" outlineLevel="2">
      <c r="A129" s="11"/>
      <c r="B129" s="12"/>
      <c r="C129" s="13"/>
      <c r="D129" s="115"/>
      <c r="E129" s="91" t="str">
        <f t="shared" ref="E129:Q129" si="83" xml:space="preserve"> E58</f>
        <v>RCV (CPIH inflated RCV) 31 March 2020 post midnight adjustments - WR - real</v>
      </c>
      <c r="F129" s="91">
        <f t="shared" si="83"/>
        <v>0</v>
      </c>
      <c r="G129" s="91" t="str">
        <f t="shared" si="83"/>
        <v>£m</v>
      </c>
      <c r="H129" s="91">
        <f t="shared" si="83"/>
        <v>0</v>
      </c>
      <c r="I129" s="91">
        <f t="shared" si="83"/>
        <v>0</v>
      </c>
      <c r="J129" s="91">
        <f t="shared" si="83"/>
        <v>0</v>
      </c>
      <c r="K129" s="91">
        <f t="shared" si="83"/>
        <v>0</v>
      </c>
      <c r="L129" s="91">
        <f t="shared" si="83"/>
        <v>28.076083342675442</v>
      </c>
      <c r="M129" s="91">
        <f t="shared" si="83"/>
        <v>0</v>
      </c>
      <c r="N129" s="91">
        <f t="shared" si="83"/>
        <v>0</v>
      </c>
      <c r="O129" s="91">
        <f t="shared" si="83"/>
        <v>0</v>
      </c>
      <c r="P129" s="91">
        <f t="shared" si="83"/>
        <v>0</v>
      </c>
      <c r="Q129" s="91">
        <f t="shared" si="83"/>
        <v>0</v>
      </c>
    </row>
    <row r="130" spans="1:17" s="92" customFormat="1" hidden="1" outlineLevel="2">
      <c r="A130" s="11"/>
      <c r="B130" s="12"/>
      <c r="C130" s="13"/>
      <c r="D130" s="115"/>
      <c r="E130" s="91" t="str">
        <f t="shared" ref="E130:Q130" si="84" xml:space="preserve"> E100</f>
        <v>RCV (post 2020 investment RCV) 31 March 2020 post midnight adjustments - WR - real</v>
      </c>
      <c r="F130" s="91">
        <f t="shared" si="84"/>
        <v>0</v>
      </c>
      <c r="G130" s="91" t="str">
        <f t="shared" si="84"/>
        <v>£m</v>
      </c>
      <c r="H130" s="91">
        <f t="shared" si="84"/>
        <v>0</v>
      </c>
      <c r="I130" s="91">
        <f t="shared" si="84"/>
        <v>0</v>
      </c>
      <c r="J130" s="91">
        <f t="shared" si="84"/>
        <v>0</v>
      </c>
      <c r="K130" s="91">
        <f t="shared" si="84"/>
        <v>0</v>
      </c>
      <c r="L130" s="91">
        <f t="shared" si="84"/>
        <v>0</v>
      </c>
      <c r="M130" s="91">
        <f t="shared" si="84"/>
        <v>0</v>
      </c>
      <c r="N130" s="91">
        <f t="shared" si="84"/>
        <v>0</v>
      </c>
      <c r="O130" s="91">
        <f t="shared" si="84"/>
        <v>0</v>
      </c>
      <c r="P130" s="91">
        <f t="shared" si="84"/>
        <v>0</v>
      </c>
      <c r="Q130" s="91">
        <f t="shared" si="84"/>
        <v>0</v>
      </c>
    </row>
    <row r="131" spans="1:17" s="310" customFormat="1" hidden="1" outlineLevel="2">
      <c r="A131" s="306"/>
      <c r="B131" s="307"/>
      <c r="C131" s="308"/>
      <c r="D131" s="250"/>
      <c r="E131" s="312" t="s">
        <v>750</v>
      </c>
      <c r="F131" s="312"/>
      <c r="G131" s="312" t="s">
        <v>255</v>
      </c>
      <c r="H131" s="312"/>
      <c r="I131" s="312"/>
      <c r="J131" s="312">
        <f t="shared" ref="J131:Q131" si="85" xml:space="preserve"> SUM(J128:J130)</f>
        <v>0</v>
      </c>
      <c r="K131" s="312">
        <f t="shared" si="85"/>
        <v>0</v>
      </c>
      <c r="L131" s="312">
        <f t="shared" si="85"/>
        <v>56.152166685350885</v>
      </c>
      <c r="M131" s="312">
        <f t="shared" si="85"/>
        <v>0</v>
      </c>
      <c r="N131" s="312">
        <f t="shared" si="85"/>
        <v>0</v>
      </c>
      <c r="O131" s="312">
        <f t="shared" si="85"/>
        <v>0</v>
      </c>
      <c r="P131" s="312">
        <f t="shared" si="85"/>
        <v>0</v>
      </c>
      <c r="Q131" s="312">
        <f t="shared" si="85"/>
        <v>0</v>
      </c>
    </row>
    <row r="132" spans="1:17" s="92" customFormat="1" hidden="1" outlineLevel="2">
      <c r="A132" s="11"/>
      <c r="B132" s="12"/>
      <c r="C132" s="13"/>
      <c r="D132" s="115"/>
      <c r="E132" s="91"/>
      <c r="G132" s="93"/>
    </row>
    <row r="133" spans="1:17" s="98" customFormat="1" hidden="1" outlineLevel="2">
      <c r="A133" s="94"/>
      <c r="B133" s="95"/>
      <c r="C133" s="96"/>
      <c r="D133" s="97"/>
      <c r="E133" s="84" t="str">
        <f t="shared" ref="E133:Q133" si="86" xml:space="preserve"> E26</f>
        <v>Opening RCV (RPI inflated RCV) - WR - real</v>
      </c>
      <c r="F133" s="84">
        <f t="shared" si="86"/>
        <v>0</v>
      </c>
      <c r="G133" s="84" t="str">
        <f t="shared" si="86"/>
        <v>£m</v>
      </c>
      <c r="H133" s="84">
        <f t="shared" si="86"/>
        <v>0</v>
      </c>
      <c r="I133" s="84">
        <f t="shared" si="86"/>
        <v>0</v>
      </c>
      <c r="J133" s="84">
        <f t="shared" si="86"/>
        <v>0</v>
      </c>
      <c r="K133" s="84">
        <f t="shared" si="86"/>
        <v>0</v>
      </c>
      <c r="L133" s="84">
        <f t="shared" si="86"/>
        <v>0</v>
      </c>
      <c r="M133" s="84">
        <f t="shared" si="86"/>
        <v>28.197888751633148</v>
      </c>
      <c r="N133" s="84">
        <f t="shared" si="86"/>
        <v>26.668676344288752</v>
      </c>
      <c r="O133" s="84">
        <f t="shared" si="86"/>
        <v>25.25177515142968</v>
      </c>
      <c r="P133" s="84">
        <f t="shared" si="86"/>
        <v>23.915830110705333</v>
      </c>
      <c r="Q133" s="84">
        <f t="shared" si="86"/>
        <v>22.650563235818083</v>
      </c>
    </row>
    <row r="134" spans="1:17" hidden="1" outlineLevel="2">
      <c r="D134" s="83" t="s">
        <v>719</v>
      </c>
      <c r="E134" s="84" t="str">
        <f t="shared" ref="E134:Q134" si="87" xml:space="preserve"> E70</f>
        <v>Opening RCV (CPIH inflated RCV) - WR - real</v>
      </c>
      <c r="F134" s="84">
        <f t="shared" si="87"/>
        <v>0</v>
      </c>
      <c r="G134" s="84" t="str">
        <f t="shared" si="87"/>
        <v>£m</v>
      </c>
      <c r="H134" s="84">
        <f t="shared" si="87"/>
        <v>0</v>
      </c>
      <c r="I134" s="84">
        <f t="shared" si="87"/>
        <v>0</v>
      </c>
      <c r="J134" s="84">
        <f t="shared" si="87"/>
        <v>0</v>
      </c>
      <c r="K134" s="84">
        <f t="shared" si="87"/>
        <v>0</v>
      </c>
      <c r="L134" s="84">
        <f t="shared" si="87"/>
        <v>0</v>
      </c>
      <c r="M134" s="84">
        <f t="shared" si="87"/>
        <v>28.076083342675442</v>
      </c>
      <c r="N134" s="84">
        <f t="shared" si="87"/>
        <v>26.307290092086884</v>
      </c>
      <c r="O134" s="84">
        <f t="shared" si="87"/>
        <v>24.649930816285394</v>
      </c>
      <c r="P134" s="84">
        <f t="shared" si="87"/>
        <v>23.096985174859434</v>
      </c>
      <c r="Q134" s="84">
        <f t="shared" si="87"/>
        <v>21.641875108843294</v>
      </c>
    </row>
    <row r="135" spans="1:17" hidden="1" outlineLevel="2">
      <c r="D135" s="83" t="s">
        <v>719</v>
      </c>
      <c r="E135" s="84" t="str">
        <f t="shared" ref="E135:Q135" si="88" xml:space="preserve"> E108</f>
        <v>Opening RCV (Post 2020 investment RCV) - WR - real</v>
      </c>
      <c r="F135" s="84">
        <f t="shared" si="88"/>
        <v>0</v>
      </c>
      <c r="G135" s="84" t="str">
        <f t="shared" si="88"/>
        <v>£m</v>
      </c>
      <c r="H135" s="84">
        <f t="shared" si="88"/>
        <v>0</v>
      </c>
      <c r="I135" s="84">
        <f t="shared" si="88"/>
        <v>0</v>
      </c>
      <c r="J135" s="84">
        <f t="shared" si="88"/>
        <v>0</v>
      </c>
      <c r="K135" s="84">
        <f t="shared" si="88"/>
        <v>0</v>
      </c>
      <c r="L135" s="84">
        <f t="shared" si="88"/>
        <v>0</v>
      </c>
      <c r="M135" s="84">
        <f t="shared" si="88"/>
        <v>0</v>
      </c>
      <c r="N135" s="84">
        <f t="shared" si="88"/>
        <v>1.9075376139599129</v>
      </c>
      <c r="O135" s="84">
        <f t="shared" si="88"/>
        <v>3.7642839249445643</v>
      </c>
      <c r="P135" s="84">
        <f t="shared" si="88"/>
        <v>4.6910777335560008</v>
      </c>
      <c r="Q135" s="84">
        <f t="shared" si="88"/>
        <v>5.4731061075491967</v>
      </c>
    </row>
    <row r="136" spans="1:17" s="310" customFormat="1" hidden="1" outlineLevel="2">
      <c r="A136" s="306"/>
      <c r="B136" s="307"/>
      <c r="C136" s="308"/>
      <c r="D136" s="250"/>
      <c r="E136" s="312" t="s">
        <v>751</v>
      </c>
      <c r="F136" s="312"/>
      <c r="G136" s="312" t="s">
        <v>255</v>
      </c>
      <c r="H136" s="312"/>
      <c r="I136" s="312"/>
      <c r="J136" s="312">
        <f t="shared" ref="J136:Q136" si="89" xml:space="preserve"> SUM(J133:J135)</f>
        <v>0</v>
      </c>
      <c r="K136" s="312">
        <f t="shared" si="89"/>
        <v>0</v>
      </c>
      <c r="L136" s="312">
        <f t="shared" si="89"/>
        <v>0</v>
      </c>
      <c r="M136" s="312">
        <f t="shared" si="89"/>
        <v>56.27397209430859</v>
      </c>
      <c r="N136" s="312">
        <f t="shared" si="89"/>
        <v>54.883504050335546</v>
      </c>
      <c r="O136" s="312">
        <f t="shared" si="89"/>
        <v>53.665989892659638</v>
      </c>
      <c r="P136" s="312">
        <f t="shared" si="89"/>
        <v>51.70389301912077</v>
      </c>
      <c r="Q136" s="312">
        <f t="shared" si="89"/>
        <v>49.765544452210577</v>
      </c>
    </row>
    <row r="137" spans="1:17" hidden="1" outlineLevel="2">
      <c r="F137" s="84"/>
      <c r="G137" s="84"/>
      <c r="H137" s="84"/>
      <c r="I137" s="84"/>
      <c r="J137" s="84"/>
      <c r="K137" s="84"/>
      <c r="L137" s="84"/>
      <c r="M137" s="84"/>
      <c r="N137" s="84"/>
      <c r="O137" s="84"/>
      <c r="P137" s="84"/>
      <c r="Q137" s="84"/>
    </row>
    <row r="138" spans="1:17" s="98" customFormat="1" hidden="1" outlineLevel="2">
      <c r="A138" s="94"/>
      <c r="B138" s="95"/>
      <c r="C138" s="96"/>
      <c r="D138" s="97"/>
      <c r="E138" s="84" t="str">
        <f t="shared" ref="E138:Q138" si="90" xml:space="preserve"> E30</f>
        <v>Closing RCV (RPI inflated RCV) - WR - real</v>
      </c>
      <c r="F138" s="84">
        <f t="shared" si="90"/>
        <v>0</v>
      </c>
      <c r="G138" s="84" t="str">
        <f t="shared" si="90"/>
        <v>£m</v>
      </c>
      <c r="H138" s="84">
        <f t="shared" si="90"/>
        <v>0</v>
      </c>
      <c r="I138" s="84">
        <f t="shared" si="90"/>
        <v>0</v>
      </c>
      <c r="J138" s="84">
        <f t="shared" si="90"/>
        <v>0</v>
      </c>
      <c r="K138" s="84">
        <f t="shared" si="90"/>
        <v>0</v>
      </c>
      <c r="L138" s="84">
        <f t="shared" si="90"/>
        <v>0</v>
      </c>
      <c r="M138" s="84">
        <f t="shared" si="90"/>
        <v>26.421421760280264</v>
      </c>
      <c r="N138" s="84">
        <f t="shared" si="90"/>
        <v>24.988549734598557</v>
      </c>
      <c r="O138" s="84">
        <f t="shared" si="90"/>
        <v>23.660913316889609</v>
      </c>
      <c r="P138" s="84">
        <f t="shared" si="90"/>
        <v>22.409132813730899</v>
      </c>
      <c r="Q138" s="84">
        <f t="shared" si="90"/>
        <v>21.22357775196155</v>
      </c>
    </row>
    <row r="139" spans="1:17" hidden="1" outlineLevel="2">
      <c r="D139" s="83" t="s">
        <v>719</v>
      </c>
      <c r="E139" s="84" t="str">
        <f t="shared" ref="E139:Q139" si="91" xml:space="preserve"> E75</f>
        <v>Closing RCV (CPIH inflated RCV) - WR - real</v>
      </c>
      <c r="F139" s="84">
        <f t="shared" si="91"/>
        <v>0</v>
      </c>
      <c r="G139" s="84" t="str">
        <f t="shared" si="91"/>
        <v>£m</v>
      </c>
      <c r="H139" s="84">
        <f t="shared" si="91"/>
        <v>0</v>
      </c>
      <c r="I139" s="84">
        <f t="shared" si="91"/>
        <v>0</v>
      </c>
      <c r="J139" s="84">
        <f t="shared" si="91"/>
        <v>0</v>
      </c>
      <c r="K139" s="84">
        <f t="shared" si="91"/>
        <v>0</v>
      </c>
      <c r="L139" s="84">
        <f t="shared" si="91"/>
        <v>0</v>
      </c>
      <c r="M139" s="84">
        <f t="shared" si="91"/>
        <v>26.307290092086891</v>
      </c>
      <c r="N139" s="84">
        <f t="shared" si="91"/>
        <v>24.649930816285412</v>
      </c>
      <c r="O139" s="84">
        <f t="shared" si="91"/>
        <v>23.096985174859412</v>
      </c>
      <c r="P139" s="84">
        <f t="shared" si="91"/>
        <v>21.641875108843294</v>
      </c>
      <c r="Q139" s="84">
        <f t="shared" si="91"/>
        <v>20.278436976986168</v>
      </c>
    </row>
    <row r="140" spans="1:17" hidden="1" outlineLevel="2">
      <c r="D140" s="83" t="s">
        <v>719</v>
      </c>
      <c r="E140" s="84" t="str">
        <f t="shared" ref="E140:Q140" si="92" xml:space="preserve"> E113</f>
        <v>Closing RCV (Post 2020 investment RCV) - WR - real</v>
      </c>
      <c r="F140" s="84">
        <f t="shared" si="92"/>
        <v>0</v>
      </c>
      <c r="G140" s="84" t="str">
        <f t="shared" si="92"/>
        <v>£m</v>
      </c>
      <c r="H140" s="84">
        <f t="shared" si="92"/>
        <v>0</v>
      </c>
      <c r="I140" s="84">
        <f t="shared" si="92"/>
        <v>0</v>
      </c>
      <c r="J140" s="84">
        <f t="shared" si="92"/>
        <v>0</v>
      </c>
      <c r="K140" s="84">
        <f t="shared" si="92"/>
        <v>0</v>
      </c>
      <c r="L140" s="84">
        <f t="shared" si="92"/>
        <v>0</v>
      </c>
      <c r="M140" s="84">
        <f t="shared" si="92"/>
        <v>1.9075376139599192</v>
      </c>
      <c r="N140" s="84">
        <f t="shared" si="92"/>
        <v>3.7642839249445625</v>
      </c>
      <c r="O140" s="84">
        <f t="shared" si="92"/>
        <v>4.691077733556007</v>
      </c>
      <c r="P140" s="84">
        <f t="shared" si="92"/>
        <v>5.4731061075491985</v>
      </c>
      <c r="Q140" s="84">
        <f t="shared" si="92"/>
        <v>6.181916851933674</v>
      </c>
    </row>
    <row r="141" spans="1:17" hidden="1" outlineLevel="2">
      <c r="E141" s="211" t="s">
        <v>752</v>
      </c>
      <c r="F141" s="211"/>
      <c r="G141" s="211" t="s">
        <v>255</v>
      </c>
      <c r="H141" s="211"/>
      <c r="I141" s="211"/>
      <c r="J141" s="211">
        <f t="shared" ref="J141" si="93" xml:space="preserve"> SUM(J138:J140)</f>
        <v>0</v>
      </c>
      <c r="K141" s="211">
        <f t="shared" ref="K141" si="94" xml:space="preserve"> SUM(K138:K140)</f>
        <v>0</v>
      </c>
      <c r="L141" s="211">
        <f t="shared" ref="L141" si="95" xml:space="preserve"> SUM(L138:L140)</f>
        <v>0</v>
      </c>
      <c r="M141" s="211">
        <f t="shared" ref="M141" si="96" xml:space="preserve"> SUM(M138:M140)</f>
        <v>54.636249466327072</v>
      </c>
      <c r="N141" s="211">
        <f t="shared" ref="N141" si="97" xml:space="preserve"> SUM(N138:N140)</f>
        <v>53.402764475828533</v>
      </c>
      <c r="O141" s="211">
        <f t="shared" ref="O141" si="98" xml:space="preserve"> SUM(O138:O140)</f>
        <v>51.448976225305024</v>
      </c>
      <c r="P141" s="211">
        <f t="shared" ref="P141" si="99" xml:space="preserve"> SUM(P138:P140)</f>
        <v>49.524114030123393</v>
      </c>
      <c r="Q141" s="211">
        <f t="shared" ref="Q141" si="100" xml:space="preserve"> SUM(Q138:Q140)</f>
        <v>47.683931580881385</v>
      </c>
    </row>
    <row r="142" spans="1:17" s="148" customFormat="1" hidden="1" outlineLevel="2">
      <c r="A142" s="143"/>
      <c r="B142" s="144"/>
      <c r="C142" s="145"/>
      <c r="D142" s="146"/>
      <c r="E142" s="147"/>
      <c r="G142" s="149"/>
    </row>
    <row r="143" spans="1:17" hidden="1" outlineLevel="2">
      <c r="E143" s="84" t="str">
        <f t="shared" ref="E143:Q143" si="101" xml:space="preserve"> E136</f>
        <v>Total: Opening RCV - WR - real</v>
      </c>
      <c r="F143" s="84">
        <f t="shared" si="101"/>
        <v>0</v>
      </c>
      <c r="G143" s="84" t="str">
        <f t="shared" si="101"/>
        <v>£m</v>
      </c>
      <c r="H143" s="84">
        <f t="shared" si="101"/>
        <v>0</v>
      </c>
      <c r="I143" s="84">
        <f t="shared" si="101"/>
        <v>0</v>
      </c>
      <c r="J143" s="84">
        <f t="shared" si="101"/>
        <v>0</v>
      </c>
      <c r="K143" s="84">
        <f t="shared" si="101"/>
        <v>0</v>
      </c>
      <c r="L143" s="84">
        <f t="shared" si="101"/>
        <v>0</v>
      </c>
      <c r="M143" s="84">
        <f t="shared" si="101"/>
        <v>56.27397209430859</v>
      </c>
      <c r="N143" s="84">
        <f t="shared" si="101"/>
        <v>54.883504050335546</v>
      </c>
      <c r="O143" s="84">
        <f t="shared" si="101"/>
        <v>53.665989892659638</v>
      </c>
      <c r="P143" s="84">
        <f t="shared" si="101"/>
        <v>51.70389301912077</v>
      </c>
      <c r="Q143" s="84">
        <f t="shared" si="101"/>
        <v>49.765544452210577</v>
      </c>
    </row>
    <row r="144" spans="1:17" hidden="1" outlineLevel="2">
      <c r="E144" s="84" t="str">
        <f t="shared" ref="E144:Q144" si="102" xml:space="preserve"> E141</f>
        <v>Total: Closing RCV - WR - real</v>
      </c>
      <c r="F144" s="84">
        <f t="shared" si="102"/>
        <v>0</v>
      </c>
      <c r="G144" s="84" t="str">
        <f t="shared" si="102"/>
        <v>£m</v>
      </c>
      <c r="H144" s="84">
        <f t="shared" si="102"/>
        <v>0</v>
      </c>
      <c r="I144" s="84">
        <f t="shared" si="102"/>
        <v>0</v>
      </c>
      <c r="J144" s="84">
        <f t="shared" si="102"/>
        <v>0</v>
      </c>
      <c r="K144" s="84">
        <f t="shared" si="102"/>
        <v>0</v>
      </c>
      <c r="L144" s="84">
        <f t="shared" si="102"/>
        <v>0</v>
      </c>
      <c r="M144" s="84">
        <f t="shared" si="102"/>
        <v>54.636249466327072</v>
      </c>
      <c r="N144" s="84">
        <f t="shared" si="102"/>
        <v>53.402764475828533</v>
      </c>
      <c r="O144" s="84">
        <f t="shared" si="102"/>
        <v>51.448976225305024</v>
      </c>
      <c r="P144" s="84">
        <f t="shared" si="102"/>
        <v>49.524114030123393</v>
      </c>
      <c r="Q144" s="84">
        <f t="shared" si="102"/>
        <v>47.683931580881385</v>
      </c>
    </row>
    <row r="145" spans="1:17" hidden="1" outlineLevel="2">
      <c r="E145" s="211" t="s">
        <v>753</v>
      </c>
      <c r="F145" s="211"/>
      <c r="G145" s="211" t="s">
        <v>255</v>
      </c>
      <c r="H145" s="211"/>
      <c r="I145" s="211"/>
      <c r="J145" s="211">
        <f t="shared" ref="J145" si="103" xml:space="preserve"> AVERAGE(J143:J144)</f>
        <v>0</v>
      </c>
      <c r="K145" s="211">
        <f t="shared" ref="K145" si="104" xml:space="preserve"> AVERAGE(K143:K144)</f>
        <v>0</v>
      </c>
      <c r="L145" s="211">
        <f t="shared" ref="L145" si="105" xml:space="preserve"> AVERAGE(L143:L144)</f>
        <v>0</v>
      </c>
      <c r="M145" s="211">
        <f t="shared" ref="M145" si="106" xml:space="preserve"> AVERAGE(M143:M144)</f>
        <v>55.455110780317831</v>
      </c>
      <c r="N145" s="211">
        <f t="shared" ref="N145" si="107" xml:space="preserve"> AVERAGE(N143:N144)</f>
        <v>54.14313426308204</v>
      </c>
      <c r="O145" s="211">
        <f t="shared" ref="O145" si="108" xml:space="preserve"> AVERAGE(O143:O144)</f>
        <v>52.557483058982328</v>
      </c>
      <c r="P145" s="211">
        <f t="shared" ref="P145" si="109" xml:space="preserve"> AVERAGE(P143:P144)</f>
        <v>50.614003524622078</v>
      </c>
      <c r="Q145" s="211">
        <f t="shared" ref="Q145" si="110" xml:space="preserve"> AVERAGE(Q143:Q144)</f>
        <v>48.724738016545984</v>
      </c>
    </row>
    <row r="146" spans="1:17" hidden="1" outlineLevel="2">
      <c r="F146" s="84"/>
      <c r="G146" s="84"/>
      <c r="H146" s="84"/>
      <c r="I146" s="84"/>
      <c r="J146" s="84"/>
      <c r="K146" s="84"/>
      <c r="L146" s="84"/>
      <c r="M146" s="84"/>
      <c r="N146" s="84"/>
      <c r="O146" s="84"/>
      <c r="P146" s="84"/>
      <c r="Q146" s="84"/>
    </row>
    <row r="147" spans="1:17" hidden="1" outlineLevel="2">
      <c r="C147" s="86" t="s">
        <v>530</v>
      </c>
      <c r="F147" s="84"/>
      <c r="G147" s="84"/>
      <c r="H147" s="84"/>
      <c r="I147" s="84"/>
      <c r="J147" s="84"/>
      <c r="K147" s="84"/>
      <c r="L147" s="84"/>
      <c r="M147" s="84"/>
      <c r="N147" s="84"/>
      <c r="O147" s="84"/>
      <c r="P147" s="84"/>
      <c r="Q147" s="84"/>
    </row>
    <row r="148" spans="1:17" s="187" customFormat="1" hidden="1" outlineLevel="2">
      <c r="A148" s="183"/>
      <c r="B148" s="218"/>
      <c r="C148" s="185"/>
      <c r="D148" s="186"/>
      <c r="E148" s="181" t="str">
        <f xml:space="preserve"> Inp!E$107</f>
        <v>RCV balance - WR BEG - nominal</v>
      </c>
      <c r="F148" s="181">
        <f xml:space="preserve"> Inp!F$107</f>
        <v>0</v>
      </c>
      <c r="G148" s="181" t="str">
        <f xml:space="preserve"> Inp!G$107</f>
        <v>£m</v>
      </c>
      <c r="H148" s="181">
        <f xml:space="preserve"> Inp!H$107</f>
        <v>0</v>
      </c>
      <c r="I148" s="181">
        <f xml:space="preserve"> Inp!I$107</f>
        <v>0</v>
      </c>
      <c r="J148" s="181">
        <f xml:space="preserve"> Inp!J$107</f>
        <v>0</v>
      </c>
      <c r="K148" s="181">
        <f xml:space="preserve"> Inp!K$107</f>
        <v>0</v>
      </c>
      <c r="L148" s="181">
        <f xml:space="preserve"> Inp!L$107</f>
        <v>0</v>
      </c>
      <c r="M148" s="181">
        <f xml:space="preserve"> Inp!M$107</f>
        <v>58.488260792273699</v>
      </c>
      <c r="N148" s="181">
        <f xml:space="preserve"> Inp!N$107</f>
        <v>58.037995134712801</v>
      </c>
      <c r="O148" s="181">
        <f xml:space="preserve"> Inp!O$107</f>
        <v>57.864647105271899</v>
      </c>
      <c r="P148" s="181">
        <f xml:space="preserve"> Inp!P$107</f>
        <v>56.904449682199598</v>
      </c>
      <c r="Q148" s="181">
        <f xml:space="preserve"> Inp!Q$107</f>
        <v>55.925766799223602</v>
      </c>
    </row>
    <row r="149" spans="1:17" s="187" customFormat="1" hidden="1" outlineLevel="2">
      <c r="A149" s="183"/>
      <c r="B149" s="218"/>
      <c r="C149" s="185"/>
      <c r="D149" s="186"/>
      <c r="E149" s="181" t="str">
        <f xml:space="preserve"> Inp!E$108</f>
        <v>Indexation on RCV balance BEG - WR - nominal</v>
      </c>
      <c r="F149" s="181">
        <f xml:space="preserve"> Inp!F$108</f>
        <v>0</v>
      </c>
      <c r="G149" s="181" t="str">
        <f xml:space="preserve"> Inp!G$108</f>
        <v>£m</v>
      </c>
      <c r="H149" s="181">
        <f xml:space="preserve"> Inp!H$108</f>
        <v>0</v>
      </c>
      <c r="I149" s="181">
        <f xml:space="preserve"> Inp!I$108</f>
        <v>0</v>
      </c>
      <c r="J149" s="181">
        <f xml:space="preserve"> Inp!J$108</f>
        <v>0</v>
      </c>
      <c r="K149" s="181">
        <f xml:space="preserve"> Inp!K$108</f>
        <v>0</v>
      </c>
      <c r="L149" s="181">
        <f xml:space="preserve"> Inp!L$108</f>
        <v>0</v>
      </c>
      <c r="M149" s="181">
        <f xml:space="preserve"> Inp!M$108</f>
        <v>1.2894243622194601</v>
      </c>
      <c r="N149" s="181">
        <f xml:space="preserve"> Inp!N$108</f>
        <v>1.4311096006962201</v>
      </c>
      <c r="O149" s="181">
        <f xml:space="preserve"> Inp!O$108</f>
        <v>1.4919007902383601</v>
      </c>
      <c r="P149" s="181">
        <f xml:space="preserve"> Inp!P$108</f>
        <v>1.48286163528356</v>
      </c>
      <c r="Q149" s="181">
        <f xml:space="preserve"> Inp!Q$108</f>
        <v>1.4528050385154201</v>
      </c>
    </row>
    <row r="150" spans="1:17" s="187" customFormat="1" hidden="1" outlineLevel="2">
      <c r="A150" s="183"/>
      <c r="B150" s="216"/>
      <c r="C150" s="185"/>
      <c r="D150" s="186"/>
      <c r="E150" s="181" t="str">
        <f>Index!E$85</f>
        <v>CPIH index (PR19FD) - FYA - inflate from FYA 2017-18</v>
      </c>
      <c r="F150" s="181">
        <f>Index!F$85</f>
        <v>0</v>
      </c>
      <c r="G150" s="181" t="str">
        <f>Index!G$85</f>
        <v>Factor</v>
      </c>
      <c r="H150" s="181">
        <f>Index!H$85</f>
        <v>0</v>
      </c>
      <c r="I150" s="181">
        <f>Index!I$85</f>
        <v>0</v>
      </c>
      <c r="J150" s="181">
        <f>Index!J$85</f>
        <v>1</v>
      </c>
      <c r="K150" s="181">
        <f>Index!K$85</f>
        <v>1.0212697905005599</v>
      </c>
      <c r="L150" s="181">
        <f>Index!L$85</f>
        <v>1.0416029201511179</v>
      </c>
      <c r="M150" s="181">
        <f>Index!M$85</f>
        <v>1.0622616980779827</v>
      </c>
      <c r="N150" s="181">
        <f>Index!N$85</f>
        <v>1.0835515290872799</v>
      </c>
      <c r="O150" s="181">
        <f>Index!O$85</f>
        <v>1.1060365794841869</v>
      </c>
      <c r="P150" s="181">
        <f>Index!P$85</f>
        <v>1.1292633476533553</v>
      </c>
      <c r="Q150" s="181">
        <f>Index!Q$85</f>
        <v>1.1529778779540774</v>
      </c>
    </row>
    <row r="151" spans="1:17" s="240" customFormat="1" hidden="1" outlineLevel="2">
      <c r="A151" s="237"/>
      <c r="B151" s="220"/>
      <c r="C151" s="238"/>
      <c r="D151" s="239"/>
      <c r="E151" s="196" t="s">
        <v>754</v>
      </c>
      <c r="F151" s="196"/>
      <c r="G151" s="196" t="s">
        <v>255</v>
      </c>
      <c r="H151" s="196"/>
      <c r="I151" s="196"/>
      <c r="J151" s="196">
        <f t="shared" ref="J151:Q151" si="111" xml:space="preserve"> J148 / J150</f>
        <v>0</v>
      </c>
      <c r="K151" s="196">
        <f t="shared" si="111"/>
        <v>0</v>
      </c>
      <c r="L151" s="196">
        <f t="shared" si="111"/>
        <v>0</v>
      </c>
      <c r="M151" s="196">
        <f t="shared" si="111"/>
        <v>55.060123977076657</v>
      </c>
      <c r="N151" s="196">
        <f t="shared" si="111"/>
        <v>53.562745819389498</v>
      </c>
      <c r="O151" s="196">
        <f t="shared" si="111"/>
        <v>52.31711878124117</v>
      </c>
      <c r="P151" s="196">
        <f t="shared" si="111"/>
        <v>50.390770054167461</v>
      </c>
      <c r="Q151" s="196">
        <f t="shared" si="111"/>
        <v>48.505498560355818</v>
      </c>
    </row>
    <row r="152" spans="1:17" s="224" customFormat="1" hidden="1" outlineLevel="2">
      <c r="A152" s="219"/>
      <c r="B152" s="220"/>
      <c r="C152" s="221"/>
      <c r="D152" s="222"/>
      <c r="E152" s="223" t="s">
        <v>755</v>
      </c>
      <c r="F152" s="223"/>
      <c r="G152" s="223" t="s">
        <v>255</v>
      </c>
      <c r="H152" s="223"/>
      <c r="I152" s="223"/>
      <c r="J152" s="223">
        <f t="shared" ref="J152:Q152" si="112" xml:space="preserve"> J149 / J150</f>
        <v>0</v>
      </c>
      <c r="K152" s="223">
        <f t="shared" si="112"/>
        <v>0</v>
      </c>
      <c r="L152" s="223">
        <f t="shared" si="112"/>
        <v>0</v>
      </c>
      <c r="M152" s="223">
        <f t="shared" si="112"/>
        <v>1.2138481172318434</v>
      </c>
      <c r="N152" s="223">
        <f t="shared" si="112"/>
        <v>1.3207582309460655</v>
      </c>
      <c r="O152" s="223">
        <f t="shared" si="112"/>
        <v>1.3488711114185079</v>
      </c>
      <c r="P152" s="223">
        <f t="shared" si="112"/>
        <v>1.3131229649532086</v>
      </c>
      <c r="Q152" s="223">
        <f t="shared" si="112"/>
        <v>1.2600458918547306</v>
      </c>
    </row>
    <row r="153" spans="1:17" s="224" customFormat="1" hidden="1" outlineLevel="2">
      <c r="A153" s="219"/>
      <c r="B153" s="220"/>
      <c r="C153" s="221"/>
      <c r="D153" s="222"/>
      <c r="E153" s="223" t="str">
        <f t="shared" ref="E153:Q153" si="113" xml:space="preserve"> E62</f>
        <v>Indexation on RCV - CPI(H) other adjustments balance - WR - real</v>
      </c>
      <c r="F153" s="223">
        <f t="shared" si="113"/>
        <v>0</v>
      </c>
      <c r="G153" s="223" t="str">
        <f t="shared" si="113"/>
        <v>£m</v>
      </c>
      <c r="H153" s="223">
        <f t="shared" si="113"/>
        <v>0</v>
      </c>
      <c r="I153" s="223">
        <f t="shared" si="113"/>
        <v>0</v>
      </c>
      <c r="J153" s="223">
        <f t="shared" si="113"/>
        <v>0</v>
      </c>
      <c r="K153" s="223">
        <f t="shared" si="113"/>
        <v>0</v>
      </c>
      <c r="L153" s="223">
        <f t="shared" si="113"/>
        <v>0</v>
      </c>
      <c r="M153" s="223">
        <f t="shared" si="113"/>
        <v>0</v>
      </c>
      <c r="N153" s="223">
        <f t="shared" si="113"/>
        <v>0</v>
      </c>
      <c r="O153" s="223">
        <f t="shared" si="113"/>
        <v>0</v>
      </c>
      <c r="P153" s="223">
        <f t="shared" si="113"/>
        <v>0</v>
      </c>
      <c r="Q153" s="223">
        <f t="shared" si="113"/>
        <v>0</v>
      </c>
    </row>
    <row r="154" spans="1:17" s="242" customFormat="1" hidden="1" outlineLevel="2">
      <c r="A154" s="11"/>
      <c r="B154" s="12"/>
      <c r="C154" s="13"/>
      <c r="D154" s="14"/>
      <c r="E154" s="8" t="s">
        <v>756</v>
      </c>
      <c r="F154" s="8"/>
      <c r="G154" s="8" t="s">
        <v>255</v>
      </c>
      <c r="H154" s="8"/>
      <c r="I154" s="8"/>
      <c r="J154" s="8">
        <f t="shared" ref="J154:Q154" si="114" xml:space="preserve"> SUM(J151:J153)</f>
        <v>0</v>
      </c>
      <c r="K154" s="8">
        <f t="shared" si="114"/>
        <v>0</v>
      </c>
      <c r="L154" s="8">
        <f t="shared" si="114"/>
        <v>0</v>
      </c>
      <c r="M154" s="8">
        <f t="shared" si="114"/>
        <v>56.273972094308498</v>
      </c>
      <c r="N154" s="8">
        <f t="shared" si="114"/>
        <v>54.88350405033556</v>
      </c>
      <c r="O154" s="8">
        <f t="shared" si="114"/>
        <v>53.665989892659681</v>
      </c>
      <c r="P154" s="8">
        <f t="shared" si="114"/>
        <v>51.70389301912067</v>
      </c>
      <c r="Q154" s="8">
        <f t="shared" si="114"/>
        <v>49.765544452210548</v>
      </c>
    </row>
    <row r="155" spans="1:17" s="240" customFormat="1" hidden="1" outlineLevel="2">
      <c r="A155" s="237"/>
      <c r="B155" s="241"/>
      <c r="C155" s="238"/>
      <c r="D155" s="239"/>
      <c r="E155" s="196"/>
      <c r="F155" s="196"/>
      <c r="G155" s="196"/>
      <c r="H155" s="196"/>
      <c r="I155" s="196"/>
      <c r="J155" s="196"/>
      <c r="K155" s="196"/>
      <c r="L155" s="196"/>
      <c r="M155" s="196"/>
      <c r="N155" s="196"/>
      <c r="O155" s="196"/>
      <c r="P155" s="196"/>
      <c r="Q155" s="196"/>
    </row>
    <row r="156" spans="1:17" hidden="1" outlineLevel="2">
      <c r="E156" s="84" t="str">
        <f t="shared" ref="E156:Q156" si="115" xml:space="preserve"> E136</f>
        <v>Total: Opening RCV - WR - real</v>
      </c>
      <c r="F156" s="84">
        <f t="shared" si="115"/>
        <v>0</v>
      </c>
      <c r="G156" s="84" t="str">
        <f t="shared" si="115"/>
        <v>£m</v>
      </c>
      <c r="H156" s="84">
        <f t="shared" si="115"/>
        <v>0</v>
      </c>
      <c r="I156" s="84">
        <f t="shared" si="115"/>
        <v>0</v>
      </c>
      <c r="J156" s="84">
        <f t="shared" si="115"/>
        <v>0</v>
      </c>
      <c r="K156" s="84">
        <f t="shared" si="115"/>
        <v>0</v>
      </c>
      <c r="L156" s="84">
        <f t="shared" si="115"/>
        <v>0</v>
      </c>
      <c r="M156" s="84">
        <f t="shared" si="115"/>
        <v>56.27397209430859</v>
      </c>
      <c r="N156" s="84">
        <f t="shared" si="115"/>
        <v>54.883504050335546</v>
      </c>
      <c r="O156" s="84">
        <f t="shared" si="115"/>
        <v>53.665989892659638</v>
      </c>
      <c r="P156" s="84">
        <f t="shared" si="115"/>
        <v>51.70389301912077</v>
      </c>
      <c r="Q156" s="84">
        <f t="shared" si="115"/>
        <v>49.765544452210577</v>
      </c>
    </row>
    <row r="157" spans="1:17" s="240" customFormat="1" hidden="1" outlineLevel="2">
      <c r="A157" s="237"/>
      <c r="B157" s="220"/>
      <c r="C157" s="238"/>
      <c r="D157" s="239"/>
      <c r="E157" s="196" t="str">
        <f t="shared" ref="E157:Q157" si="116" xml:space="preserve"> E154</f>
        <v>Total: WR BEG - real</v>
      </c>
      <c r="F157" s="196">
        <f t="shared" si="116"/>
        <v>0</v>
      </c>
      <c r="G157" s="196" t="str">
        <f t="shared" si="116"/>
        <v>£m</v>
      </c>
      <c r="H157" s="196">
        <f t="shared" si="116"/>
        <v>0</v>
      </c>
      <c r="I157" s="196">
        <f t="shared" si="116"/>
        <v>0</v>
      </c>
      <c r="J157" s="196">
        <f t="shared" si="116"/>
        <v>0</v>
      </c>
      <c r="K157" s="196">
        <f t="shared" si="116"/>
        <v>0</v>
      </c>
      <c r="L157" s="196">
        <f t="shared" si="116"/>
        <v>0</v>
      </c>
      <c r="M157" s="196">
        <f t="shared" si="116"/>
        <v>56.273972094308498</v>
      </c>
      <c r="N157" s="196">
        <f t="shared" si="116"/>
        <v>54.88350405033556</v>
      </c>
      <c r="O157" s="196">
        <f t="shared" si="116"/>
        <v>53.665989892659681</v>
      </c>
      <c r="P157" s="196">
        <f t="shared" si="116"/>
        <v>51.70389301912067</v>
      </c>
      <c r="Q157" s="196">
        <f t="shared" si="116"/>
        <v>49.765544452210548</v>
      </c>
    </row>
    <row r="158" spans="1:17" s="224" customFormat="1" hidden="1" outlineLevel="2">
      <c r="A158" s="219"/>
      <c r="B158" s="220"/>
      <c r="C158" s="221"/>
      <c r="D158" s="222"/>
      <c r="E158" s="223" t="s">
        <v>757</v>
      </c>
      <c r="G158" s="224" t="s">
        <v>724</v>
      </c>
      <c r="H158" s="247">
        <f xml:space="preserve"> SUM(J158:Q158)</f>
        <v>0</v>
      </c>
      <c r="I158" s="196"/>
      <c r="J158" s="224">
        <f t="shared" ref="J158:Q158" si="117" xml:space="preserve"> IF(ROUND(J156,3) = ROUND(J157,3), 0, 1)</f>
        <v>0</v>
      </c>
      <c r="K158" s="224">
        <f t="shared" si="117"/>
        <v>0</v>
      </c>
      <c r="L158" s="224">
        <f t="shared" si="117"/>
        <v>0</v>
      </c>
      <c r="M158" s="224">
        <f t="shared" si="117"/>
        <v>0</v>
      </c>
      <c r="N158" s="224">
        <f t="shared" si="117"/>
        <v>0</v>
      </c>
      <c r="O158" s="224">
        <f t="shared" si="117"/>
        <v>0</v>
      </c>
      <c r="P158" s="224">
        <f t="shared" si="117"/>
        <v>0</v>
      </c>
      <c r="Q158" s="224">
        <f t="shared" si="117"/>
        <v>0</v>
      </c>
    </row>
    <row r="159" spans="1:17" hidden="1" outlineLevel="2"/>
    <row r="160" spans="1:17" hidden="1" outlineLevel="2">
      <c r="C160" s="86" t="s">
        <v>530</v>
      </c>
      <c r="F160" s="84"/>
      <c r="G160" s="84"/>
      <c r="H160" s="84"/>
      <c r="I160" s="84"/>
      <c r="J160" s="84"/>
      <c r="K160" s="84"/>
      <c r="L160" s="84"/>
      <c r="M160" s="84"/>
      <c r="N160" s="84"/>
      <c r="O160" s="84"/>
      <c r="P160" s="84"/>
      <c r="Q160" s="84"/>
    </row>
    <row r="161" spans="1:17" hidden="1" outlineLevel="2">
      <c r="E161" s="84" t="str">
        <f t="shared" ref="E161:Q161" si="118" xml:space="preserve"> E141</f>
        <v>Total: Closing RCV - WR - real</v>
      </c>
      <c r="F161" s="84">
        <f t="shared" si="118"/>
        <v>0</v>
      </c>
      <c r="G161" s="84" t="str">
        <f t="shared" si="118"/>
        <v>£m</v>
      </c>
      <c r="H161" s="84">
        <f t="shared" si="118"/>
        <v>0</v>
      </c>
      <c r="I161" s="84">
        <f t="shared" si="118"/>
        <v>0</v>
      </c>
      <c r="J161" s="84">
        <f t="shared" si="118"/>
        <v>0</v>
      </c>
      <c r="K161" s="84">
        <f t="shared" si="118"/>
        <v>0</v>
      </c>
      <c r="L161" s="84">
        <f t="shared" si="118"/>
        <v>0</v>
      </c>
      <c r="M161" s="84">
        <f t="shared" si="118"/>
        <v>54.636249466327072</v>
      </c>
      <c r="N161" s="84">
        <f t="shared" si="118"/>
        <v>53.402764475828533</v>
      </c>
      <c r="O161" s="84">
        <f t="shared" si="118"/>
        <v>51.448976225305024</v>
      </c>
      <c r="P161" s="84">
        <f t="shared" si="118"/>
        <v>49.524114030123393</v>
      </c>
      <c r="Q161" s="84">
        <f t="shared" si="118"/>
        <v>47.683931580881385</v>
      </c>
    </row>
    <row r="162" spans="1:17" s="187" customFormat="1" hidden="1" outlineLevel="2">
      <c r="A162" s="183"/>
      <c r="B162" s="218"/>
      <c r="C162" s="185"/>
      <c r="D162" s="186"/>
      <c r="E162" s="181" t="str">
        <f xml:space="preserve"> Inp!E$109</f>
        <v>RCV balance - WR - real</v>
      </c>
      <c r="F162" s="181">
        <f xml:space="preserve"> Inp!F$109</f>
        <v>0</v>
      </c>
      <c r="G162" s="181" t="str">
        <f xml:space="preserve"> Inp!G$109</f>
        <v>£m</v>
      </c>
      <c r="H162" s="181">
        <f xml:space="preserve"> Inp!H$109</f>
        <v>0</v>
      </c>
      <c r="I162" s="181">
        <f xml:space="preserve"> Inp!I$109</f>
        <v>0</v>
      </c>
      <c r="J162" s="181">
        <f xml:space="preserve"> Inp!J$109</f>
        <v>0</v>
      </c>
      <c r="K162" s="181">
        <f xml:space="preserve"> Inp!K$109</f>
        <v>0</v>
      </c>
      <c r="L162" s="181">
        <f xml:space="preserve"> Inp!L$109</f>
        <v>0</v>
      </c>
      <c r="M162" s="181">
        <f xml:space="preserve"> Inp!M$109</f>
        <v>54.636249466327001</v>
      </c>
      <c r="N162" s="181">
        <f xml:space="preserve"> Inp!N$109</f>
        <v>53.402764475828498</v>
      </c>
      <c r="O162" s="181">
        <f xml:space="preserve"> Inp!O$109</f>
        <v>51.448976225305103</v>
      </c>
      <c r="P162" s="181">
        <f xml:space="preserve"> Inp!P$109</f>
        <v>49.5241140301233</v>
      </c>
      <c r="Q162" s="181">
        <f xml:space="preserve"> Inp!Q$109</f>
        <v>47.683931580881399</v>
      </c>
    </row>
    <row r="163" spans="1:17" s="240" customFormat="1" hidden="1" outlineLevel="2">
      <c r="A163" s="237"/>
      <c r="B163" s="220"/>
      <c r="C163" s="238"/>
      <c r="D163" s="239"/>
      <c r="E163" s="196" t="str">
        <f t="shared" ref="E163:Q163" si="119" xml:space="preserve"> E62</f>
        <v>Indexation on RCV - CPI(H) other adjustments balance - WR - real</v>
      </c>
      <c r="F163" s="196">
        <f t="shared" si="119"/>
        <v>0</v>
      </c>
      <c r="G163" s="196" t="str">
        <f t="shared" si="119"/>
        <v>£m</v>
      </c>
      <c r="H163" s="196">
        <f t="shared" si="119"/>
        <v>0</v>
      </c>
      <c r="I163" s="196">
        <f t="shared" si="119"/>
        <v>0</v>
      </c>
      <c r="J163" s="196">
        <f t="shared" si="119"/>
        <v>0</v>
      </c>
      <c r="K163" s="196">
        <f t="shared" si="119"/>
        <v>0</v>
      </c>
      <c r="L163" s="196">
        <f t="shared" si="119"/>
        <v>0</v>
      </c>
      <c r="M163" s="196">
        <f t="shared" si="119"/>
        <v>0</v>
      </c>
      <c r="N163" s="196">
        <f t="shared" si="119"/>
        <v>0</v>
      </c>
      <c r="O163" s="196">
        <f t="shared" si="119"/>
        <v>0</v>
      </c>
      <c r="P163" s="196">
        <f t="shared" si="119"/>
        <v>0</v>
      </c>
      <c r="Q163" s="196">
        <f t="shared" si="119"/>
        <v>0</v>
      </c>
    </row>
    <row r="164" spans="1:17" s="224" customFormat="1" hidden="1" outlineLevel="2">
      <c r="A164" s="219"/>
      <c r="B164" s="220"/>
      <c r="C164" s="221"/>
      <c r="D164" s="222"/>
      <c r="E164" s="223" t="s">
        <v>758</v>
      </c>
      <c r="G164" s="224" t="s">
        <v>724</v>
      </c>
      <c r="H164" s="247">
        <f xml:space="preserve"> SUM(J164:Q164)</f>
        <v>0</v>
      </c>
      <c r="I164" s="196"/>
      <c r="J164" s="224">
        <f t="shared" ref="J164:Q164" si="120" xml:space="preserve"> IF(ROUND(J161,3) = ROUND((J162 + J163),3), 0, 1)</f>
        <v>0</v>
      </c>
      <c r="K164" s="224">
        <f t="shared" si="120"/>
        <v>0</v>
      </c>
      <c r="L164" s="224">
        <f t="shared" si="120"/>
        <v>0</v>
      </c>
      <c r="M164" s="224">
        <f t="shared" si="120"/>
        <v>0</v>
      </c>
      <c r="N164" s="224">
        <f t="shared" si="120"/>
        <v>0</v>
      </c>
      <c r="O164" s="224">
        <f t="shared" si="120"/>
        <v>0</v>
      </c>
      <c r="P164" s="224">
        <f t="shared" si="120"/>
        <v>0</v>
      </c>
      <c r="Q164" s="224">
        <f t="shared" si="120"/>
        <v>0</v>
      </c>
    </row>
    <row r="165" spans="1:17" hidden="1" outlineLevel="2"/>
    <row r="166" spans="1:17" hidden="1" outlineLevel="2"/>
    <row r="167" spans="1:17" hidden="1" outlineLevel="1"/>
    <row r="168" spans="1:17" hidden="1" outlineLevel="1" collapsed="1">
      <c r="B168" s="85" t="s">
        <v>759</v>
      </c>
    </row>
    <row r="169" spans="1:17" hidden="1" outlineLevel="2"/>
    <row r="170" spans="1:17" s="161" customFormat="1" hidden="1" outlineLevel="2">
      <c r="A170" s="157"/>
      <c r="B170" s="158"/>
      <c r="C170" s="159"/>
      <c r="D170" s="160"/>
      <c r="E170" s="155" t="str">
        <f xml:space="preserve"> Inp!E$206</f>
        <v>Regulatory equity notional (PR19FD)</v>
      </c>
      <c r="F170" s="155">
        <f xml:space="preserve"> Inp!F$206</f>
        <v>0</v>
      </c>
      <c r="G170" s="155" t="str">
        <f xml:space="preserve"> Inp!G$206</f>
        <v>%</v>
      </c>
      <c r="H170" s="155">
        <f xml:space="preserve"> Inp!H$206</f>
        <v>0</v>
      </c>
      <c r="I170" s="155">
        <f xml:space="preserve"> Inp!I$206</f>
        <v>0</v>
      </c>
      <c r="J170" s="249">
        <f xml:space="preserve"> Inp!J$206</f>
        <v>0</v>
      </c>
      <c r="K170" s="249">
        <f xml:space="preserve"> Inp!K$206</f>
        <v>0</v>
      </c>
      <c r="L170" s="249">
        <f xml:space="preserve"> Inp!L$206</f>
        <v>0</v>
      </c>
      <c r="M170" s="249">
        <f xml:space="preserve"> Inp!M$206</f>
        <v>0.4</v>
      </c>
      <c r="N170" s="249">
        <f xml:space="preserve"> Inp!N$206</f>
        <v>0.4</v>
      </c>
      <c r="O170" s="249">
        <f xml:space="preserve"> Inp!O$206</f>
        <v>0.4</v>
      </c>
      <c r="P170" s="249">
        <f xml:space="preserve"> Inp!P$206</f>
        <v>0.4</v>
      </c>
      <c r="Q170" s="249">
        <f xml:space="preserve"> Inp!Q$206</f>
        <v>0.4</v>
      </c>
    </row>
    <row r="171" spans="1:17" hidden="1" outlineLevel="2">
      <c r="B171" s="304"/>
      <c r="E171" s="84" t="str">
        <f t="shared" ref="E171:Q171" si="121" xml:space="preserve"> E145</f>
        <v>Average total RCV - WR - real</v>
      </c>
      <c r="F171" s="84">
        <f t="shared" si="121"/>
        <v>0</v>
      </c>
      <c r="G171" s="84" t="str">
        <f t="shared" si="121"/>
        <v>£m</v>
      </c>
      <c r="H171" s="84">
        <f t="shared" si="121"/>
        <v>0</v>
      </c>
      <c r="I171" s="84">
        <f t="shared" si="121"/>
        <v>0</v>
      </c>
      <c r="J171" s="84">
        <f t="shared" si="121"/>
        <v>0</v>
      </c>
      <c r="K171" s="84">
        <f t="shared" si="121"/>
        <v>0</v>
      </c>
      <c r="L171" s="84">
        <f t="shared" si="121"/>
        <v>0</v>
      </c>
      <c r="M171" s="84">
        <f t="shared" si="121"/>
        <v>55.455110780317831</v>
      </c>
      <c r="N171" s="84">
        <f t="shared" si="121"/>
        <v>54.14313426308204</v>
      </c>
      <c r="O171" s="84">
        <f t="shared" si="121"/>
        <v>52.557483058982328</v>
      </c>
      <c r="P171" s="84">
        <f t="shared" si="121"/>
        <v>50.614003524622078</v>
      </c>
      <c r="Q171" s="84">
        <f t="shared" si="121"/>
        <v>48.724738016545984</v>
      </c>
    </row>
    <row r="172" spans="1:17" hidden="1" outlineLevel="2">
      <c r="B172" s="269"/>
      <c r="E172" s="84" t="s">
        <v>760</v>
      </c>
      <c r="G172" s="70" t="s">
        <v>255</v>
      </c>
      <c r="J172" s="84">
        <f t="shared" ref="J172" si="122" xml:space="preserve"> J170 * J171</f>
        <v>0</v>
      </c>
      <c r="K172" s="84">
        <f t="shared" ref="K172" si="123" xml:space="preserve"> K170 * K171</f>
        <v>0</v>
      </c>
      <c r="L172" s="84">
        <f t="shared" ref="L172" si="124" xml:space="preserve"> L170 * L171</f>
        <v>0</v>
      </c>
      <c r="M172" s="84">
        <f t="shared" ref="M172" si="125" xml:space="preserve"> M170 * M171</f>
        <v>22.182044312127132</v>
      </c>
      <c r="N172" s="84">
        <f t="shared" ref="N172" si="126" xml:space="preserve"> N170 * N171</f>
        <v>21.657253705232819</v>
      </c>
      <c r="O172" s="84">
        <f t="shared" ref="O172" si="127" xml:space="preserve"> O170 * O171</f>
        <v>21.022993223592934</v>
      </c>
      <c r="P172" s="84">
        <f t="shared" ref="P172" si="128" xml:space="preserve"> P170 * P171</f>
        <v>20.245601409848831</v>
      </c>
      <c r="Q172" s="84">
        <f t="shared" ref="Q172" si="129" xml:space="preserve"> Q170 * Q171</f>
        <v>19.489895206618396</v>
      </c>
    </row>
    <row r="173" spans="1:17" hidden="1" outlineLevel="1"/>
    <row r="174" spans="1:17" hidden="1" outlineLevel="1" collapsed="1">
      <c r="B174" s="85" t="s">
        <v>761</v>
      </c>
    </row>
    <row r="175" spans="1:17" hidden="1" outlineLevel="2"/>
    <row r="176" spans="1:17" s="161" customFormat="1" hidden="1" outlineLevel="2">
      <c r="A176" s="157"/>
      <c r="B176" s="158"/>
      <c r="C176" s="159"/>
      <c r="D176" s="160"/>
      <c r="E176" s="155" t="str">
        <f xml:space="preserve"> Inp!E$214</f>
        <v>Regulatory equity actual</v>
      </c>
      <c r="F176" s="155">
        <f xml:space="preserve"> Inp!F$214</f>
        <v>0</v>
      </c>
      <c r="G176" s="155" t="str">
        <f xml:space="preserve"> Inp!G$214</f>
        <v>%</v>
      </c>
      <c r="H176" s="155">
        <f xml:space="preserve"> Inp!H$214</f>
        <v>0</v>
      </c>
      <c r="I176" s="155">
        <f xml:space="preserve"> Inp!I$214</f>
        <v>0</v>
      </c>
      <c r="J176" s="301">
        <f xml:space="preserve"> Inp!J$214</f>
        <v>0</v>
      </c>
      <c r="K176" s="301">
        <f xml:space="preserve"> Inp!K$214</f>
        <v>0</v>
      </c>
      <c r="L176" s="301">
        <f xml:space="preserve"> Inp!L$214</f>
        <v>0</v>
      </c>
      <c r="M176" s="301">
        <f xml:space="preserve"> Inp!M$214</f>
        <v>0.38514999999999999</v>
      </c>
      <c r="N176" s="301">
        <f xml:space="preserve"> Inp!N$214</f>
        <v>0</v>
      </c>
      <c r="O176" s="301">
        <f xml:space="preserve"> Inp!O$214</f>
        <v>0</v>
      </c>
      <c r="P176" s="301">
        <f xml:space="preserve"> Inp!P$214</f>
        <v>0</v>
      </c>
      <c r="Q176" s="301">
        <f xml:space="preserve"> Inp!Q$214</f>
        <v>0</v>
      </c>
    </row>
    <row r="177" spans="1:20" hidden="1" outlineLevel="2">
      <c r="E177" s="84" t="str">
        <f t="shared" ref="E177:Q177" si="130" xml:space="preserve"> E145</f>
        <v>Average total RCV - WR - real</v>
      </c>
      <c r="F177" s="84">
        <f t="shared" si="130"/>
        <v>0</v>
      </c>
      <c r="G177" s="84" t="str">
        <f t="shared" si="130"/>
        <v>£m</v>
      </c>
      <c r="H177" s="84">
        <f t="shared" si="130"/>
        <v>0</v>
      </c>
      <c r="I177" s="84">
        <f t="shared" si="130"/>
        <v>0</v>
      </c>
      <c r="J177" s="84">
        <f t="shared" si="130"/>
        <v>0</v>
      </c>
      <c r="K177" s="84">
        <f t="shared" si="130"/>
        <v>0</v>
      </c>
      <c r="L177" s="84">
        <f t="shared" si="130"/>
        <v>0</v>
      </c>
      <c r="M177" s="84">
        <f t="shared" si="130"/>
        <v>55.455110780317831</v>
      </c>
      <c r="N177" s="84">
        <f t="shared" si="130"/>
        <v>54.14313426308204</v>
      </c>
      <c r="O177" s="84">
        <f t="shared" si="130"/>
        <v>52.557483058982328</v>
      </c>
      <c r="P177" s="84">
        <f t="shared" si="130"/>
        <v>50.614003524622078</v>
      </c>
      <c r="Q177" s="84">
        <f t="shared" si="130"/>
        <v>48.724738016545984</v>
      </c>
    </row>
    <row r="178" spans="1:20" hidden="1" outlineLevel="2">
      <c r="E178" s="84" t="s">
        <v>762</v>
      </c>
      <c r="G178" s="70" t="s">
        <v>255</v>
      </c>
      <c r="J178" s="84">
        <f t="shared" ref="J178:Q178" si="131" xml:space="preserve"> J176 * J177</f>
        <v>0</v>
      </c>
      <c r="K178" s="84">
        <f t="shared" si="131"/>
        <v>0</v>
      </c>
      <c r="L178" s="84">
        <f t="shared" si="131"/>
        <v>0</v>
      </c>
      <c r="M178" s="84">
        <f t="shared" si="131"/>
        <v>21.358535917039411</v>
      </c>
      <c r="N178" s="84">
        <f t="shared" si="131"/>
        <v>0</v>
      </c>
      <c r="O178" s="84">
        <f t="shared" si="131"/>
        <v>0</v>
      </c>
      <c r="P178" s="84">
        <f t="shared" si="131"/>
        <v>0</v>
      </c>
      <c r="Q178" s="84">
        <f t="shared" si="131"/>
        <v>0</v>
      </c>
    </row>
    <row r="179" spans="1:20" hidden="1" outlineLevel="1"/>
    <row r="180" spans="1:20" hidden="1" outlineLevel="1"/>
    <row r="181" spans="1:20"/>
    <row r="182" spans="1:20" collapsed="1">
      <c r="A182" s="33" t="s">
        <v>763</v>
      </c>
      <c r="B182" s="33"/>
      <c r="C182" s="33"/>
      <c r="D182" s="33"/>
      <c r="E182" s="33"/>
      <c r="F182" s="33"/>
      <c r="G182" s="33"/>
      <c r="H182" s="33"/>
      <c r="I182" s="33"/>
      <c r="J182" s="33"/>
      <c r="K182" s="33"/>
      <c r="L182" s="33"/>
      <c r="M182" s="33"/>
      <c r="N182" s="33"/>
      <c r="O182" s="33"/>
      <c r="P182" s="33"/>
      <c r="Q182" s="33"/>
      <c r="R182" s="33"/>
      <c r="S182" s="33"/>
      <c r="T182" s="33"/>
    </row>
    <row r="183" spans="1:20" hidden="1" outlineLevel="1"/>
    <row r="184" spans="1:20" s="92" customFormat="1" hidden="1" outlineLevel="1" collapsed="1">
      <c r="A184" s="11"/>
      <c r="B184" s="12" t="s">
        <v>713</v>
      </c>
      <c r="C184" s="13"/>
      <c r="D184" s="14"/>
      <c r="E184" s="91"/>
      <c r="G184" s="93"/>
    </row>
    <row r="185" spans="1:20" s="92" customFormat="1" hidden="1" outlineLevel="2">
      <c r="A185" s="11"/>
      <c r="B185" s="12"/>
      <c r="C185" s="13"/>
      <c r="D185" s="115"/>
      <c r="E185" s="91"/>
      <c r="G185" s="93"/>
    </row>
    <row r="186" spans="1:20" s="292" customFormat="1" hidden="1" outlineLevel="2">
      <c r="A186" s="287"/>
      <c r="B186" s="288"/>
      <c r="C186" s="289"/>
      <c r="D186" s="290"/>
      <c r="E186" s="181" t="str">
        <f>Inp!E$114</f>
        <v>RCV CPI(H) + RPI wedge bf balance BEG - WN - nominal</v>
      </c>
      <c r="F186" s="181">
        <f>Inp!F$114</f>
        <v>0</v>
      </c>
      <c r="G186" s="181" t="str">
        <f>Inp!G$114</f>
        <v>£m</v>
      </c>
      <c r="H186" s="181">
        <f>Inp!H$114</f>
        <v>0</v>
      </c>
      <c r="I186" s="181">
        <f>Inp!I$114</f>
        <v>0</v>
      </c>
      <c r="J186" s="181">
        <f>Inp!J$114</f>
        <v>0</v>
      </c>
      <c r="K186" s="181">
        <f>Inp!K$114</f>
        <v>0</v>
      </c>
      <c r="L186" s="181">
        <f>Inp!L$114</f>
        <v>0</v>
      </c>
      <c r="M186" s="293">
        <f>Inp!M$114</f>
        <v>7.1918853040036996</v>
      </c>
      <c r="N186" s="293">
        <f>Inp!N$114</f>
        <v>6.9022668727645504</v>
      </c>
      <c r="O186" s="293">
        <f>Inp!O$114</f>
        <v>6.6587799307619298</v>
      </c>
      <c r="P186" s="293">
        <f>Inp!P$114</f>
        <v>6.4358369951161203</v>
      </c>
      <c r="Q186" s="293">
        <f>Inp!Q$114</f>
        <v>6.2233514008853703</v>
      </c>
    </row>
    <row r="187" spans="1:20" s="187" customFormat="1" hidden="1" outlineLevel="2">
      <c r="A187" s="183"/>
      <c r="B187" s="216"/>
      <c r="C187" s="185"/>
      <c r="D187" s="186"/>
      <c r="E187" s="181" t="str">
        <f>Inp!E$115</f>
        <v>Indexation on RCV - CPI(H) + RPI wedge bf balance - WN - nominal</v>
      </c>
      <c r="F187" s="181">
        <f>Inp!F$115</f>
        <v>0</v>
      </c>
      <c r="G187" s="181" t="str">
        <f>Inp!G$115</f>
        <v>£m</v>
      </c>
      <c r="H187" s="181">
        <f>Inp!H$115</f>
        <v>0</v>
      </c>
      <c r="I187" s="181">
        <f>Inp!I$115</f>
        <v>0</v>
      </c>
      <c r="J187" s="181">
        <f>Inp!J$115</f>
        <v>0</v>
      </c>
      <c r="K187" s="181">
        <f>Inp!K$115</f>
        <v>0</v>
      </c>
      <c r="L187" s="181">
        <f>Inp!L$115</f>
        <v>0</v>
      </c>
      <c r="M187" s="293">
        <f>Inp!M$115</f>
        <v>0.17446141186028799</v>
      </c>
      <c r="N187" s="293">
        <f>Inp!N$115</f>
        <v>0.204221847365577</v>
      </c>
      <c r="O187" s="293">
        <f>Inp!O$115</f>
        <v>0.20977609390841701</v>
      </c>
      <c r="P187" s="293">
        <f>Inp!P$115</f>
        <v>0.20594678384372</v>
      </c>
      <c r="Q187" s="293">
        <f>Inp!Q$115</f>
        <v>0.19914724482833601</v>
      </c>
    </row>
    <row r="188" spans="1:20" s="187" customFormat="1" hidden="1" outlineLevel="2">
      <c r="A188" s="183"/>
      <c r="B188" s="216"/>
      <c r="C188" s="185"/>
      <c r="D188" s="186"/>
      <c r="E188" s="181" t="str">
        <f>Inp!E$116</f>
        <v>RCV - CPI(H) + RPI wedge bf depreciation - WN - nominal</v>
      </c>
      <c r="F188" s="181">
        <f>Inp!F$116</f>
        <v>0</v>
      </c>
      <c r="G188" s="181" t="str">
        <f>Inp!G$116</f>
        <v>£m</v>
      </c>
      <c r="H188" s="181">
        <f>Inp!H$116</f>
        <v>0</v>
      </c>
      <c r="I188" s="181">
        <f>Inp!I$116</f>
        <v>0</v>
      </c>
      <c r="J188" s="181">
        <f>Inp!J$116</f>
        <v>0</v>
      </c>
      <c r="K188" s="181">
        <f>Inp!K$116</f>
        <v>0</v>
      </c>
      <c r="L188" s="181">
        <f>Inp!L$116</f>
        <v>0</v>
      </c>
      <c r="M188" s="293">
        <f>Inp!M$116</f>
        <v>0.46407984309943101</v>
      </c>
      <c r="N188" s="293">
        <f>Inp!N$116</f>
        <v>0.44770878936819802</v>
      </c>
      <c r="O188" s="293">
        <f>Inp!O$116</f>
        <v>0.43271902955423203</v>
      </c>
      <c r="P188" s="293">
        <f>Inp!P$116</f>
        <v>0.41843237807446998</v>
      </c>
      <c r="Q188" s="293">
        <f>Inp!Q$116</f>
        <v>0.40461741467996298</v>
      </c>
    </row>
    <row r="189" spans="1:20" s="259" customFormat="1" hidden="1" outlineLevel="2">
      <c r="A189" s="256"/>
      <c r="B189" s="257"/>
      <c r="C189" s="258"/>
      <c r="D189" s="255"/>
      <c r="E189" s="272" t="str">
        <f>Time!E$39</f>
        <v>Acquisition / initial balance date flag</v>
      </c>
      <c r="F189" s="272">
        <f>Time!F$39</f>
        <v>0</v>
      </c>
      <c r="G189" s="272" t="str">
        <f>Time!G$39</f>
        <v>flag</v>
      </c>
      <c r="H189" s="272">
        <f>Time!H$39</f>
        <v>1</v>
      </c>
      <c r="I189" s="272">
        <f>Time!I$39</f>
        <v>0</v>
      </c>
      <c r="J189" s="272">
        <f>Time!J$39</f>
        <v>0</v>
      </c>
      <c r="K189" s="272">
        <f>Time!K$39</f>
        <v>0</v>
      </c>
      <c r="L189" s="272">
        <f>Time!L$39</f>
        <v>1</v>
      </c>
      <c r="M189" s="272">
        <f>Time!M$39</f>
        <v>0</v>
      </c>
      <c r="N189" s="272">
        <f>Time!N$39</f>
        <v>0</v>
      </c>
      <c r="O189" s="272">
        <f>Time!O$39</f>
        <v>0</v>
      </c>
      <c r="P189" s="272">
        <f>Time!P$39</f>
        <v>0</v>
      </c>
      <c r="Q189" s="272">
        <f>Time!Q$39</f>
        <v>0</v>
      </c>
    </row>
    <row r="190" spans="1:20" s="259" customFormat="1" hidden="1" outlineLevel="2">
      <c r="A190" s="256"/>
      <c r="B190" s="257"/>
      <c r="C190" s="258"/>
      <c r="D190" s="255"/>
      <c r="E190" s="196" t="s">
        <v>764</v>
      </c>
      <c r="F190" s="274"/>
      <c r="G190" s="196" t="s">
        <v>255</v>
      </c>
      <c r="H190" s="274"/>
      <c r="I190" s="274"/>
      <c r="J190" s="274">
        <f t="shared" ref="J190" si="132" xml:space="preserve"> IF(J189 = 1, K186 * J189, 0)</f>
        <v>0</v>
      </c>
      <c r="K190" s="274">
        <f t="shared" ref="K190" si="133" xml:space="preserve"> IF(K189 = 1, L186 * K189, 0)</f>
        <v>0</v>
      </c>
      <c r="L190" s="274">
        <f t="shared" ref="L190" si="134" xml:space="preserve"> IF(L189 = 1, M186 * L189, 0)</f>
        <v>7.1918853040036996</v>
      </c>
      <c r="M190" s="274">
        <f t="shared" ref="M190" si="135" xml:space="preserve"> IF(M189 = 1, N186 * M189, 0)</f>
        <v>0</v>
      </c>
      <c r="N190" s="274">
        <f t="shared" ref="N190" si="136" xml:space="preserve"> IF(N189 = 1, O186 * N189, 0)</f>
        <v>0</v>
      </c>
      <c r="O190" s="274">
        <f t="shared" ref="O190" si="137" xml:space="preserve"> IF(O189 = 1, P186 * O189, 0)</f>
        <v>0</v>
      </c>
      <c r="P190" s="274">
        <f t="shared" ref="P190" si="138" xml:space="preserve"> IF(P189 = 1, Q186 * P189, 0)</f>
        <v>0</v>
      </c>
      <c r="Q190" s="274">
        <f t="shared" ref="Q190" si="139" xml:space="preserve"> IF(Q189 = 1, R186 * Q189, 0)</f>
        <v>0</v>
      </c>
    </row>
    <row r="191" spans="1:20" s="259" customFormat="1" hidden="1" outlineLevel="2">
      <c r="A191" s="256"/>
      <c r="B191" s="257"/>
      <c r="C191" s="258"/>
      <c r="D191" s="255"/>
      <c r="E191" s="196"/>
      <c r="F191" s="274"/>
      <c r="G191" s="196"/>
      <c r="H191" s="274"/>
      <c r="I191" s="274"/>
      <c r="J191" s="274"/>
      <c r="K191" s="274"/>
      <c r="L191" s="274"/>
      <c r="M191" s="274"/>
      <c r="N191" s="274"/>
      <c r="O191" s="274"/>
      <c r="P191" s="274"/>
      <c r="Q191" s="274"/>
    </row>
    <row r="192" spans="1:20" s="187" customFormat="1" hidden="1" outlineLevel="2">
      <c r="A192" s="183"/>
      <c r="B192" s="216"/>
      <c r="C192" s="185"/>
      <c r="D192" s="186"/>
      <c r="E192" s="181" t="str">
        <f>Index!E$85</f>
        <v>CPIH index (PR19FD) - FYA - inflate from FYA 2017-18</v>
      </c>
      <c r="F192" s="181">
        <f>Index!F$85</f>
        <v>0</v>
      </c>
      <c r="G192" s="181" t="str">
        <f>Index!G$85</f>
        <v>Factor</v>
      </c>
      <c r="H192" s="181">
        <f>Index!H$85</f>
        <v>0</v>
      </c>
      <c r="I192" s="181">
        <f>Index!I$85</f>
        <v>0</v>
      </c>
      <c r="J192" s="181">
        <f>Index!J$85</f>
        <v>1</v>
      </c>
      <c r="K192" s="181">
        <f>Index!K$85</f>
        <v>1.0212697905005599</v>
      </c>
      <c r="L192" s="181">
        <f>Index!L$85</f>
        <v>1.0416029201511179</v>
      </c>
      <c r="M192" s="181">
        <f>Index!M$85</f>
        <v>1.0622616980779827</v>
      </c>
      <c r="N192" s="181">
        <f>Index!N$85</f>
        <v>1.0835515290872799</v>
      </c>
      <c r="O192" s="181">
        <f>Index!O$85</f>
        <v>1.1060365794841869</v>
      </c>
      <c r="P192" s="181">
        <f>Index!P$85</f>
        <v>1.1292633476533553</v>
      </c>
      <c r="Q192" s="181">
        <f>Index!Q$85</f>
        <v>1.1529778779540774</v>
      </c>
    </row>
    <row r="193" spans="1:17" hidden="1" outlineLevel="2">
      <c r="F193" s="84"/>
      <c r="G193" s="84"/>
      <c r="H193" s="84"/>
      <c r="I193" s="84"/>
      <c r="J193" s="84"/>
      <c r="K193" s="84"/>
      <c r="L193" s="84"/>
      <c r="M193" s="84"/>
      <c r="N193" s="84"/>
      <c r="O193" s="84"/>
      <c r="P193" s="84"/>
      <c r="Q193" s="84"/>
    </row>
    <row r="194" spans="1:17" s="118" customFormat="1" hidden="1" outlineLevel="2">
      <c r="A194" s="369"/>
      <c r="B194" s="269"/>
      <c r="C194" s="270"/>
      <c r="D194" s="271"/>
      <c r="E194" s="117" t="s">
        <v>765</v>
      </c>
      <c r="F194" s="117"/>
      <c r="G194" s="117" t="s">
        <v>255</v>
      </c>
      <c r="H194" s="117"/>
      <c r="I194" s="117"/>
      <c r="J194" s="117">
        <f t="shared" ref="J194:Q194" si="140" xml:space="preserve"> J190 / J192</f>
        <v>0</v>
      </c>
      <c r="K194" s="117">
        <f t="shared" si="140"/>
        <v>0</v>
      </c>
      <c r="L194" s="117">
        <f xml:space="preserve"> L190 / L192</f>
        <v>6.9046324322519048</v>
      </c>
      <c r="M194" s="117">
        <f t="shared" si="140"/>
        <v>0</v>
      </c>
      <c r="N194" s="117">
        <f t="shared" si="140"/>
        <v>0</v>
      </c>
      <c r="O194" s="117">
        <f t="shared" si="140"/>
        <v>0</v>
      </c>
      <c r="P194" s="117">
        <f t="shared" si="140"/>
        <v>0</v>
      </c>
      <c r="Q194" s="117">
        <f t="shared" si="140"/>
        <v>0</v>
      </c>
    </row>
    <row r="195" spans="1:17" hidden="1" outlineLevel="2">
      <c r="E195" s="84" t="s">
        <v>766</v>
      </c>
      <c r="F195" s="84"/>
      <c r="G195" s="84" t="s">
        <v>255</v>
      </c>
      <c r="H195" s="84"/>
      <c r="I195" s="84"/>
      <c r="J195" s="84">
        <f t="shared" ref="J195:Q195" si="141" xml:space="preserve"> J186 / J192</f>
        <v>0</v>
      </c>
      <c r="K195" s="84">
        <f t="shared" si="141"/>
        <v>0</v>
      </c>
      <c r="L195" s="84">
        <f t="shared" si="141"/>
        <v>0</v>
      </c>
      <c r="M195" s="84">
        <f t="shared" si="141"/>
        <v>6.7703517099566266</v>
      </c>
      <c r="N195" s="84">
        <f t="shared" si="141"/>
        <v>6.3700402680236294</v>
      </c>
      <c r="O195" s="84">
        <f t="shared" si="141"/>
        <v>6.0203975657544078</v>
      </c>
      <c r="P195" s="84">
        <f t="shared" si="141"/>
        <v>5.6991462695481898</v>
      </c>
      <c r="Q195" s="84">
        <f t="shared" si="141"/>
        <v>5.3976329640673679</v>
      </c>
    </row>
    <row r="196" spans="1:17" hidden="1" outlineLevel="2">
      <c r="E196" s="84" t="s">
        <v>767</v>
      </c>
      <c r="F196" s="84"/>
      <c r="G196" s="84" t="s">
        <v>255</v>
      </c>
      <c r="H196" s="84"/>
      <c r="I196" s="84"/>
      <c r="J196" s="84">
        <f t="shared" ref="J196:Q196" si="142" xml:space="preserve"> J187 / J192</f>
        <v>0</v>
      </c>
      <c r="K196" s="84">
        <f t="shared" si="142"/>
        <v>0</v>
      </c>
      <c r="L196" s="84">
        <f t="shared" si="142"/>
        <v>0</v>
      </c>
      <c r="M196" s="84">
        <f t="shared" si="142"/>
        <v>0.16423581135981094</v>
      </c>
      <c r="N196" s="84">
        <f t="shared" si="142"/>
        <v>0.18847451356337569</v>
      </c>
      <c r="O196" s="84">
        <f t="shared" si="142"/>
        <v>0.18966469807558131</v>
      </c>
      <c r="P196" s="84">
        <f t="shared" si="142"/>
        <v>0.18237268062554574</v>
      </c>
      <c r="Q196" s="84">
        <f t="shared" si="142"/>
        <v>0.17272425485015938</v>
      </c>
    </row>
    <row r="197" spans="1:17" hidden="1" outlineLevel="2">
      <c r="E197" s="84" t="s">
        <v>768</v>
      </c>
      <c r="F197" s="84"/>
      <c r="G197" s="84" t="s">
        <v>255</v>
      </c>
      <c r="H197" s="84"/>
      <c r="I197" s="84"/>
      <c r="J197" s="84">
        <f t="shared" ref="J197:Q197" si="143" xml:space="preserve"> J188 / J192</f>
        <v>0</v>
      </c>
      <c r="K197" s="84">
        <f t="shared" si="143"/>
        <v>0</v>
      </c>
      <c r="L197" s="84">
        <f t="shared" si="143"/>
        <v>0</v>
      </c>
      <c r="M197" s="84">
        <f t="shared" si="143"/>
        <v>0.43687901384293537</v>
      </c>
      <c r="N197" s="84">
        <f t="shared" si="143"/>
        <v>0.41318643123998133</v>
      </c>
      <c r="O197" s="84">
        <f t="shared" si="143"/>
        <v>0.39123392262128948</v>
      </c>
      <c r="P197" s="84">
        <f t="shared" si="143"/>
        <v>0.37053569386094537</v>
      </c>
      <c r="Q197" s="84">
        <f t="shared" si="143"/>
        <v>0.35093250479180377</v>
      </c>
    </row>
    <row r="198" spans="1:17" hidden="1" outlineLevel="2">
      <c r="F198" s="84"/>
      <c r="G198" s="84"/>
      <c r="H198" s="84"/>
      <c r="I198" s="84"/>
      <c r="J198" s="84"/>
      <c r="K198" s="84"/>
      <c r="L198" s="84"/>
      <c r="M198" s="84"/>
      <c r="N198" s="84"/>
      <c r="O198" s="84"/>
      <c r="P198" s="84"/>
      <c r="Q198" s="84"/>
    </row>
    <row r="199" spans="1:17" hidden="1" outlineLevel="2">
      <c r="E199" s="84" t="str">
        <f t="shared" ref="E199:Q199" si="144" xml:space="preserve"> E195</f>
        <v>RCV CPI(H) + RPI wedge bf balance BEG - WN - real</v>
      </c>
      <c r="F199" s="84">
        <f t="shared" si="144"/>
        <v>0</v>
      </c>
      <c r="G199" s="84" t="str">
        <f t="shared" si="144"/>
        <v>£m</v>
      </c>
      <c r="H199" s="84">
        <f t="shared" si="144"/>
        <v>0</v>
      </c>
      <c r="I199" s="84">
        <f t="shared" si="144"/>
        <v>0</v>
      </c>
      <c r="J199" s="84">
        <f t="shared" si="144"/>
        <v>0</v>
      </c>
      <c r="K199" s="84">
        <f t="shared" si="144"/>
        <v>0</v>
      </c>
      <c r="L199" s="84">
        <f t="shared" si="144"/>
        <v>0</v>
      </c>
      <c r="M199" s="84">
        <f t="shared" si="144"/>
        <v>6.7703517099566266</v>
      </c>
      <c r="N199" s="84">
        <f t="shared" si="144"/>
        <v>6.3700402680236294</v>
      </c>
      <c r="O199" s="84">
        <f t="shared" si="144"/>
        <v>6.0203975657544078</v>
      </c>
      <c r="P199" s="84">
        <f t="shared" si="144"/>
        <v>5.6991462695481898</v>
      </c>
      <c r="Q199" s="84">
        <f t="shared" si="144"/>
        <v>5.3976329640673679</v>
      </c>
    </row>
    <row r="200" spans="1:17" hidden="1" outlineLevel="2">
      <c r="D200" s="83" t="s">
        <v>719</v>
      </c>
      <c r="E200" s="84" t="str">
        <f t="shared" ref="E200:Q200" si="145" xml:space="preserve"> E196</f>
        <v>Indexation on RCV - CPI(H) + RPI wedge bf balance - WN - real</v>
      </c>
      <c r="F200" s="84">
        <f t="shared" si="145"/>
        <v>0</v>
      </c>
      <c r="G200" s="84" t="str">
        <f t="shared" si="145"/>
        <v>£m</v>
      </c>
      <c r="H200" s="84">
        <f t="shared" si="145"/>
        <v>0</v>
      </c>
      <c r="I200" s="84">
        <f t="shared" si="145"/>
        <v>0</v>
      </c>
      <c r="J200" s="84">
        <f t="shared" si="145"/>
        <v>0</v>
      </c>
      <c r="K200" s="84">
        <f t="shared" si="145"/>
        <v>0</v>
      </c>
      <c r="L200" s="84">
        <f t="shared" si="145"/>
        <v>0</v>
      </c>
      <c r="M200" s="84">
        <f t="shared" si="145"/>
        <v>0.16423581135981094</v>
      </c>
      <c r="N200" s="84">
        <f t="shared" si="145"/>
        <v>0.18847451356337569</v>
      </c>
      <c r="O200" s="84">
        <f t="shared" si="145"/>
        <v>0.18966469807558131</v>
      </c>
      <c r="P200" s="84">
        <f t="shared" si="145"/>
        <v>0.18237268062554574</v>
      </c>
      <c r="Q200" s="84">
        <f t="shared" si="145"/>
        <v>0.17272425485015938</v>
      </c>
    </row>
    <row r="201" spans="1:17" hidden="1" outlineLevel="2">
      <c r="E201" s="211" t="s">
        <v>769</v>
      </c>
      <c r="F201" s="211"/>
      <c r="G201" s="211" t="s">
        <v>255</v>
      </c>
      <c r="H201" s="211"/>
      <c r="I201" s="211"/>
      <c r="J201" s="211">
        <f t="shared" ref="J201:Q201" si="146" xml:space="preserve"> SUM(J199:J200)</f>
        <v>0</v>
      </c>
      <c r="K201" s="211">
        <f t="shared" si="146"/>
        <v>0</v>
      </c>
      <c r="L201" s="211">
        <f t="shared" si="146"/>
        <v>0</v>
      </c>
      <c r="M201" s="211">
        <f t="shared" si="146"/>
        <v>6.9345875213164376</v>
      </c>
      <c r="N201" s="211">
        <f t="shared" si="146"/>
        <v>6.5585147815870055</v>
      </c>
      <c r="O201" s="211">
        <f t="shared" si="146"/>
        <v>6.2100622638299887</v>
      </c>
      <c r="P201" s="211">
        <f t="shared" si="146"/>
        <v>5.8815189501737359</v>
      </c>
      <c r="Q201" s="211">
        <f t="shared" si="146"/>
        <v>5.5703572189175272</v>
      </c>
    </row>
    <row r="202" spans="1:17" hidden="1" outlineLevel="2">
      <c r="F202" s="84"/>
      <c r="G202" s="84"/>
      <c r="H202" s="84"/>
      <c r="I202" s="84"/>
      <c r="J202" s="84"/>
      <c r="K202" s="84"/>
      <c r="L202" s="84"/>
      <c r="M202" s="84"/>
      <c r="N202" s="84"/>
      <c r="O202" s="84"/>
      <c r="P202" s="84"/>
      <c r="Q202" s="84"/>
    </row>
    <row r="203" spans="1:17" s="310" customFormat="1" hidden="1" outlineLevel="2">
      <c r="A203" s="306"/>
      <c r="B203" s="307"/>
      <c r="C203" s="308"/>
      <c r="D203" s="250"/>
      <c r="E203" s="309" t="str">
        <f t="shared" ref="E203:Q203" si="147" xml:space="preserve"> E201</f>
        <v>Opening RCV (RPI inflated RCV) - WN - real</v>
      </c>
      <c r="F203" s="309">
        <f t="shared" si="147"/>
        <v>0</v>
      </c>
      <c r="G203" s="309" t="str">
        <f t="shared" si="147"/>
        <v>£m</v>
      </c>
      <c r="H203" s="309">
        <f t="shared" si="147"/>
        <v>0</v>
      </c>
      <c r="I203" s="309">
        <f t="shared" si="147"/>
        <v>0</v>
      </c>
      <c r="J203" s="309">
        <f t="shared" si="147"/>
        <v>0</v>
      </c>
      <c r="K203" s="309">
        <f t="shared" si="147"/>
        <v>0</v>
      </c>
      <c r="L203" s="309">
        <f t="shared" si="147"/>
        <v>0</v>
      </c>
      <c r="M203" s="309">
        <f t="shared" si="147"/>
        <v>6.9345875213164376</v>
      </c>
      <c r="N203" s="309">
        <f t="shared" si="147"/>
        <v>6.5585147815870055</v>
      </c>
      <c r="O203" s="309">
        <f t="shared" si="147"/>
        <v>6.2100622638299887</v>
      </c>
      <c r="P203" s="309">
        <f t="shared" si="147"/>
        <v>5.8815189501737359</v>
      </c>
      <c r="Q203" s="309">
        <f t="shared" si="147"/>
        <v>5.5703572189175272</v>
      </c>
    </row>
    <row r="204" spans="1:17" s="310" customFormat="1" hidden="1" outlineLevel="2">
      <c r="A204" s="306"/>
      <c r="B204" s="307"/>
      <c r="C204" s="308"/>
      <c r="D204" s="250" t="s">
        <v>631</v>
      </c>
      <c r="E204" s="309" t="str">
        <f t="shared" ref="E204:Q204" si="148" xml:space="preserve"> E197</f>
        <v>RCV - CPI(H) + RPI wedge bf depreciation - WN - real</v>
      </c>
      <c r="F204" s="309">
        <f t="shared" si="148"/>
        <v>0</v>
      </c>
      <c r="G204" s="309" t="str">
        <f t="shared" si="148"/>
        <v>£m</v>
      </c>
      <c r="H204" s="309">
        <f t="shared" si="148"/>
        <v>0</v>
      </c>
      <c r="I204" s="309">
        <f t="shared" si="148"/>
        <v>0</v>
      </c>
      <c r="J204" s="309">
        <f t="shared" si="148"/>
        <v>0</v>
      </c>
      <c r="K204" s="309">
        <f t="shared" si="148"/>
        <v>0</v>
      </c>
      <c r="L204" s="309">
        <f t="shared" si="148"/>
        <v>0</v>
      </c>
      <c r="M204" s="309">
        <f t="shared" si="148"/>
        <v>0.43687901384293537</v>
      </c>
      <c r="N204" s="309">
        <f t="shared" si="148"/>
        <v>0.41318643123998133</v>
      </c>
      <c r="O204" s="309">
        <f t="shared" si="148"/>
        <v>0.39123392262128948</v>
      </c>
      <c r="P204" s="309">
        <f t="shared" si="148"/>
        <v>0.37053569386094537</v>
      </c>
      <c r="Q204" s="309">
        <f t="shared" si="148"/>
        <v>0.35093250479180377</v>
      </c>
    </row>
    <row r="205" spans="1:17" s="310" customFormat="1" hidden="1" outlineLevel="2">
      <c r="A205" s="306"/>
      <c r="B205" s="307"/>
      <c r="C205" s="308"/>
      <c r="D205" s="250"/>
      <c r="E205" s="312" t="s">
        <v>770</v>
      </c>
      <c r="F205" s="312"/>
      <c r="G205" s="312" t="s">
        <v>255</v>
      </c>
      <c r="H205" s="312"/>
      <c r="I205" s="312"/>
      <c r="J205" s="312">
        <f t="shared" ref="J205:Q205" si="149" xml:space="preserve"> J203 - J204</f>
        <v>0</v>
      </c>
      <c r="K205" s="312">
        <f t="shared" si="149"/>
        <v>0</v>
      </c>
      <c r="L205" s="312">
        <f t="shared" si="149"/>
        <v>0</v>
      </c>
      <c r="M205" s="312">
        <f t="shared" si="149"/>
        <v>6.4977085074735026</v>
      </c>
      <c r="N205" s="312">
        <f t="shared" si="149"/>
        <v>6.1453283503470244</v>
      </c>
      <c r="O205" s="312">
        <f t="shared" si="149"/>
        <v>5.8188283412086994</v>
      </c>
      <c r="P205" s="312">
        <f t="shared" si="149"/>
        <v>5.510983256312791</v>
      </c>
      <c r="Q205" s="312">
        <f t="shared" si="149"/>
        <v>5.2194247141257231</v>
      </c>
    </row>
    <row r="206" spans="1:17" s="92" customFormat="1" hidden="1" outlineLevel="2">
      <c r="A206" s="11"/>
      <c r="B206" s="12"/>
      <c r="C206" s="13"/>
      <c r="D206" s="14"/>
      <c r="E206" s="91"/>
      <c r="G206" s="93"/>
    </row>
    <row r="207" spans="1:17" s="92" customFormat="1" hidden="1" outlineLevel="2">
      <c r="A207" s="11"/>
      <c r="B207" s="12"/>
      <c r="C207" s="13"/>
      <c r="D207" s="115"/>
      <c r="E207" s="91" t="str">
        <f t="shared" ref="E207:Q207" si="150" xml:space="preserve"> E201</f>
        <v>Opening RCV (RPI inflated RCV) - WN - real</v>
      </c>
      <c r="F207" s="91">
        <f t="shared" si="150"/>
        <v>0</v>
      </c>
      <c r="G207" s="91" t="str">
        <f t="shared" si="150"/>
        <v>£m</v>
      </c>
      <c r="H207" s="91">
        <f t="shared" si="150"/>
        <v>0</v>
      </c>
      <c r="I207" s="91">
        <f t="shared" si="150"/>
        <v>0</v>
      </c>
      <c r="J207" s="91">
        <f t="shared" si="150"/>
        <v>0</v>
      </c>
      <c r="K207" s="91">
        <f t="shared" si="150"/>
        <v>0</v>
      </c>
      <c r="L207" s="91">
        <f t="shared" si="150"/>
        <v>0</v>
      </c>
      <c r="M207" s="91">
        <f t="shared" si="150"/>
        <v>6.9345875213164376</v>
      </c>
      <c r="N207" s="91">
        <f t="shared" si="150"/>
        <v>6.5585147815870055</v>
      </c>
      <c r="O207" s="91">
        <f t="shared" si="150"/>
        <v>6.2100622638299887</v>
      </c>
      <c r="P207" s="91">
        <f t="shared" si="150"/>
        <v>5.8815189501737359</v>
      </c>
      <c r="Q207" s="91">
        <f t="shared" si="150"/>
        <v>5.5703572189175272</v>
      </c>
    </row>
    <row r="208" spans="1:17" s="92" customFormat="1" hidden="1" outlineLevel="2">
      <c r="A208" s="11"/>
      <c r="B208" s="12"/>
      <c r="C208" s="13"/>
      <c r="D208" s="115"/>
      <c r="E208" s="91" t="str">
        <f t="shared" ref="E208:Q208" si="151" xml:space="preserve"> E205</f>
        <v>Closing RCV (RPI inflated RCV) - WN - real</v>
      </c>
      <c r="F208" s="91">
        <f t="shared" si="151"/>
        <v>0</v>
      </c>
      <c r="G208" s="91" t="str">
        <f t="shared" si="151"/>
        <v>£m</v>
      </c>
      <c r="H208" s="91">
        <f t="shared" si="151"/>
        <v>0</v>
      </c>
      <c r="I208" s="91">
        <f t="shared" si="151"/>
        <v>0</v>
      </c>
      <c r="J208" s="91">
        <f t="shared" si="151"/>
        <v>0</v>
      </c>
      <c r="K208" s="91">
        <f t="shared" si="151"/>
        <v>0</v>
      </c>
      <c r="L208" s="91">
        <f t="shared" si="151"/>
        <v>0</v>
      </c>
      <c r="M208" s="91">
        <f t="shared" si="151"/>
        <v>6.4977085074735026</v>
      </c>
      <c r="N208" s="91">
        <f t="shared" si="151"/>
        <v>6.1453283503470244</v>
      </c>
      <c r="O208" s="91">
        <f t="shared" si="151"/>
        <v>5.8188283412086994</v>
      </c>
      <c r="P208" s="91">
        <f t="shared" si="151"/>
        <v>5.510983256312791</v>
      </c>
      <c r="Q208" s="91">
        <f t="shared" si="151"/>
        <v>5.2194247141257231</v>
      </c>
    </row>
    <row r="209" spans="1:17" s="310" customFormat="1" hidden="1" outlineLevel="2">
      <c r="A209" s="306"/>
      <c r="B209" s="307"/>
      <c r="C209" s="308"/>
      <c r="D209" s="250"/>
      <c r="E209" s="312" t="s">
        <v>771</v>
      </c>
      <c r="F209" s="312"/>
      <c r="G209" s="312" t="s">
        <v>255</v>
      </c>
      <c r="H209" s="312"/>
      <c r="I209" s="312"/>
      <c r="J209" s="312">
        <f t="shared" ref="J209:Q209" si="152" xml:space="preserve"> AVERAGE(J207:J208)</f>
        <v>0</v>
      </c>
      <c r="K209" s="312">
        <f t="shared" si="152"/>
        <v>0</v>
      </c>
      <c r="L209" s="312">
        <f t="shared" si="152"/>
        <v>0</v>
      </c>
      <c r="M209" s="312">
        <f t="shared" si="152"/>
        <v>6.7161480143949701</v>
      </c>
      <c r="N209" s="312">
        <f t="shared" si="152"/>
        <v>6.3519215659670145</v>
      </c>
      <c r="O209" s="312">
        <f t="shared" si="152"/>
        <v>6.0144453025193441</v>
      </c>
      <c r="P209" s="312">
        <f t="shared" si="152"/>
        <v>5.696251103243263</v>
      </c>
      <c r="Q209" s="312">
        <f t="shared" si="152"/>
        <v>5.3948909665216256</v>
      </c>
    </row>
    <row r="210" spans="1:17" hidden="1" outlineLevel="2">
      <c r="F210" s="84"/>
      <c r="G210" s="84"/>
      <c r="H210" s="84"/>
      <c r="I210" s="84"/>
      <c r="J210" s="84"/>
      <c r="K210" s="84"/>
      <c r="L210" s="84"/>
      <c r="M210" s="84"/>
      <c r="N210" s="84"/>
      <c r="O210" s="84"/>
      <c r="P210" s="84"/>
      <c r="Q210" s="84"/>
    </row>
    <row r="211" spans="1:17" hidden="1" outlineLevel="2">
      <c r="C211" s="86" t="s">
        <v>530</v>
      </c>
      <c r="F211" s="84"/>
      <c r="G211" s="84"/>
      <c r="H211" s="84"/>
      <c r="I211" s="84"/>
      <c r="J211" s="84"/>
      <c r="K211" s="84"/>
      <c r="L211" s="84"/>
      <c r="M211" s="84"/>
      <c r="N211" s="84"/>
      <c r="O211" s="84"/>
      <c r="P211" s="84"/>
      <c r="Q211" s="84"/>
    </row>
    <row r="212" spans="1:17" hidden="1" outlineLevel="2">
      <c r="E212" s="84" t="str">
        <f t="shared" ref="E212:Q212" si="153" xml:space="preserve"> E205</f>
        <v>Closing RCV (RPI inflated RCV) - WN - real</v>
      </c>
      <c r="F212" s="84">
        <f t="shared" si="153"/>
        <v>0</v>
      </c>
      <c r="G212" s="84" t="str">
        <f t="shared" si="153"/>
        <v>£m</v>
      </c>
      <c r="H212" s="84">
        <f t="shared" si="153"/>
        <v>0</v>
      </c>
      <c r="I212" s="84">
        <f t="shared" si="153"/>
        <v>0</v>
      </c>
      <c r="J212" s="84">
        <f t="shared" si="153"/>
        <v>0</v>
      </c>
      <c r="K212" s="84">
        <f t="shared" si="153"/>
        <v>0</v>
      </c>
      <c r="L212" s="84">
        <f t="shared" si="153"/>
        <v>0</v>
      </c>
      <c r="M212" s="84">
        <f t="shared" si="153"/>
        <v>6.4977085074735026</v>
      </c>
      <c r="N212" s="84">
        <f t="shared" si="153"/>
        <v>6.1453283503470244</v>
      </c>
      <c r="O212" s="84">
        <f t="shared" si="153"/>
        <v>5.8188283412086994</v>
      </c>
      <c r="P212" s="84">
        <f t="shared" si="153"/>
        <v>5.510983256312791</v>
      </c>
      <c r="Q212" s="84">
        <f t="shared" si="153"/>
        <v>5.2194247141257231</v>
      </c>
    </row>
    <row r="213" spans="1:17" s="187" customFormat="1" hidden="1" outlineLevel="2">
      <c r="A213" s="183"/>
      <c r="B213" s="218"/>
      <c r="C213" s="185"/>
      <c r="D213" s="186"/>
      <c r="E213" s="181" t="str">
        <f xml:space="preserve"> Inp!E$117</f>
        <v>RCV CPI(H) + RPI wedge bf balance - WN - real</v>
      </c>
      <c r="F213" s="181">
        <f xml:space="preserve"> Inp!F$117</f>
        <v>0</v>
      </c>
      <c r="G213" s="181" t="str">
        <f xml:space="preserve"> Inp!G$117</f>
        <v>£m</v>
      </c>
      <c r="H213" s="181">
        <f xml:space="preserve"> Inp!H$117</f>
        <v>0</v>
      </c>
      <c r="I213" s="181">
        <f xml:space="preserve"> Inp!I$117</f>
        <v>0</v>
      </c>
      <c r="J213" s="181">
        <f xml:space="preserve"> Inp!J$117</f>
        <v>0</v>
      </c>
      <c r="K213" s="181">
        <f xml:space="preserve"> Inp!K$117</f>
        <v>0</v>
      </c>
      <c r="L213" s="181">
        <f xml:space="preserve"> Inp!L$117</f>
        <v>0</v>
      </c>
      <c r="M213" s="181">
        <f xml:space="preserve"> Inp!M$117</f>
        <v>6.4977085074734999</v>
      </c>
      <c r="N213" s="181">
        <f xml:space="preserve"> Inp!N$117</f>
        <v>6.1453283503470297</v>
      </c>
      <c r="O213" s="181">
        <f xml:space="preserve"> Inp!O$117</f>
        <v>5.8188283412087003</v>
      </c>
      <c r="P213" s="181">
        <f xml:space="preserve"> Inp!P$117</f>
        <v>5.5109832563127901</v>
      </c>
      <c r="Q213" s="181">
        <f xml:space="preserve"> Inp!Q$117</f>
        <v>5.2194247141257204</v>
      </c>
    </row>
    <row r="214" spans="1:17" s="224" customFormat="1" hidden="1" outlineLevel="2">
      <c r="A214" s="219"/>
      <c r="B214" s="220"/>
      <c r="C214" s="221"/>
      <c r="D214" s="222"/>
      <c r="E214" s="223" t="s">
        <v>772</v>
      </c>
      <c r="G214" s="224" t="s">
        <v>724</v>
      </c>
      <c r="H214" s="247">
        <f xml:space="preserve"> SUM(J214:Q214)</f>
        <v>0</v>
      </c>
      <c r="I214" s="196"/>
      <c r="J214" s="224">
        <f t="shared" ref="J214:Q214" si="154" xml:space="preserve"> IF(ROUND(J212,3) = ROUND(J213,3), 0, 1)</f>
        <v>0</v>
      </c>
      <c r="K214" s="224">
        <f t="shared" si="154"/>
        <v>0</v>
      </c>
      <c r="L214" s="224">
        <f t="shared" si="154"/>
        <v>0</v>
      </c>
      <c r="M214" s="224">
        <f t="shared" si="154"/>
        <v>0</v>
      </c>
      <c r="N214" s="224">
        <f t="shared" si="154"/>
        <v>0</v>
      </c>
      <c r="O214" s="224">
        <f t="shared" si="154"/>
        <v>0</v>
      </c>
      <c r="P214" s="224">
        <f t="shared" si="154"/>
        <v>0</v>
      </c>
      <c r="Q214" s="224">
        <f t="shared" si="154"/>
        <v>0</v>
      </c>
    </row>
    <row r="215" spans="1:17" s="148" customFormat="1" hidden="1" outlineLevel="2">
      <c r="A215" s="143"/>
      <c r="B215" s="144"/>
      <c r="C215" s="145"/>
      <c r="D215" s="217"/>
      <c r="E215" s="147"/>
      <c r="G215" s="149"/>
    </row>
    <row r="216" spans="1:17" s="187" customFormat="1" hidden="1" outlineLevel="2">
      <c r="A216" s="183"/>
      <c r="B216" s="216"/>
      <c r="C216" s="185"/>
      <c r="D216" s="186"/>
      <c r="E216" s="181"/>
      <c r="F216" s="181"/>
      <c r="G216" s="181"/>
      <c r="H216" s="181"/>
      <c r="I216" s="181"/>
      <c r="J216" s="181"/>
      <c r="K216" s="181"/>
      <c r="L216" s="181"/>
      <c r="M216" s="181"/>
      <c r="N216" s="181"/>
      <c r="O216" s="181"/>
      <c r="P216" s="181"/>
      <c r="Q216" s="181"/>
    </row>
    <row r="217" spans="1:17" s="148" customFormat="1" hidden="1" outlineLevel="1">
      <c r="A217" s="143"/>
      <c r="B217" s="144"/>
      <c r="C217" s="145"/>
      <c r="D217" s="146"/>
      <c r="E217" s="147"/>
      <c r="G217" s="149"/>
    </row>
    <row r="218" spans="1:17" s="92" customFormat="1" hidden="1" outlineLevel="1" collapsed="1">
      <c r="A218" s="11"/>
      <c r="B218" s="12" t="s">
        <v>725</v>
      </c>
      <c r="C218" s="13"/>
      <c r="D218" s="14"/>
      <c r="E218" s="91"/>
      <c r="G218" s="93"/>
    </row>
    <row r="219" spans="1:17" s="92" customFormat="1" hidden="1" outlineLevel="2">
      <c r="A219" s="11"/>
      <c r="B219" s="12"/>
      <c r="C219" s="13"/>
      <c r="D219" s="115"/>
      <c r="E219" s="91"/>
      <c r="G219" s="93"/>
    </row>
    <row r="220" spans="1:17" s="156" customFormat="1" hidden="1" outlineLevel="2">
      <c r="A220" s="151"/>
      <c r="B220" s="152"/>
      <c r="C220" s="153"/>
      <c r="D220" s="154"/>
      <c r="E220" s="155" t="str">
        <f>Inp!E$118</f>
        <v>RCV CPI(H) bf balance BEG - WN - nominal</v>
      </c>
      <c r="F220" s="155">
        <f>Inp!F$118</f>
        <v>0</v>
      </c>
      <c r="G220" s="155" t="str">
        <f>Inp!G$118</f>
        <v>£m</v>
      </c>
      <c r="H220" s="155">
        <f>Inp!H$118</f>
        <v>0</v>
      </c>
      <c r="I220" s="155">
        <f>Inp!I$118</f>
        <v>0</v>
      </c>
      <c r="J220" s="155">
        <f>Inp!J$118</f>
        <v>0</v>
      </c>
      <c r="K220" s="155">
        <f>Inp!K$118</f>
        <v>0</v>
      </c>
      <c r="L220" s="155">
        <f>Inp!L$118</f>
        <v>0</v>
      </c>
      <c r="M220" s="246">
        <f>Inp!M$118</f>
        <v>7.1918853040036996</v>
      </c>
      <c r="N220" s="155">
        <f>Inp!N$118</f>
        <v>6.8724513980466604</v>
      </c>
      <c r="O220" s="155">
        <f>Inp!O$118</f>
        <v>6.5685470488464901</v>
      </c>
      <c r="P220" s="155">
        <f>Inp!P$118</f>
        <v>6.2824469061344503</v>
      </c>
      <c r="Q220" s="155">
        <f>Inp!Q$118</f>
        <v>6.0102724588199896</v>
      </c>
    </row>
    <row r="221" spans="1:17" s="161" customFormat="1" hidden="1" outlineLevel="2">
      <c r="A221" s="157"/>
      <c r="B221" s="158"/>
      <c r="C221" s="159"/>
      <c r="D221" s="160"/>
      <c r="E221" s="155" t="str">
        <f>Inp!E$119</f>
        <v>Indexation on RCV - CPI(H) bf balance - WN - nominal</v>
      </c>
      <c r="F221" s="155">
        <f>Inp!F$119</f>
        <v>0</v>
      </c>
      <c r="G221" s="155" t="str">
        <f>Inp!G$119</f>
        <v>£m</v>
      </c>
      <c r="H221" s="155">
        <f>Inp!H$119</f>
        <v>0</v>
      </c>
      <c r="I221" s="155">
        <f>Inp!I$119</f>
        <v>0</v>
      </c>
      <c r="J221" s="155">
        <f>Inp!J$119</f>
        <v>0</v>
      </c>
      <c r="K221" s="155">
        <f>Inp!K$119</f>
        <v>0</v>
      </c>
      <c r="L221" s="155">
        <f>Inp!L$119</f>
        <v>0</v>
      </c>
      <c r="M221" s="246">
        <f>Inp!M$119</f>
        <v>0.14264126808452099</v>
      </c>
      <c r="N221" s="155">
        <f>Inp!N$119</f>
        <v>0.13773755483112801</v>
      </c>
      <c r="O221" s="155">
        <f>Inp!O$119</f>
        <v>0.13630557242826999</v>
      </c>
      <c r="P221" s="155">
        <f>Inp!P$119</f>
        <v>0.13193138502882701</v>
      </c>
      <c r="Q221" s="155">
        <f>Inp!Q$119</f>
        <v>0.12621572163522901</v>
      </c>
    </row>
    <row r="222" spans="1:17" s="161" customFormat="1" hidden="1" outlineLevel="2">
      <c r="A222" s="157"/>
      <c r="B222" s="158"/>
      <c r="C222" s="159"/>
      <c r="D222" s="160"/>
      <c r="E222" s="155" t="str">
        <f>Inp!E$121</f>
        <v>Indexation on RCV - CPI(H) other adjustments balance - WN - nominal</v>
      </c>
      <c r="F222" s="155">
        <f>Inp!F$121</f>
        <v>0</v>
      </c>
      <c r="G222" s="155" t="str">
        <f>Inp!G$121</f>
        <v>£m</v>
      </c>
      <c r="H222" s="155">
        <f>Inp!H$121</f>
        <v>0</v>
      </c>
      <c r="I222" s="155">
        <f>Inp!I$121</f>
        <v>0</v>
      </c>
      <c r="J222" s="155">
        <f>Inp!J$121</f>
        <v>0</v>
      </c>
      <c r="K222" s="155">
        <f>Inp!K$121</f>
        <v>0</v>
      </c>
      <c r="L222" s="155">
        <f>Inp!L$121</f>
        <v>0</v>
      </c>
      <c r="M222" s="246">
        <f>Inp!M$121</f>
        <v>0</v>
      </c>
      <c r="N222" s="155">
        <f>Inp!N$121</f>
        <v>0</v>
      </c>
      <c r="O222" s="155">
        <f>Inp!O$121</f>
        <v>0</v>
      </c>
      <c r="P222" s="155">
        <f>Inp!P$121</f>
        <v>0</v>
      </c>
      <c r="Q222" s="155">
        <f>Inp!Q$121</f>
        <v>0</v>
      </c>
    </row>
    <row r="223" spans="1:17" s="161" customFormat="1" hidden="1" outlineLevel="2">
      <c r="A223" s="157"/>
      <c r="B223" s="158"/>
      <c r="C223" s="159"/>
      <c r="D223" s="160"/>
      <c r="E223" s="155" t="str">
        <f>Inp!E$122</f>
        <v>RCV - CPI(H) bf depreciation - WN - nominal</v>
      </c>
      <c r="F223" s="155">
        <f>Inp!F$122</f>
        <v>0</v>
      </c>
      <c r="G223" s="155" t="str">
        <f>Inp!G$122</f>
        <v>£m</v>
      </c>
      <c r="H223" s="155">
        <f>Inp!H$122</f>
        <v>0</v>
      </c>
      <c r="I223" s="155">
        <f>Inp!I$122</f>
        <v>0</v>
      </c>
      <c r="J223" s="155">
        <f>Inp!J$122</f>
        <v>0</v>
      </c>
      <c r="K223" s="155">
        <f>Inp!K$122</f>
        <v>0</v>
      </c>
      <c r="L223" s="155">
        <f>Inp!L$122</f>
        <v>0</v>
      </c>
      <c r="M223" s="155">
        <f>Inp!M$122</f>
        <v>0.46207517404155801</v>
      </c>
      <c r="N223" s="155">
        <f>Inp!N$122</f>
        <v>0.44164190403129999</v>
      </c>
      <c r="O223" s="155">
        <f>Inp!O$122</f>
        <v>0.42240571514031</v>
      </c>
      <c r="P223" s="155">
        <f>Inp!P$122</f>
        <v>0.40410583234328601</v>
      </c>
      <c r="Q223" s="155">
        <f>Inp!Q$122</f>
        <v>0.38659875536867899</v>
      </c>
    </row>
    <row r="224" spans="1:17" s="161" customFormat="1" hidden="1" outlineLevel="2">
      <c r="A224" s="157"/>
      <c r="B224" s="158"/>
      <c r="C224" s="159"/>
      <c r="D224" s="160"/>
      <c r="E224" s="155" t="str">
        <f>Inp!E$123</f>
        <v>Other adjustments CPI(H) - WN - nominal</v>
      </c>
      <c r="F224" s="155">
        <f>Inp!F$123</f>
        <v>0</v>
      </c>
      <c r="G224" s="155" t="str">
        <f>Inp!G$123</f>
        <v>£m</v>
      </c>
      <c r="H224" s="155">
        <f>Inp!H$123</f>
        <v>0</v>
      </c>
      <c r="I224" s="155">
        <f>Inp!I$123</f>
        <v>0</v>
      </c>
      <c r="J224" s="155">
        <f>Inp!J$123</f>
        <v>0</v>
      </c>
      <c r="K224" s="155">
        <f>Inp!K$123</f>
        <v>0</v>
      </c>
      <c r="L224" s="155">
        <f>Inp!L$123</f>
        <v>0</v>
      </c>
      <c r="M224" s="155">
        <f>Inp!M$123</f>
        <v>0</v>
      </c>
      <c r="N224" s="155">
        <f>Inp!N$123</f>
        <v>0</v>
      </c>
      <c r="O224" s="155">
        <f>Inp!O$123</f>
        <v>0</v>
      </c>
      <c r="P224" s="155">
        <f>Inp!P$123</f>
        <v>0</v>
      </c>
      <c r="Q224" s="155">
        <f>Inp!Q$123</f>
        <v>0</v>
      </c>
    </row>
    <row r="225" spans="1:17" s="259" customFormat="1" hidden="1" outlineLevel="2">
      <c r="A225" s="256"/>
      <c r="B225" s="257"/>
      <c r="C225" s="258"/>
      <c r="D225" s="255"/>
      <c r="E225" s="272" t="str">
        <f>Time!E$39</f>
        <v>Acquisition / initial balance date flag</v>
      </c>
      <c r="F225" s="272">
        <f>Time!F$39</f>
        <v>0</v>
      </c>
      <c r="G225" s="272" t="str">
        <f>Time!G$39</f>
        <v>flag</v>
      </c>
      <c r="H225" s="272">
        <f>Time!H$39</f>
        <v>1</v>
      </c>
      <c r="I225" s="272">
        <f>Time!I$39</f>
        <v>0</v>
      </c>
      <c r="J225" s="272">
        <f>Time!J$39</f>
        <v>0</v>
      </c>
      <c r="K225" s="272">
        <f>Time!K$39</f>
        <v>0</v>
      </c>
      <c r="L225" s="272">
        <f>Time!L$39</f>
        <v>1</v>
      </c>
      <c r="M225" s="272">
        <f>Time!M$39</f>
        <v>0</v>
      </c>
      <c r="N225" s="272">
        <f>Time!N$39</f>
        <v>0</v>
      </c>
      <c r="O225" s="272">
        <f>Time!O$39</f>
        <v>0</v>
      </c>
      <c r="P225" s="272">
        <f>Time!P$39</f>
        <v>0</v>
      </c>
      <c r="Q225" s="272">
        <f>Time!Q$39</f>
        <v>0</v>
      </c>
    </row>
    <row r="226" spans="1:17" s="259" customFormat="1" hidden="1" outlineLevel="2">
      <c r="A226" s="256"/>
      <c r="B226" s="257"/>
      <c r="C226" s="258"/>
      <c r="D226" s="255"/>
      <c r="E226" s="196" t="s">
        <v>773</v>
      </c>
      <c r="F226" s="274"/>
      <c r="G226" s="196" t="s">
        <v>255</v>
      </c>
      <c r="H226" s="274"/>
      <c r="I226" s="274"/>
      <c r="J226" s="274">
        <f t="shared" ref="J226:Q226" si="155" xml:space="preserve"> IF(J225 = 1, K220 * J225, 0)</f>
        <v>0</v>
      </c>
      <c r="K226" s="274">
        <f t="shared" si="155"/>
        <v>0</v>
      </c>
      <c r="L226" s="274">
        <f xml:space="preserve"> IF(L225 = 1, M220 * L225, 0)</f>
        <v>7.1918853040036996</v>
      </c>
      <c r="M226" s="274">
        <f t="shared" si="155"/>
        <v>0</v>
      </c>
      <c r="N226" s="274">
        <f t="shared" si="155"/>
        <v>0</v>
      </c>
      <c r="O226" s="274">
        <f t="shared" si="155"/>
        <v>0</v>
      </c>
      <c r="P226" s="274">
        <f t="shared" si="155"/>
        <v>0</v>
      </c>
      <c r="Q226" s="274">
        <f t="shared" si="155"/>
        <v>0</v>
      </c>
    </row>
    <row r="227" spans="1:17" s="137" customFormat="1" hidden="1" outlineLevel="2">
      <c r="A227" s="369"/>
      <c r="B227" s="380"/>
      <c r="C227" s="370"/>
      <c r="D227" s="371"/>
      <c r="E227" s="275"/>
      <c r="F227" s="275"/>
      <c r="G227" s="275"/>
      <c r="H227" s="275"/>
      <c r="I227" s="275"/>
      <c r="J227" s="275"/>
      <c r="K227" s="275"/>
      <c r="L227" s="311"/>
      <c r="M227" s="275"/>
      <c r="N227" s="275"/>
      <c r="O227" s="275"/>
      <c r="P227" s="275"/>
      <c r="Q227" s="275"/>
    </row>
    <row r="228" spans="1:17" s="187" customFormat="1" hidden="1" outlineLevel="2">
      <c r="A228" s="183"/>
      <c r="B228" s="216"/>
      <c r="C228" s="185"/>
      <c r="D228" s="186"/>
      <c r="E228" s="181" t="str">
        <f>Index!E$85</f>
        <v>CPIH index (PR19FD) - FYA - inflate from FYA 2017-18</v>
      </c>
      <c r="F228" s="181">
        <f>Index!F$85</f>
        <v>0</v>
      </c>
      <c r="G228" s="181" t="str">
        <f>Index!G$85</f>
        <v>Factor</v>
      </c>
      <c r="H228" s="181">
        <f>Index!H$85</f>
        <v>0</v>
      </c>
      <c r="I228" s="181">
        <f>Index!I$85</f>
        <v>0</v>
      </c>
      <c r="J228" s="181">
        <f>Index!J$85</f>
        <v>1</v>
      </c>
      <c r="K228" s="181">
        <f>Index!K$85</f>
        <v>1.0212697905005599</v>
      </c>
      <c r="L228" s="181">
        <f>Index!L$85</f>
        <v>1.0416029201511179</v>
      </c>
      <c r="M228" s="181">
        <f>Index!M$85</f>
        <v>1.0622616980779827</v>
      </c>
      <c r="N228" s="181">
        <f>Index!N$85</f>
        <v>1.0835515290872799</v>
      </c>
      <c r="O228" s="181">
        <f>Index!O$85</f>
        <v>1.1060365794841869</v>
      </c>
      <c r="P228" s="181">
        <f>Index!P$85</f>
        <v>1.1292633476533553</v>
      </c>
      <c r="Q228" s="181">
        <f>Index!Q$85</f>
        <v>1.1529778779540774</v>
      </c>
    </row>
    <row r="229" spans="1:17" s="187" customFormat="1" hidden="1" outlineLevel="2">
      <c r="A229" s="183"/>
      <c r="B229" s="216"/>
      <c r="C229" s="185"/>
      <c r="D229" s="186"/>
      <c r="E229" s="181"/>
      <c r="F229" s="181"/>
      <c r="G229" s="181"/>
      <c r="H229" s="181"/>
      <c r="I229" s="181"/>
      <c r="J229" s="181"/>
      <c r="K229" s="181"/>
      <c r="L229" s="181"/>
      <c r="M229" s="181"/>
      <c r="N229" s="181"/>
      <c r="O229" s="181"/>
      <c r="P229" s="181"/>
      <c r="Q229" s="181"/>
    </row>
    <row r="230" spans="1:17" s="259" customFormat="1" hidden="1" outlineLevel="2">
      <c r="A230" s="256"/>
      <c r="B230" s="257"/>
      <c r="C230" s="258"/>
      <c r="D230" s="255"/>
      <c r="E230" s="272" t="str">
        <f>Time!E$39</f>
        <v>Acquisition / initial balance date flag</v>
      </c>
      <c r="F230" s="272">
        <f>Time!F$39</f>
        <v>0</v>
      </c>
      <c r="G230" s="272" t="str">
        <f>Time!G$39</f>
        <v>flag</v>
      </c>
      <c r="H230" s="272">
        <f>Time!H$39</f>
        <v>1</v>
      </c>
      <c r="I230" s="272">
        <f>Time!I$39</f>
        <v>0</v>
      </c>
      <c r="J230" s="272">
        <f>Time!J$39</f>
        <v>0</v>
      </c>
      <c r="K230" s="272">
        <f>Time!K$39</f>
        <v>0</v>
      </c>
      <c r="L230" s="272">
        <f>Time!L$39</f>
        <v>1</v>
      </c>
      <c r="M230" s="272">
        <f>Time!M$39</f>
        <v>0</v>
      </c>
      <c r="N230" s="272">
        <f>Time!N$39</f>
        <v>0</v>
      </c>
      <c r="O230" s="272">
        <f>Time!O$39</f>
        <v>0</v>
      </c>
      <c r="P230" s="272">
        <f>Time!P$39</f>
        <v>0</v>
      </c>
      <c r="Q230" s="272">
        <f>Time!Q$39</f>
        <v>0</v>
      </c>
    </row>
    <row r="231" spans="1:17" s="187" customFormat="1" hidden="1" outlineLevel="2">
      <c r="A231" s="183"/>
      <c r="B231" s="216"/>
      <c r="C231" s="185"/>
      <c r="D231" s="186"/>
      <c r="E231" s="181" t="str">
        <f>Inp!E$120</f>
        <v>RCV other adjustments balance - WN - real</v>
      </c>
      <c r="F231" s="181">
        <f>Inp!F$120</f>
        <v>0</v>
      </c>
      <c r="G231" s="181" t="str">
        <f>Inp!G$120</f>
        <v>£m</v>
      </c>
      <c r="H231" s="181">
        <f>Inp!H$120</f>
        <v>0</v>
      </c>
      <c r="I231" s="181">
        <f>Inp!I$120</f>
        <v>0</v>
      </c>
      <c r="J231" s="181">
        <f>Inp!J$120</f>
        <v>0</v>
      </c>
      <c r="K231" s="181">
        <f>Inp!K$120</f>
        <v>0</v>
      </c>
      <c r="L231" s="181">
        <f>Inp!L$120</f>
        <v>0</v>
      </c>
      <c r="M231" s="181">
        <f>Inp!M$120</f>
        <v>0</v>
      </c>
      <c r="N231" s="181">
        <f>Inp!N$120</f>
        <v>0</v>
      </c>
      <c r="O231" s="181">
        <f>Inp!O$120</f>
        <v>0</v>
      </c>
      <c r="P231" s="181">
        <f>Inp!P$120</f>
        <v>0</v>
      </c>
      <c r="Q231" s="181">
        <f>Inp!Q$120</f>
        <v>0</v>
      </c>
    </row>
    <row r="232" spans="1:17" s="240" customFormat="1" hidden="1" outlineLevel="2">
      <c r="A232" s="237"/>
      <c r="B232" s="241"/>
      <c r="C232" s="238"/>
      <c r="D232" s="239"/>
      <c r="E232" s="196" t="s">
        <v>774</v>
      </c>
      <c r="F232" s="196"/>
      <c r="G232" s="196" t="s">
        <v>255</v>
      </c>
      <c r="H232" s="196"/>
      <c r="I232" s="196"/>
      <c r="J232" s="274">
        <f t="shared" ref="J232:Q232" si="156" xml:space="preserve"> IF(J230 = 1, K231 * J230, 0)</f>
        <v>0</v>
      </c>
      <c r="K232" s="274">
        <f t="shared" si="156"/>
        <v>0</v>
      </c>
      <c r="L232" s="274">
        <f xml:space="preserve"> IF(L230 = 1, M231 * L230, 0)</f>
        <v>0</v>
      </c>
      <c r="M232" s="274">
        <f t="shared" si="156"/>
        <v>0</v>
      </c>
      <c r="N232" s="274">
        <f t="shared" si="156"/>
        <v>0</v>
      </c>
      <c r="O232" s="274">
        <f t="shared" si="156"/>
        <v>0</v>
      </c>
      <c r="P232" s="274">
        <f t="shared" si="156"/>
        <v>0</v>
      </c>
      <c r="Q232" s="274">
        <f t="shared" si="156"/>
        <v>0</v>
      </c>
    </row>
    <row r="233" spans="1:17" s="137" customFormat="1" hidden="1" outlineLevel="2">
      <c r="A233" s="369"/>
      <c r="B233" s="380"/>
      <c r="C233" s="370"/>
      <c r="D233" s="371"/>
      <c r="E233" s="275" t="s">
        <v>775</v>
      </c>
      <c r="F233" s="275"/>
      <c r="G233" s="275" t="s">
        <v>255</v>
      </c>
      <c r="H233" s="275"/>
      <c r="I233" s="275"/>
      <c r="J233" s="275">
        <f t="shared" ref="J233:K233" si="157" xml:space="preserve"> J226 / J228 + J232</f>
        <v>0</v>
      </c>
      <c r="K233" s="275">
        <f t="shared" si="157"/>
        <v>0</v>
      </c>
      <c r="L233" s="275">
        <f xml:space="preserve"> L226 / L228 + L232</f>
        <v>6.9046324322519048</v>
      </c>
      <c r="M233" s="275">
        <f t="shared" ref="M233:Q233" si="158" xml:space="preserve"> M226 / M228 + M232</f>
        <v>0</v>
      </c>
      <c r="N233" s="275">
        <f t="shared" si="158"/>
        <v>0</v>
      </c>
      <c r="O233" s="275">
        <f t="shared" si="158"/>
        <v>0</v>
      </c>
      <c r="P233" s="275">
        <f t="shared" si="158"/>
        <v>0</v>
      </c>
      <c r="Q233" s="275">
        <f t="shared" si="158"/>
        <v>0</v>
      </c>
    </row>
    <row r="234" spans="1:17" s="137" customFormat="1" hidden="1" outlineLevel="2">
      <c r="A234" s="369"/>
      <c r="B234" s="380"/>
      <c r="C234" s="370"/>
      <c r="D234" s="371"/>
      <c r="E234" s="275"/>
      <c r="F234" s="275"/>
      <c r="G234" s="275"/>
      <c r="H234" s="275"/>
      <c r="I234" s="275"/>
      <c r="J234" s="275"/>
      <c r="K234" s="275"/>
      <c r="L234" s="275"/>
      <c r="M234" s="275"/>
      <c r="N234" s="275"/>
      <c r="O234" s="275"/>
      <c r="P234" s="275"/>
      <c r="Q234" s="275"/>
    </row>
    <row r="235" spans="1:17" hidden="1" outlineLevel="2">
      <c r="E235" s="84" t="s">
        <v>776</v>
      </c>
      <c r="F235" s="84"/>
      <c r="G235" s="84" t="s">
        <v>255</v>
      </c>
      <c r="H235" s="84"/>
      <c r="I235" s="84"/>
      <c r="J235" s="84">
        <f t="shared" ref="J235:Q235" si="159" xml:space="preserve"> J220 / J228</f>
        <v>0</v>
      </c>
      <c r="K235" s="84">
        <f t="shared" si="159"/>
        <v>0</v>
      </c>
      <c r="L235" s="84">
        <f t="shared" si="159"/>
        <v>0</v>
      </c>
      <c r="M235" s="84">
        <f xml:space="preserve"> M220 / M228</f>
        <v>6.7703517099566266</v>
      </c>
      <c r="N235" s="84">
        <f t="shared" si="159"/>
        <v>6.342523833486359</v>
      </c>
      <c r="O235" s="84">
        <f t="shared" si="159"/>
        <v>5.9388153797859102</v>
      </c>
      <c r="P235" s="84">
        <f t="shared" si="159"/>
        <v>5.5633142784538006</v>
      </c>
      <c r="Q235" s="84">
        <f t="shared" si="159"/>
        <v>5.2128254789112063</v>
      </c>
    </row>
    <row r="236" spans="1:17" hidden="1" outlineLevel="2">
      <c r="E236" s="84" t="s">
        <v>777</v>
      </c>
      <c r="F236" s="84"/>
      <c r="G236" s="84" t="s">
        <v>255</v>
      </c>
      <c r="H236" s="84"/>
      <c r="I236" s="84"/>
      <c r="J236" s="84">
        <f t="shared" ref="J236:Q236" si="160" xml:space="preserve"> J221 / J228</f>
        <v>0</v>
      </c>
      <c r="K236" s="84">
        <f t="shared" si="160"/>
        <v>0</v>
      </c>
      <c r="L236" s="84">
        <f t="shared" si="160"/>
        <v>0</v>
      </c>
      <c r="M236" s="84">
        <f xml:space="preserve"> M221 / M228</f>
        <v>0.1342807222952789</v>
      </c>
      <c r="N236" s="84">
        <f t="shared" si="160"/>
        <v>0.12711675553367546</v>
      </c>
      <c r="O236" s="84">
        <f t="shared" si="160"/>
        <v>0.12323785212586522</v>
      </c>
      <c r="P236" s="84">
        <f t="shared" si="160"/>
        <v>0.11682959984753297</v>
      </c>
      <c r="Q236" s="84">
        <f t="shared" si="160"/>
        <v>0.10946933505714333</v>
      </c>
    </row>
    <row r="237" spans="1:17" hidden="1" outlineLevel="2">
      <c r="E237" s="84" t="s">
        <v>778</v>
      </c>
      <c r="F237" s="84"/>
      <c r="G237" s="84" t="s">
        <v>255</v>
      </c>
      <c r="H237" s="84"/>
      <c r="I237" s="84"/>
      <c r="J237" s="84">
        <f t="shared" ref="J237:Q237" si="161" xml:space="preserve"> J222 / J228</f>
        <v>0</v>
      </c>
      <c r="K237" s="84">
        <f t="shared" si="161"/>
        <v>0</v>
      </c>
      <c r="L237" s="84">
        <f t="shared" si="161"/>
        <v>0</v>
      </c>
      <c r="M237" s="381">
        <f xml:space="preserve"> M222 / M228</f>
        <v>0</v>
      </c>
      <c r="N237" s="84">
        <f t="shared" si="161"/>
        <v>0</v>
      </c>
      <c r="O237" s="84">
        <f t="shared" si="161"/>
        <v>0</v>
      </c>
      <c r="P237" s="84">
        <f t="shared" si="161"/>
        <v>0</v>
      </c>
      <c r="Q237" s="84">
        <f t="shared" si="161"/>
        <v>0</v>
      </c>
    </row>
    <row r="238" spans="1:17" hidden="1" outlineLevel="2">
      <c r="E238" s="84" t="s">
        <v>779</v>
      </c>
      <c r="F238" s="84"/>
      <c r="G238" s="84" t="s">
        <v>255</v>
      </c>
      <c r="H238" s="84"/>
      <c r="I238" s="84"/>
      <c r="J238" s="84">
        <f t="shared" ref="J238:Q238" si="162" xml:space="preserve"> J223 / J228</f>
        <v>0</v>
      </c>
      <c r="K238" s="84">
        <f t="shared" si="162"/>
        <v>0</v>
      </c>
      <c r="L238" s="84">
        <f xml:space="preserve"> L223 / L228</f>
        <v>0</v>
      </c>
      <c r="M238" s="84">
        <f t="shared" si="162"/>
        <v>0.43499184323187018</v>
      </c>
      <c r="N238" s="84">
        <f t="shared" si="162"/>
        <v>0.40758735710826155</v>
      </c>
      <c r="O238" s="84">
        <f t="shared" si="162"/>
        <v>0.38190935361044193</v>
      </c>
      <c r="P238" s="84">
        <f t="shared" si="162"/>
        <v>0.35784906433298364</v>
      </c>
      <c r="Q238" s="84">
        <f t="shared" si="162"/>
        <v>0.33530457328000624</v>
      </c>
    </row>
    <row r="239" spans="1:17" hidden="1" outlineLevel="2">
      <c r="E239" s="84" t="s">
        <v>780</v>
      </c>
      <c r="F239" s="84"/>
      <c r="G239" s="84" t="s">
        <v>255</v>
      </c>
      <c r="H239" s="84"/>
      <c r="I239" s="84"/>
      <c r="J239" s="84">
        <f t="shared" ref="J239:Q239" si="163" xml:space="preserve"> J224 / J228</f>
        <v>0</v>
      </c>
      <c r="K239" s="84">
        <f t="shared" si="163"/>
        <v>0</v>
      </c>
      <c r="L239" s="84">
        <f t="shared" si="163"/>
        <v>0</v>
      </c>
      <c r="M239" s="84">
        <f t="shared" si="163"/>
        <v>0</v>
      </c>
      <c r="N239" s="84">
        <f t="shared" si="163"/>
        <v>0</v>
      </c>
      <c r="O239" s="84">
        <f t="shared" si="163"/>
        <v>0</v>
      </c>
      <c r="P239" s="84">
        <f t="shared" si="163"/>
        <v>0</v>
      </c>
      <c r="Q239" s="84">
        <f t="shared" si="163"/>
        <v>0</v>
      </c>
    </row>
    <row r="240" spans="1:17" hidden="1" outlineLevel="2">
      <c r="F240" s="84"/>
      <c r="G240" s="84"/>
      <c r="H240" s="84"/>
      <c r="I240" s="84"/>
      <c r="J240" s="84"/>
      <c r="K240" s="84"/>
      <c r="L240" s="84"/>
      <c r="M240" s="84"/>
      <c r="N240" s="84"/>
      <c r="O240" s="84"/>
      <c r="P240" s="84"/>
      <c r="Q240" s="84"/>
    </row>
    <row r="241" spans="1:17" hidden="1" outlineLevel="2">
      <c r="E241" s="84" t="str">
        <f t="shared" ref="E241:Q241" si="164" xml:space="preserve"> E235</f>
        <v>RCV CPI(H) bf balance BEG - WN - real</v>
      </c>
      <c r="F241" s="84">
        <f t="shared" si="164"/>
        <v>0</v>
      </c>
      <c r="G241" s="84" t="str">
        <f t="shared" si="164"/>
        <v>£m</v>
      </c>
      <c r="H241" s="84">
        <f t="shared" si="164"/>
        <v>0</v>
      </c>
      <c r="I241" s="84">
        <f t="shared" si="164"/>
        <v>0</v>
      </c>
      <c r="J241" s="84">
        <f t="shared" si="164"/>
        <v>0</v>
      </c>
      <c r="K241" s="84">
        <f t="shared" si="164"/>
        <v>0</v>
      </c>
      <c r="L241" s="84">
        <f t="shared" si="164"/>
        <v>0</v>
      </c>
      <c r="M241" s="84">
        <f t="shared" si="164"/>
        <v>6.7703517099566266</v>
      </c>
      <c r="N241" s="84">
        <f t="shared" si="164"/>
        <v>6.342523833486359</v>
      </c>
      <c r="O241" s="84">
        <f t="shared" si="164"/>
        <v>5.9388153797859102</v>
      </c>
      <c r="P241" s="84">
        <f t="shared" si="164"/>
        <v>5.5633142784538006</v>
      </c>
      <c r="Q241" s="84">
        <f t="shared" si="164"/>
        <v>5.2128254789112063</v>
      </c>
    </row>
    <row r="242" spans="1:17" hidden="1" outlineLevel="2">
      <c r="D242" s="83" t="s">
        <v>719</v>
      </c>
      <c r="E242" s="84" t="str">
        <f t="shared" ref="E242:Q242" si="165" xml:space="preserve"> E236</f>
        <v>Indexation on RCV - CPI(H) bf balance - WN - real</v>
      </c>
      <c r="F242" s="84">
        <f t="shared" si="165"/>
        <v>0</v>
      </c>
      <c r="G242" s="84" t="str">
        <f t="shared" si="165"/>
        <v>£m</v>
      </c>
      <c r="H242" s="84">
        <f t="shared" si="165"/>
        <v>0</v>
      </c>
      <c r="I242" s="84">
        <f t="shared" si="165"/>
        <v>0</v>
      </c>
      <c r="J242" s="84">
        <f t="shared" si="165"/>
        <v>0</v>
      </c>
      <c r="K242" s="84">
        <f t="shared" si="165"/>
        <v>0</v>
      </c>
      <c r="L242" s="84">
        <f t="shared" si="165"/>
        <v>0</v>
      </c>
      <c r="M242" s="84">
        <f t="shared" si="165"/>
        <v>0.1342807222952789</v>
      </c>
      <c r="N242" s="84">
        <f t="shared" si="165"/>
        <v>0.12711675553367546</v>
      </c>
      <c r="O242" s="84">
        <f t="shared" si="165"/>
        <v>0.12323785212586522</v>
      </c>
      <c r="P242" s="84">
        <f t="shared" si="165"/>
        <v>0.11682959984753297</v>
      </c>
      <c r="Q242" s="84">
        <f t="shared" si="165"/>
        <v>0.10946933505714333</v>
      </c>
    </row>
    <row r="243" spans="1:17" s="187" customFormat="1" hidden="1" outlineLevel="2">
      <c r="A243" s="188"/>
      <c r="B243" s="304"/>
      <c r="C243" s="190"/>
      <c r="D243" s="191" t="s">
        <v>719</v>
      </c>
      <c r="E243" s="181" t="str">
        <f>Inp!E$120</f>
        <v>RCV other adjustments balance - WN - real</v>
      </c>
      <c r="F243" s="181">
        <f>Inp!F$120</f>
        <v>0</v>
      </c>
      <c r="G243" s="181" t="str">
        <f>Inp!G$120</f>
        <v>£m</v>
      </c>
      <c r="H243" s="181">
        <f>Inp!H$120</f>
        <v>0</v>
      </c>
      <c r="I243" s="181">
        <f>Inp!I$120</f>
        <v>0</v>
      </c>
      <c r="J243" s="181">
        <f>Inp!J$120</f>
        <v>0</v>
      </c>
      <c r="K243" s="181">
        <f>Inp!K$120</f>
        <v>0</v>
      </c>
      <c r="L243" s="181">
        <f>Inp!L$120</f>
        <v>0</v>
      </c>
      <c r="M243" s="181">
        <f>Inp!M$120</f>
        <v>0</v>
      </c>
      <c r="N243" s="181">
        <f>Inp!N$120</f>
        <v>0</v>
      </c>
      <c r="O243" s="181">
        <f>Inp!O$120</f>
        <v>0</v>
      </c>
      <c r="P243" s="181">
        <f>Inp!P$120</f>
        <v>0</v>
      </c>
      <c r="Q243" s="181">
        <f>Inp!Q$120</f>
        <v>0</v>
      </c>
    </row>
    <row r="244" spans="1:17" hidden="1" outlineLevel="2">
      <c r="D244" s="83" t="s">
        <v>719</v>
      </c>
      <c r="E244" s="84" t="str">
        <f t="shared" ref="E244:Q244" si="166" xml:space="preserve"> E237</f>
        <v>Indexation on RCV - CPI(H) other adjustments balance - WN - real</v>
      </c>
      <c r="F244" s="84">
        <f t="shared" si="166"/>
        <v>0</v>
      </c>
      <c r="G244" s="84" t="str">
        <f t="shared" si="166"/>
        <v>£m</v>
      </c>
      <c r="H244" s="84">
        <f t="shared" si="166"/>
        <v>0</v>
      </c>
      <c r="I244" s="84">
        <f t="shared" si="166"/>
        <v>0</v>
      </c>
      <c r="J244" s="84">
        <f t="shared" si="166"/>
        <v>0</v>
      </c>
      <c r="K244" s="84">
        <f t="shared" si="166"/>
        <v>0</v>
      </c>
      <c r="L244" s="84">
        <f t="shared" si="166"/>
        <v>0</v>
      </c>
      <c r="M244" s="84">
        <f t="shared" si="166"/>
        <v>0</v>
      </c>
      <c r="N244" s="84">
        <f t="shared" si="166"/>
        <v>0</v>
      </c>
      <c r="O244" s="84">
        <f t="shared" si="166"/>
        <v>0</v>
      </c>
      <c r="P244" s="84">
        <f t="shared" si="166"/>
        <v>0</v>
      </c>
      <c r="Q244" s="84">
        <f t="shared" si="166"/>
        <v>0</v>
      </c>
    </row>
    <row r="245" spans="1:17" hidden="1" outlineLevel="2">
      <c r="E245" s="211" t="s">
        <v>781</v>
      </c>
      <c r="F245" s="211"/>
      <c r="G245" s="211" t="s">
        <v>255</v>
      </c>
      <c r="H245" s="211"/>
      <c r="I245" s="211"/>
      <c r="J245" s="211">
        <f t="shared" ref="J245:Q245" si="167" xml:space="preserve"> SUM(J241:J244)</f>
        <v>0</v>
      </c>
      <c r="K245" s="211">
        <f t="shared" si="167"/>
        <v>0</v>
      </c>
      <c r="L245" s="211">
        <f t="shared" si="167"/>
        <v>0</v>
      </c>
      <c r="M245" s="650">
        <f xml:space="preserve"> SUM(M241:M244)</f>
        <v>6.9046324322519057</v>
      </c>
      <c r="N245" s="211">
        <f t="shared" si="167"/>
        <v>6.4696405890200346</v>
      </c>
      <c r="O245" s="211">
        <f t="shared" si="167"/>
        <v>6.0620532319117757</v>
      </c>
      <c r="P245" s="211">
        <f t="shared" si="167"/>
        <v>5.6801438783013332</v>
      </c>
      <c r="Q245" s="211">
        <f t="shared" si="167"/>
        <v>5.3222948139683499</v>
      </c>
    </row>
    <row r="246" spans="1:17" s="443" customFormat="1" hidden="1" outlineLevel="2">
      <c r="A246" s="447"/>
      <c r="B246" s="448"/>
      <c r="C246" s="449"/>
      <c r="D246" s="450"/>
      <c r="E246" s="451"/>
      <c r="F246" s="451"/>
      <c r="G246" s="451"/>
      <c r="H246" s="451"/>
      <c r="I246" s="451"/>
      <c r="J246" s="451"/>
      <c r="K246" s="451"/>
      <c r="L246" s="451"/>
      <c r="M246" s="451"/>
      <c r="N246" s="451"/>
      <c r="O246" s="451"/>
      <c r="P246" s="451"/>
      <c r="Q246" s="451"/>
    </row>
    <row r="247" spans="1:17" s="118" customFormat="1" hidden="1" outlineLevel="2">
      <c r="A247" s="67"/>
      <c r="B247" s="85"/>
      <c r="C247" s="86"/>
      <c r="D247" s="83"/>
      <c r="E247" s="117" t="str">
        <f t="shared" ref="E247:Q247" si="168" xml:space="preserve"> E245</f>
        <v>Opening RCV (CPIH inflated RCV) - WN - real</v>
      </c>
      <c r="F247" s="117">
        <f t="shared" si="168"/>
        <v>0</v>
      </c>
      <c r="G247" s="117" t="str">
        <f t="shared" si="168"/>
        <v>£m</v>
      </c>
      <c r="H247" s="117">
        <f t="shared" si="168"/>
        <v>0</v>
      </c>
      <c r="I247" s="117">
        <f t="shared" si="168"/>
        <v>0</v>
      </c>
      <c r="J247" s="117">
        <f t="shared" si="168"/>
        <v>0</v>
      </c>
      <c r="K247" s="117">
        <f t="shared" si="168"/>
        <v>0</v>
      </c>
      <c r="L247" s="117">
        <f t="shared" si="168"/>
        <v>0</v>
      </c>
      <c r="M247" s="440">
        <f t="shared" si="168"/>
        <v>6.9046324322519057</v>
      </c>
      <c r="N247" s="117">
        <f t="shared" si="168"/>
        <v>6.4696405890200346</v>
      </c>
      <c r="O247" s="117">
        <f t="shared" si="168"/>
        <v>6.0620532319117757</v>
      </c>
      <c r="P247" s="117">
        <f t="shared" si="168"/>
        <v>5.6801438783013332</v>
      </c>
      <c r="Q247" s="117">
        <f t="shared" si="168"/>
        <v>5.3222948139683499</v>
      </c>
    </row>
    <row r="248" spans="1:17" s="118" customFormat="1" hidden="1" outlineLevel="2">
      <c r="A248" s="67"/>
      <c r="B248" s="85"/>
      <c r="C248" s="86"/>
      <c r="D248" s="83" t="s">
        <v>631</v>
      </c>
      <c r="E248" s="117" t="str">
        <f t="shared" ref="E248:Q248" si="169" xml:space="preserve"> E238</f>
        <v>RCV - CPI(H) bf depreciation - WN - real</v>
      </c>
      <c r="F248" s="117">
        <f t="shared" si="169"/>
        <v>0</v>
      </c>
      <c r="G248" s="117" t="str">
        <f t="shared" si="169"/>
        <v>£m</v>
      </c>
      <c r="H248" s="117">
        <f t="shared" si="169"/>
        <v>0</v>
      </c>
      <c r="I248" s="117">
        <f t="shared" si="169"/>
        <v>0</v>
      </c>
      <c r="J248" s="117">
        <f t="shared" si="169"/>
        <v>0</v>
      </c>
      <c r="K248" s="117">
        <f t="shared" si="169"/>
        <v>0</v>
      </c>
      <c r="L248" s="117">
        <f t="shared" si="169"/>
        <v>0</v>
      </c>
      <c r="M248" s="117">
        <f t="shared" si="169"/>
        <v>0.43499184323187018</v>
      </c>
      <c r="N248" s="117">
        <f t="shared" si="169"/>
        <v>0.40758735710826155</v>
      </c>
      <c r="O248" s="117">
        <f t="shared" si="169"/>
        <v>0.38190935361044193</v>
      </c>
      <c r="P248" s="117">
        <f t="shared" si="169"/>
        <v>0.35784906433298364</v>
      </c>
      <c r="Q248" s="117">
        <f t="shared" si="169"/>
        <v>0.33530457328000624</v>
      </c>
    </row>
    <row r="249" spans="1:17" s="118" customFormat="1" hidden="1" outlineLevel="2">
      <c r="A249" s="67"/>
      <c r="B249" s="85"/>
      <c r="C249" s="86"/>
      <c r="D249" s="83" t="s">
        <v>631</v>
      </c>
      <c r="E249" s="117" t="str">
        <f t="shared" ref="E249:Q249" si="170" xml:space="preserve"> E239</f>
        <v>Other adjustments CPI(H) - WN - real</v>
      </c>
      <c r="F249" s="117">
        <f t="shared" si="170"/>
        <v>0</v>
      </c>
      <c r="G249" s="117" t="str">
        <f t="shared" si="170"/>
        <v>£m</v>
      </c>
      <c r="H249" s="117">
        <f t="shared" si="170"/>
        <v>0</v>
      </c>
      <c r="I249" s="117">
        <f t="shared" si="170"/>
        <v>0</v>
      </c>
      <c r="J249" s="117">
        <f t="shared" si="170"/>
        <v>0</v>
      </c>
      <c r="K249" s="117">
        <f t="shared" si="170"/>
        <v>0</v>
      </c>
      <c r="L249" s="117">
        <f t="shared" si="170"/>
        <v>0</v>
      </c>
      <c r="M249" s="117">
        <f t="shared" si="170"/>
        <v>0</v>
      </c>
      <c r="N249" s="117">
        <f t="shared" si="170"/>
        <v>0</v>
      </c>
      <c r="O249" s="117">
        <f t="shared" si="170"/>
        <v>0</v>
      </c>
      <c r="P249" s="117">
        <f t="shared" si="170"/>
        <v>0</v>
      </c>
      <c r="Q249" s="117">
        <f t="shared" si="170"/>
        <v>0</v>
      </c>
    </row>
    <row r="250" spans="1:17" s="118" customFormat="1" hidden="1" outlineLevel="2">
      <c r="A250" s="67"/>
      <c r="B250" s="85"/>
      <c r="C250" s="86"/>
      <c r="D250" s="83"/>
      <c r="E250" s="260" t="s">
        <v>782</v>
      </c>
      <c r="F250" s="260"/>
      <c r="G250" s="260" t="s">
        <v>255</v>
      </c>
      <c r="H250" s="260"/>
      <c r="I250" s="260"/>
      <c r="J250" s="260">
        <f t="shared" ref="J250:Q250" si="171" xml:space="preserve"> J247 - J248 - J249</f>
        <v>0</v>
      </c>
      <c r="K250" s="260">
        <f t="shared" si="171"/>
        <v>0</v>
      </c>
      <c r="L250" s="260">
        <f t="shared" si="171"/>
        <v>0</v>
      </c>
      <c r="M250" s="260">
        <f t="shared" si="171"/>
        <v>6.4696405890200355</v>
      </c>
      <c r="N250" s="260">
        <f t="shared" si="171"/>
        <v>6.062053231911773</v>
      </c>
      <c r="O250" s="260">
        <f t="shared" si="171"/>
        <v>5.680143878301334</v>
      </c>
      <c r="P250" s="260">
        <f t="shared" si="171"/>
        <v>5.3222948139683499</v>
      </c>
      <c r="Q250" s="260">
        <f t="shared" si="171"/>
        <v>4.9869902406883435</v>
      </c>
    </row>
    <row r="251" spans="1:17" s="452" customFormat="1" hidden="1" outlineLevel="2">
      <c r="A251" s="447"/>
      <c r="B251" s="448"/>
      <c r="C251" s="449"/>
      <c r="D251" s="450"/>
      <c r="E251" s="451"/>
      <c r="F251" s="451"/>
      <c r="G251" s="451"/>
      <c r="H251" s="451"/>
      <c r="I251" s="451"/>
      <c r="J251" s="451"/>
      <c r="K251" s="451"/>
      <c r="L251" s="451"/>
      <c r="M251" s="451"/>
      <c r="N251" s="451"/>
      <c r="O251" s="451"/>
      <c r="P251" s="451"/>
      <c r="Q251" s="451"/>
    </row>
    <row r="252" spans="1:17" s="92" customFormat="1" hidden="1" outlineLevel="2">
      <c r="A252" s="11"/>
      <c r="B252" s="12"/>
      <c r="C252" s="13"/>
      <c r="D252" s="115"/>
      <c r="E252" s="91" t="str">
        <f t="shared" ref="E252:Q252" si="172" xml:space="preserve"> E245</f>
        <v>Opening RCV (CPIH inflated RCV) - WN - real</v>
      </c>
      <c r="F252" s="91">
        <f t="shared" si="172"/>
        <v>0</v>
      </c>
      <c r="G252" s="91" t="str">
        <f t="shared" si="172"/>
        <v>£m</v>
      </c>
      <c r="H252" s="91">
        <f t="shared" si="172"/>
        <v>0</v>
      </c>
      <c r="I252" s="91">
        <f t="shared" si="172"/>
        <v>0</v>
      </c>
      <c r="J252" s="91">
        <f t="shared" si="172"/>
        <v>0</v>
      </c>
      <c r="K252" s="91">
        <f t="shared" si="172"/>
        <v>0</v>
      </c>
      <c r="L252" s="91">
        <f t="shared" si="172"/>
        <v>0</v>
      </c>
      <c r="M252" s="91">
        <f t="shared" si="172"/>
        <v>6.9046324322519057</v>
      </c>
      <c r="N252" s="91">
        <f t="shared" si="172"/>
        <v>6.4696405890200346</v>
      </c>
      <c r="O252" s="91">
        <f t="shared" si="172"/>
        <v>6.0620532319117757</v>
      </c>
      <c r="P252" s="91">
        <f t="shared" si="172"/>
        <v>5.6801438783013332</v>
      </c>
      <c r="Q252" s="91">
        <f t="shared" si="172"/>
        <v>5.3222948139683499</v>
      </c>
    </row>
    <row r="253" spans="1:17" s="92" customFormat="1" hidden="1" outlineLevel="2">
      <c r="A253" s="11"/>
      <c r="B253" s="12"/>
      <c r="C253" s="13"/>
      <c r="D253" s="115"/>
      <c r="E253" s="91" t="str">
        <f t="shared" ref="E253:Q253" si="173" xml:space="preserve"> E250</f>
        <v>Closing RCV (CPIH inflated RCV) - WN - real</v>
      </c>
      <c r="F253" s="91">
        <f t="shared" si="173"/>
        <v>0</v>
      </c>
      <c r="G253" s="91" t="str">
        <f t="shared" si="173"/>
        <v>£m</v>
      </c>
      <c r="H253" s="91">
        <f t="shared" si="173"/>
        <v>0</v>
      </c>
      <c r="I253" s="91">
        <f t="shared" si="173"/>
        <v>0</v>
      </c>
      <c r="J253" s="91">
        <f t="shared" si="173"/>
        <v>0</v>
      </c>
      <c r="K253" s="91">
        <f t="shared" si="173"/>
        <v>0</v>
      </c>
      <c r="L253" s="91">
        <f t="shared" si="173"/>
        <v>0</v>
      </c>
      <c r="M253" s="91">
        <f t="shared" si="173"/>
        <v>6.4696405890200355</v>
      </c>
      <c r="N253" s="91">
        <f t="shared" si="173"/>
        <v>6.062053231911773</v>
      </c>
      <c r="O253" s="91">
        <f t="shared" si="173"/>
        <v>5.680143878301334</v>
      </c>
      <c r="P253" s="91">
        <f t="shared" si="173"/>
        <v>5.3222948139683499</v>
      </c>
      <c r="Q253" s="91">
        <f t="shared" si="173"/>
        <v>4.9869902406883435</v>
      </c>
    </row>
    <row r="254" spans="1:17" hidden="1" outlineLevel="2">
      <c r="E254" s="260" t="s">
        <v>783</v>
      </c>
      <c r="F254" s="260"/>
      <c r="G254" s="260" t="s">
        <v>255</v>
      </c>
      <c r="H254" s="260"/>
      <c r="I254" s="260"/>
      <c r="J254" s="260">
        <f t="shared" ref="J254:Q254" si="174" xml:space="preserve"> AVERAGE(J252:J253)</f>
        <v>0</v>
      </c>
      <c r="K254" s="260">
        <f t="shared" si="174"/>
        <v>0</v>
      </c>
      <c r="L254" s="260">
        <f t="shared" si="174"/>
        <v>0</v>
      </c>
      <c r="M254" s="260">
        <f t="shared" si="174"/>
        <v>6.6871365106359706</v>
      </c>
      <c r="N254" s="260">
        <f t="shared" si="174"/>
        <v>6.2658469104659034</v>
      </c>
      <c r="O254" s="260">
        <f t="shared" si="174"/>
        <v>5.8710985551065544</v>
      </c>
      <c r="P254" s="260">
        <f t="shared" si="174"/>
        <v>5.5012193461348415</v>
      </c>
      <c r="Q254" s="260">
        <f t="shared" si="174"/>
        <v>5.1546425273283472</v>
      </c>
    </row>
    <row r="255" spans="1:17" s="443" customFormat="1" hidden="1" outlineLevel="2">
      <c r="A255" s="447"/>
      <c r="B255" s="448"/>
      <c r="C255" s="449"/>
      <c r="D255" s="450"/>
      <c r="E255" s="451"/>
      <c r="F255" s="451"/>
      <c r="G255" s="451"/>
      <c r="H255" s="451"/>
      <c r="I255" s="451"/>
      <c r="J255" s="451"/>
      <c r="K255" s="451"/>
      <c r="L255" s="451"/>
      <c r="M255" s="451"/>
      <c r="N255" s="451"/>
      <c r="O255" s="451"/>
      <c r="P255" s="451"/>
      <c r="Q255" s="451"/>
    </row>
    <row r="256" spans="1:17" hidden="1" outlineLevel="2">
      <c r="C256" s="86" t="s">
        <v>530</v>
      </c>
      <c r="F256" s="84"/>
      <c r="G256" s="84"/>
      <c r="H256" s="84"/>
      <c r="I256" s="84"/>
      <c r="J256" s="84"/>
      <c r="K256" s="84"/>
      <c r="L256" s="84"/>
      <c r="M256" s="84"/>
      <c r="N256" s="84"/>
      <c r="O256" s="84"/>
      <c r="P256" s="84"/>
      <c r="Q256" s="84"/>
    </row>
    <row r="257" spans="1:17" hidden="1" outlineLevel="2">
      <c r="E257" s="84" t="str">
        <f t="shared" ref="E257:Q257" si="175" xml:space="preserve"> E250</f>
        <v>Closing RCV (CPIH inflated RCV) - WN - real</v>
      </c>
      <c r="F257" s="84">
        <f t="shared" si="175"/>
        <v>0</v>
      </c>
      <c r="G257" s="84" t="str">
        <f t="shared" si="175"/>
        <v>£m</v>
      </c>
      <c r="H257" s="84">
        <f t="shared" si="175"/>
        <v>0</v>
      </c>
      <c r="I257" s="84">
        <f t="shared" si="175"/>
        <v>0</v>
      </c>
      <c r="J257" s="84">
        <f t="shared" si="175"/>
        <v>0</v>
      </c>
      <c r="K257" s="84">
        <f t="shared" si="175"/>
        <v>0</v>
      </c>
      <c r="L257" s="84">
        <f t="shared" si="175"/>
        <v>0</v>
      </c>
      <c r="M257" s="84">
        <f t="shared" si="175"/>
        <v>6.4696405890200355</v>
      </c>
      <c r="N257" s="84">
        <f t="shared" si="175"/>
        <v>6.062053231911773</v>
      </c>
      <c r="O257" s="84">
        <f t="shared" si="175"/>
        <v>5.680143878301334</v>
      </c>
      <c r="P257" s="84">
        <f t="shared" si="175"/>
        <v>5.3222948139683499</v>
      </c>
      <c r="Q257" s="84">
        <f t="shared" si="175"/>
        <v>4.9869902406883435</v>
      </c>
    </row>
    <row r="258" spans="1:17" s="187" customFormat="1" hidden="1" outlineLevel="2">
      <c r="A258" s="183"/>
      <c r="B258" s="218"/>
      <c r="C258" s="185"/>
      <c r="D258" s="186"/>
      <c r="E258" s="181" t="str">
        <f xml:space="preserve"> Inp!E$124</f>
        <v>RCV CPI(H) bf balance - WN - real</v>
      </c>
      <c r="F258" s="181">
        <f xml:space="preserve"> Inp!F$124</f>
        <v>0</v>
      </c>
      <c r="G258" s="181" t="str">
        <f xml:space="preserve"> Inp!G$124</f>
        <v>£m</v>
      </c>
      <c r="H258" s="181">
        <f xml:space="preserve"> Inp!H$124</f>
        <v>0</v>
      </c>
      <c r="I258" s="181">
        <f xml:space="preserve"> Inp!I$124</f>
        <v>0</v>
      </c>
      <c r="J258" s="181">
        <f xml:space="preserve"> Inp!J$124</f>
        <v>0</v>
      </c>
      <c r="K258" s="181">
        <f xml:space="preserve"> Inp!K$124</f>
        <v>0</v>
      </c>
      <c r="L258" s="181">
        <f xml:space="preserve"> Inp!L$124</f>
        <v>0</v>
      </c>
      <c r="M258" s="181">
        <f xml:space="preserve"> Inp!M$124</f>
        <v>6.4696405890200301</v>
      </c>
      <c r="N258" s="181">
        <f xml:space="preserve"> Inp!N$124</f>
        <v>6.0620532319117704</v>
      </c>
      <c r="O258" s="181">
        <f xml:space="preserve"> Inp!O$124</f>
        <v>5.6801438783013296</v>
      </c>
      <c r="P258" s="181">
        <f xml:space="preserve"> Inp!P$124</f>
        <v>5.3222948139683499</v>
      </c>
      <c r="Q258" s="181">
        <f xml:space="preserve"> Inp!Q$124</f>
        <v>4.98699024068834</v>
      </c>
    </row>
    <row r="259" spans="1:17" s="187" customFormat="1" hidden="1" outlineLevel="2">
      <c r="A259" s="183"/>
      <c r="B259" s="218"/>
      <c r="C259" s="185"/>
      <c r="D259" s="186"/>
      <c r="E259" s="181" t="str">
        <f xml:space="preserve"> Inp!E$120</f>
        <v>RCV other adjustments balance - WN - real</v>
      </c>
      <c r="F259" s="181">
        <f xml:space="preserve"> Inp!F$120</f>
        <v>0</v>
      </c>
      <c r="G259" s="181" t="str">
        <f xml:space="preserve"> Inp!G$120</f>
        <v>£m</v>
      </c>
      <c r="H259" s="181">
        <f xml:space="preserve"> Inp!H$120</f>
        <v>0</v>
      </c>
      <c r="I259" s="181">
        <f xml:space="preserve"> Inp!I$120</f>
        <v>0</v>
      </c>
      <c r="J259" s="181">
        <f xml:space="preserve"> Inp!J$120</f>
        <v>0</v>
      </c>
      <c r="K259" s="181">
        <f xml:space="preserve"> Inp!K$120</f>
        <v>0</v>
      </c>
      <c r="L259" s="181">
        <f xml:space="preserve"> Inp!L$120</f>
        <v>0</v>
      </c>
      <c r="M259" s="181">
        <f xml:space="preserve"> Inp!M$120</f>
        <v>0</v>
      </c>
      <c r="N259" s="181">
        <f xml:space="preserve"> Inp!N$120</f>
        <v>0</v>
      </c>
      <c r="O259" s="181">
        <f xml:space="preserve"> Inp!O$120</f>
        <v>0</v>
      </c>
      <c r="P259" s="181">
        <f xml:space="preserve"> Inp!P$120</f>
        <v>0</v>
      </c>
      <c r="Q259" s="181">
        <f xml:space="preserve"> Inp!Q$120</f>
        <v>0</v>
      </c>
    </row>
    <row r="260" spans="1:17" s="240" customFormat="1" hidden="1" outlineLevel="2">
      <c r="A260" s="237"/>
      <c r="B260" s="220"/>
      <c r="C260" s="238"/>
      <c r="D260" s="239"/>
      <c r="E260" s="196" t="str">
        <f t="shared" ref="E260:Q260" si="176" xml:space="preserve"> E237</f>
        <v>Indexation on RCV - CPI(H) other adjustments balance - WN - real</v>
      </c>
      <c r="F260" s="196">
        <f t="shared" si="176"/>
        <v>0</v>
      </c>
      <c r="G260" s="196" t="str">
        <f t="shared" si="176"/>
        <v>£m</v>
      </c>
      <c r="H260" s="196">
        <f t="shared" si="176"/>
        <v>0</v>
      </c>
      <c r="I260" s="196">
        <f t="shared" si="176"/>
        <v>0</v>
      </c>
      <c r="J260" s="196">
        <f t="shared" si="176"/>
        <v>0</v>
      </c>
      <c r="K260" s="196">
        <f t="shared" si="176"/>
        <v>0</v>
      </c>
      <c r="L260" s="196">
        <f t="shared" si="176"/>
        <v>0</v>
      </c>
      <c r="M260" s="196">
        <f t="shared" si="176"/>
        <v>0</v>
      </c>
      <c r="N260" s="196">
        <f t="shared" si="176"/>
        <v>0</v>
      </c>
      <c r="O260" s="196">
        <f t="shared" si="176"/>
        <v>0</v>
      </c>
      <c r="P260" s="196">
        <f t="shared" si="176"/>
        <v>0</v>
      </c>
      <c r="Q260" s="196">
        <f t="shared" si="176"/>
        <v>0</v>
      </c>
    </row>
    <row r="261" spans="1:17" s="224" customFormat="1" hidden="1" outlineLevel="2">
      <c r="A261" s="219"/>
      <c r="B261" s="220"/>
      <c r="C261" s="221"/>
      <c r="D261" s="222"/>
      <c r="E261" s="223" t="s">
        <v>784</v>
      </c>
      <c r="G261" s="224" t="s">
        <v>724</v>
      </c>
      <c r="H261" s="247">
        <f xml:space="preserve"> SUM(J261:Q261)</f>
        <v>0</v>
      </c>
      <c r="I261" s="196"/>
      <c r="J261" s="224">
        <f xml:space="preserve"> IF(ROUND(J257,3) = ROUND((J258 + J259 + J260),3), 0, 1)</f>
        <v>0</v>
      </c>
      <c r="K261" s="224">
        <f t="shared" ref="K261:Q261" si="177" xml:space="preserve"> IF(ROUND(K257,3) = ROUND((K258 + K259 + K260),3), 0, 1)</f>
        <v>0</v>
      </c>
      <c r="L261" s="224">
        <f t="shared" si="177"/>
        <v>0</v>
      </c>
      <c r="M261" s="224">
        <f xml:space="preserve"> IF(ROUND(M257,3) = ROUND((M258 + M259 + M260),3), 0, 1)</f>
        <v>0</v>
      </c>
      <c r="N261" s="224">
        <f t="shared" si="177"/>
        <v>0</v>
      </c>
      <c r="O261" s="224">
        <f t="shared" si="177"/>
        <v>0</v>
      </c>
      <c r="P261" s="224">
        <f t="shared" si="177"/>
        <v>0</v>
      </c>
      <c r="Q261" s="224">
        <f t="shared" si="177"/>
        <v>0</v>
      </c>
    </row>
    <row r="262" spans="1:17" hidden="1" outlineLevel="2">
      <c r="F262" s="84"/>
      <c r="G262" s="84"/>
      <c r="H262" s="84"/>
      <c r="I262" s="84"/>
      <c r="J262" s="84"/>
      <c r="K262" s="84"/>
      <c r="L262" s="84"/>
      <c r="M262" s="84"/>
      <c r="N262" s="84"/>
      <c r="O262" s="84"/>
      <c r="P262" s="84"/>
      <c r="Q262" s="84"/>
    </row>
    <row r="263" spans="1:17" hidden="1" outlineLevel="1">
      <c r="F263" s="84"/>
      <c r="G263" s="84"/>
      <c r="H263" s="84"/>
      <c r="I263" s="84"/>
      <c r="J263" s="84"/>
      <c r="K263" s="84"/>
      <c r="L263" s="84"/>
      <c r="M263" s="84"/>
      <c r="N263" s="84"/>
      <c r="O263" s="84"/>
      <c r="P263" s="84"/>
      <c r="Q263" s="84"/>
    </row>
    <row r="264" spans="1:17" s="92" customFormat="1" hidden="1" outlineLevel="1" collapsed="1">
      <c r="A264" s="11"/>
      <c r="B264" s="12" t="s">
        <v>738</v>
      </c>
      <c r="C264" s="13"/>
      <c r="D264" s="14"/>
      <c r="E264" s="91"/>
      <c r="G264" s="93"/>
    </row>
    <row r="265" spans="1:17" s="92" customFormat="1" hidden="1" outlineLevel="2">
      <c r="A265" s="11"/>
      <c r="B265" s="12"/>
      <c r="C265" s="13"/>
      <c r="D265" s="115"/>
      <c r="E265" s="91"/>
      <c r="G265" s="93"/>
    </row>
    <row r="266" spans="1:17" s="230" customFormat="1" hidden="1" outlineLevel="2">
      <c r="A266" s="225"/>
      <c r="B266" s="226"/>
      <c r="C266" s="227"/>
      <c r="D266" s="228"/>
      <c r="E266" s="229" t="str">
        <f xml:space="preserve"> Inp!E$125</f>
        <v>RCV additions balance BEG - WN - nominal</v>
      </c>
      <c r="F266" s="229">
        <f xml:space="preserve"> Inp!F$125</f>
        <v>0</v>
      </c>
      <c r="G266" s="229" t="str">
        <f xml:space="preserve"> Inp!G$125</f>
        <v>£m</v>
      </c>
      <c r="H266" s="229">
        <f xml:space="preserve"> Inp!H$125</f>
        <v>0</v>
      </c>
      <c r="I266" s="229">
        <f xml:space="preserve"> Inp!I$125</f>
        <v>0</v>
      </c>
      <c r="J266" s="229">
        <f xml:space="preserve"> Inp!J$125</f>
        <v>0</v>
      </c>
      <c r="K266" s="229">
        <f xml:space="preserve"> Inp!K$125</f>
        <v>0</v>
      </c>
      <c r="L266" s="229">
        <f xml:space="preserve"> Inp!L$125</f>
        <v>0</v>
      </c>
      <c r="M266" s="229">
        <f xml:space="preserve"> Inp!M$125</f>
        <v>0</v>
      </c>
      <c r="N266" s="229">
        <f xml:space="preserve"> Inp!N$125</f>
        <v>6.0765920505745301</v>
      </c>
      <c r="O266" s="229">
        <f xml:space="preserve"> Inp!O$125</f>
        <v>12.3033540468679</v>
      </c>
      <c r="P266" s="229">
        <f xml:space="preserve"> Inp!P$125</f>
        <v>18.8591901693278</v>
      </c>
      <c r="Q266" s="229">
        <f xml:space="preserve"> Inp!Q$125</f>
        <v>25.033971804067399</v>
      </c>
    </row>
    <row r="267" spans="1:17" s="230" customFormat="1" hidden="1" outlineLevel="2">
      <c r="A267" s="225"/>
      <c r="B267" s="226"/>
      <c r="C267" s="227"/>
      <c r="D267" s="228"/>
      <c r="E267" s="229" t="str">
        <f xml:space="preserve"> Inp!E$126</f>
        <v>Indexation of RCV additions b/f - WN - nominal</v>
      </c>
      <c r="F267" s="229">
        <f xml:space="preserve"> Inp!F$126</f>
        <v>0</v>
      </c>
      <c r="G267" s="229" t="str">
        <f xml:space="preserve"> Inp!G$126</f>
        <v>£m</v>
      </c>
      <c r="H267" s="229">
        <f xml:space="preserve"> Inp!H$126</f>
        <v>0</v>
      </c>
      <c r="I267" s="229">
        <f xml:space="preserve"> Inp!I$126</f>
        <v>0</v>
      </c>
      <c r="J267" s="229">
        <f xml:space="preserve"> Inp!J$126</f>
        <v>0</v>
      </c>
      <c r="K267" s="229">
        <f xml:space="preserve"> Inp!K$126</f>
        <v>0</v>
      </c>
      <c r="L267" s="229">
        <f xml:space="preserve"> Inp!L$126</f>
        <v>0</v>
      </c>
      <c r="M267" s="229">
        <f xml:space="preserve"> Inp!M$126</f>
        <v>0</v>
      </c>
      <c r="N267" s="229">
        <f xml:space="preserve"> Inp!N$126</f>
        <v>0.12178695523264001</v>
      </c>
      <c r="O267" s="229">
        <f xml:space="preserve"> Inp!O$126</f>
        <v>0.25530999529652498</v>
      </c>
      <c r="P267" s="229">
        <f xml:space="preserve"> Inp!P$126</f>
        <v>0.39604299355589501</v>
      </c>
      <c r="Q267" s="229">
        <f xml:space="preserve"> Inp!Q$126</f>
        <v>0.52571340788545096</v>
      </c>
    </row>
    <row r="268" spans="1:17" s="230" customFormat="1" hidden="1" outlineLevel="2">
      <c r="A268" s="225"/>
      <c r="B268" s="226"/>
      <c r="C268" s="227"/>
      <c r="D268" s="228"/>
      <c r="E268" s="229" t="str">
        <f xml:space="preserve"> Inp!E$127</f>
        <v>Water network: Non-PAYG Totex - nominal</v>
      </c>
      <c r="F268" s="229">
        <f xml:space="preserve"> Inp!F$127</f>
        <v>0</v>
      </c>
      <c r="G268" s="229" t="str">
        <f xml:space="preserve"> Inp!G$127</f>
        <v>£m</v>
      </c>
      <c r="H268" s="229">
        <f xml:space="preserve"> Inp!H$127</f>
        <v>0</v>
      </c>
      <c r="I268" s="229">
        <f xml:space="preserve"> Inp!I$127</f>
        <v>0</v>
      </c>
      <c r="J268" s="229">
        <f xml:space="preserve"> Inp!J$127</f>
        <v>0</v>
      </c>
      <c r="K268" s="229">
        <f xml:space="preserve"> Inp!K$127</f>
        <v>0</v>
      </c>
      <c r="L268" s="229">
        <f xml:space="preserve"> Inp!L$127</f>
        <v>0</v>
      </c>
      <c r="M268" s="229">
        <f xml:space="preserve"> Inp!M$127</f>
        <v>6.2742303051879498</v>
      </c>
      <c r="N268" s="229">
        <f xml:space="preserve"> Inp!N$127</f>
        <v>6.7067350732334603</v>
      </c>
      <c r="O268" s="229">
        <f xml:space="preserve"> Inp!O$127</f>
        <v>7.32237683202864</v>
      </c>
      <c r="P268" s="229">
        <f xml:space="preserve"> Inp!P$127</f>
        <v>7.2192238827519999</v>
      </c>
      <c r="Q268" s="229">
        <f xml:space="preserve"> Inp!Q$127</f>
        <v>7.2949658524545002</v>
      </c>
    </row>
    <row r="269" spans="1:17" s="230" customFormat="1" hidden="1" outlineLevel="2">
      <c r="A269" s="225"/>
      <c r="B269" s="226"/>
      <c r="C269" s="227"/>
      <c r="D269" s="228"/>
      <c r="E269" s="229" t="str">
        <f xml:space="preserve"> Inp!E$128</f>
        <v>RCV additions depreciation - WN - nominal POS</v>
      </c>
      <c r="F269" s="229">
        <f xml:space="preserve"> Inp!F$128</f>
        <v>0</v>
      </c>
      <c r="G269" s="229" t="str">
        <f xml:space="preserve"> Inp!G$128</f>
        <v>£m</v>
      </c>
      <c r="H269" s="229">
        <f xml:space="preserve"> Inp!H$128</f>
        <v>0</v>
      </c>
      <c r="I269" s="229">
        <f xml:space="preserve"> Inp!I$128</f>
        <v>0</v>
      </c>
      <c r="J269" s="229">
        <f xml:space="preserve"> Inp!J$128</f>
        <v>0</v>
      </c>
      <c r="K269" s="229">
        <f xml:space="preserve"> Inp!K$128</f>
        <v>0</v>
      </c>
      <c r="L269" s="229">
        <f xml:space="preserve"> Inp!L$128</f>
        <v>0</v>
      </c>
      <c r="M269" s="229">
        <f xml:space="preserve"> Inp!M$128</f>
        <v>0.19763825461342099</v>
      </c>
      <c r="N269" s="229">
        <f xml:space="preserve"> Inp!N$128</f>
        <v>0.60176003217270602</v>
      </c>
      <c r="O269" s="229">
        <f xml:space="preserve"> Inp!O$128</f>
        <v>1.0218507048652601</v>
      </c>
      <c r="P269" s="229">
        <f xml:space="preserve"> Inp!P$128</f>
        <v>1.44048524156836</v>
      </c>
      <c r="Q269" s="229">
        <f xml:space="preserve"> Inp!Q$128</f>
        <v>1.84005159270534</v>
      </c>
    </row>
    <row r="270" spans="1:17" s="259" customFormat="1" hidden="1" outlineLevel="2">
      <c r="A270" s="256"/>
      <c r="B270" s="257"/>
      <c r="C270" s="258"/>
      <c r="D270" s="255"/>
      <c r="E270" s="272" t="str">
        <f>Time!E$39</f>
        <v>Acquisition / initial balance date flag</v>
      </c>
      <c r="F270" s="272">
        <f>Time!F$39</f>
        <v>0</v>
      </c>
      <c r="G270" s="272" t="str">
        <f>Time!G$39</f>
        <v>flag</v>
      </c>
      <c r="H270" s="272">
        <f>Time!H$39</f>
        <v>1</v>
      </c>
      <c r="I270" s="272">
        <f>Time!I$39</f>
        <v>0</v>
      </c>
      <c r="J270" s="272">
        <f>Time!J$39</f>
        <v>0</v>
      </c>
      <c r="K270" s="272">
        <f>Time!K$39</f>
        <v>0</v>
      </c>
      <c r="L270" s="272">
        <f>Time!L$39</f>
        <v>1</v>
      </c>
      <c r="M270" s="272">
        <f>Time!M$39</f>
        <v>0</v>
      </c>
      <c r="N270" s="272">
        <f>Time!N$39</f>
        <v>0</v>
      </c>
      <c r="O270" s="272">
        <f>Time!O$39</f>
        <v>0</v>
      </c>
      <c r="P270" s="272">
        <f>Time!P$39</f>
        <v>0</v>
      </c>
      <c r="Q270" s="272">
        <f>Time!Q$39</f>
        <v>0</v>
      </c>
    </row>
    <row r="271" spans="1:17" s="259" customFormat="1" hidden="1" outlineLevel="2">
      <c r="A271" s="256"/>
      <c r="B271" s="257"/>
      <c r="C271" s="258"/>
      <c r="D271" s="255"/>
      <c r="E271" s="196" t="s">
        <v>785</v>
      </c>
      <c r="F271" s="274"/>
      <c r="G271" s="196" t="s">
        <v>255</v>
      </c>
      <c r="H271" s="274"/>
      <c r="I271" s="274"/>
      <c r="J271" s="274">
        <f t="shared" ref="J271" si="178" xml:space="preserve"> IF(J270 = 1, K266 * J270, 0)</f>
        <v>0</v>
      </c>
      <c r="K271" s="274">
        <f t="shared" ref="K271" si="179" xml:space="preserve"> IF(K270 = 1, L266 * K270, 0)</f>
        <v>0</v>
      </c>
      <c r="L271" s="274">
        <f xml:space="preserve"> IF(L270 = 1, M266 * L270, 0)</f>
        <v>0</v>
      </c>
      <c r="M271" s="274">
        <f t="shared" ref="M271" si="180" xml:space="preserve"> IF(M270 = 1, N266 * M270, 0)</f>
        <v>0</v>
      </c>
      <c r="N271" s="274">
        <f t="shared" ref="N271" si="181" xml:space="preserve"> IF(N270 = 1, O266 * N270, 0)</f>
        <v>0</v>
      </c>
      <c r="O271" s="274">
        <f t="shared" ref="O271" si="182" xml:space="preserve"> IF(O270 = 1, P266 * O270, 0)</f>
        <v>0</v>
      </c>
      <c r="P271" s="274">
        <f t="shared" ref="P271" si="183" xml:space="preserve"> IF(P270 = 1, Q266 * P270, 0)</f>
        <v>0</v>
      </c>
      <c r="Q271" s="274">
        <f t="shared" ref="Q271" si="184" xml:space="preserve"> IF(Q270 = 1, R266 * Q270, 0)</f>
        <v>0</v>
      </c>
    </row>
    <row r="272" spans="1:17" s="92" customFormat="1" hidden="1" outlineLevel="2">
      <c r="A272" s="11"/>
      <c r="B272" s="12"/>
      <c r="C272" s="13"/>
      <c r="D272" s="115"/>
      <c r="E272" s="91"/>
      <c r="G272" s="93"/>
    </row>
    <row r="273" spans="1:17" s="187" customFormat="1" hidden="1" outlineLevel="2">
      <c r="A273" s="183"/>
      <c r="B273" s="216"/>
      <c r="C273" s="185"/>
      <c r="D273" s="186"/>
      <c r="E273" s="181" t="str">
        <f>Index!E$85</f>
        <v>CPIH index (PR19FD) - FYA - inflate from FYA 2017-18</v>
      </c>
      <c r="F273" s="181">
        <f>Index!F$85</f>
        <v>0</v>
      </c>
      <c r="G273" s="181" t="str">
        <f>Index!G$85</f>
        <v>Factor</v>
      </c>
      <c r="H273" s="181">
        <f>Index!H$85</f>
        <v>0</v>
      </c>
      <c r="I273" s="181">
        <f>Index!I$85</f>
        <v>0</v>
      </c>
      <c r="J273" s="181">
        <f>Index!J$85</f>
        <v>1</v>
      </c>
      <c r="K273" s="181">
        <f>Index!K$85</f>
        <v>1.0212697905005599</v>
      </c>
      <c r="L273" s="181">
        <f>Index!L$85</f>
        <v>1.0416029201511179</v>
      </c>
      <c r="M273" s="181">
        <f>Index!M$85</f>
        <v>1.0622616980779827</v>
      </c>
      <c r="N273" s="181">
        <f>Index!N$85</f>
        <v>1.0835515290872799</v>
      </c>
      <c r="O273" s="181">
        <f>Index!O$85</f>
        <v>1.1060365794841869</v>
      </c>
      <c r="P273" s="181">
        <f>Index!P$85</f>
        <v>1.1292633476533553</v>
      </c>
      <c r="Q273" s="181">
        <f>Index!Q$85</f>
        <v>1.1529778779540774</v>
      </c>
    </row>
    <row r="274" spans="1:17" s="236" customFormat="1" hidden="1" outlineLevel="2">
      <c r="A274" s="231"/>
      <c r="B274" s="232"/>
      <c r="C274" s="233"/>
      <c r="D274" s="234"/>
      <c r="E274" s="235"/>
    </row>
    <row r="275" spans="1:17" s="236" customFormat="1" hidden="1" outlineLevel="2">
      <c r="A275" s="231"/>
      <c r="B275" s="232"/>
      <c r="C275" s="233"/>
      <c r="D275" s="234"/>
      <c r="E275" s="196" t="s">
        <v>786</v>
      </c>
      <c r="G275" s="236" t="s">
        <v>255</v>
      </c>
      <c r="J275" s="309">
        <f t="shared" ref="J275:Q275" si="185" xml:space="preserve"> J271 / J273</f>
        <v>0</v>
      </c>
      <c r="K275" s="309">
        <f t="shared" si="185"/>
        <v>0</v>
      </c>
      <c r="L275" s="309">
        <f xml:space="preserve"> L271 / L273</f>
        <v>0</v>
      </c>
      <c r="M275" s="309">
        <f t="shared" si="185"/>
        <v>0</v>
      </c>
      <c r="N275" s="309">
        <f t="shared" si="185"/>
        <v>0</v>
      </c>
      <c r="O275" s="309">
        <f t="shared" si="185"/>
        <v>0</v>
      </c>
      <c r="P275" s="309">
        <f t="shared" si="185"/>
        <v>0</v>
      </c>
      <c r="Q275" s="309">
        <f t="shared" si="185"/>
        <v>0</v>
      </c>
    </row>
    <row r="276" spans="1:17" s="236" customFormat="1" hidden="1" outlineLevel="2">
      <c r="A276" s="231"/>
      <c r="B276" s="232"/>
      <c r="C276" s="233"/>
      <c r="D276" s="234"/>
      <c r="E276" s="235" t="s">
        <v>787</v>
      </c>
      <c r="G276" s="236" t="s">
        <v>255</v>
      </c>
      <c r="J276" s="84">
        <f t="shared" ref="J276:Q276" si="186" xml:space="preserve"> J266 / J273</f>
        <v>0</v>
      </c>
      <c r="K276" s="84">
        <f t="shared" si="186"/>
        <v>0</v>
      </c>
      <c r="L276" s="84">
        <f t="shared" si="186"/>
        <v>0</v>
      </c>
      <c r="M276" s="84">
        <f t="shared" si="186"/>
        <v>0</v>
      </c>
      <c r="N276" s="84">
        <f t="shared" si="186"/>
        <v>5.6080323708214355</v>
      </c>
      <c r="O276" s="84">
        <f t="shared" si="186"/>
        <v>11.123822010123494</v>
      </c>
      <c r="P276" s="84">
        <f t="shared" si="186"/>
        <v>16.700435915606214</v>
      </c>
      <c r="Q276" s="84">
        <f t="shared" si="186"/>
        <v>21.71244763905565</v>
      </c>
    </row>
    <row r="277" spans="1:17" s="236" customFormat="1" hidden="1" outlineLevel="2">
      <c r="A277" s="231"/>
      <c r="B277" s="232"/>
      <c r="C277" s="233"/>
      <c r="D277" s="234"/>
      <c r="E277" s="235" t="s">
        <v>788</v>
      </c>
      <c r="G277" s="236" t="s">
        <v>255</v>
      </c>
      <c r="J277" s="84">
        <f t="shared" ref="J277:Q277" si="187" xml:space="preserve"> J267 / J273</f>
        <v>0</v>
      </c>
      <c r="K277" s="84">
        <f t="shared" si="187"/>
        <v>0</v>
      </c>
      <c r="L277" s="84">
        <f t="shared" si="187"/>
        <v>0</v>
      </c>
      <c r="M277" s="84">
        <f t="shared" si="187"/>
        <v>0</v>
      </c>
      <c r="N277" s="84">
        <f t="shared" si="187"/>
        <v>0.1123960900458755</v>
      </c>
      <c r="O277" s="84">
        <f t="shared" si="187"/>
        <v>0.23083322923694966</v>
      </c>
      <c r="P277" s="84">
        <f t="shared" si="187"/>
        <v>0.35070915422774041</v>
      </c>
      <c r="Q277" s="84">
        <f t="shared" si="187"/>
        <v>0.4559614004201995</v>
      </c>
    </row>
    <row r="278" spans="1:17" s="236" customFormat="1" hidden="1" outlineLevel="2">
      <c r="A278" s="231"/>
      <c r="B278" s="232"/>
      <c r="C278" s="233"/>
      <c r="D278" s="234"/>
      <c r="E278" s="235" t="s">
        <v>789</v>
      </c>
      <c r="G278" s="236" t="s">
        <v>255</v>
      </c>
      <c r="J278" s="84">
        <f t="shared" ref="J278:Q278" si="188" xml:space="preserve"> J268 / J273</f>
        <v>0</v>
      </c>
      <c r="K278" s="84">
        <f t="shared" si="188"/>
        <v>0</v>
      </c>
      <c r="L278" s="84">
        <f t="shared" si="188"/>
        <v>0</v>
      </c>
      <c r="M278" s="84">
        <f t="shared" si="188"/>
        <v>5.9064826648087863</v>
      </c>
      <c r="N278" s="84">
        <f t="shared" si="188"/>
        <v>6.1895857217633381</v>
      </c>
      <c r="O278" s="84">
        <f t="shared" si="188"/>
        <v>6.6203749205505629</v>
      </c>
      <c r="P278" s="84">
        <f t="shared" si="188"/>
        <v>6.3928612380396244</v>
      </c>
      <c r="Q278" s="84">
        <f t="shared" si="188"/>
        <v>6.3270648916518555</v>
      </c>
    </row>
    <row r="279" spans="1:17" s="236" customFormat="1" hidden="1" outlineLevel="2">
      <c r="A279" s="231"/>
      <c r="B279" s="232"/>
      <c r="C279" s="233"/>
      <c r="D279" s="234"/>
      <c r="E279" s="235" t="s">
        <v>790</v>
      </c>
      <c r="G279" s="236" t="s">
        <v>255</v>
      </c>
      <c r="J279" s="84">
        <f t="shared" ref="J279:Q279" si="189" xml:space="preserve"> J269 / J273</f>
        <v>0</v>
      </c>
      <c r="K279" s="84">
        <f t="shared" si="189"/>
        <v>0</v>
      </c>
      <c r="L279" s="84">
        <f t="shared" si="189"/>
        <v>0</v>
      </c>
      <c r="M279" s="84">
        <f t="shared" si="189"/>
        <v>0.18605420394147731</v>
      </c>
      <c r="N279" s="84">
        <f t="shared" si="189"/>
        <v>0.55535894327018598</v>
      </c>
      <c r="O279" s="84">
        <f t="shared" si="189"/>
        <v>0.92388509007704989</v>
      </c>
      <c r="P279" s="84">
        <f t="shared" si="189"/>
        <v>1.2755972683977865</v>
      </c>
      <c r="Q279" s="84">
        <f t="shared" si="189"/>
        <v>1.5959123135740065</v>
      </c>
    </row>
    <row r="280" spans="1:17" s="236" customFormat="1" hidden="1" outlineLevel="2">
      <c r="A280" s="231"/>
      <c r="B280" s="232"/>
      <c r="C280" s="233"/>
      <c r="D280" s="234"/>
      <c r="E280" s="235"/>
      <c r="J280" s="84"/>
      <c r="K280" s="84"/>
      <c r="L280" s="84"/>
      <c r="M280" s="84"/>
      <c r="N280" s="84"/>
      <c r="O280" s="84"/>
      <c r="P280" s="84"/>
      <c r="Q280" s="84"/>
    </row>
    <row r="281" spans="1:17" s="236" customFormat="1" hidden="1" outlineLevel="2">
      <c r="A281" s="231"/>
      <c r="B281" s="232"/>
      <c r="C281" s="233"/>
      <c r="D281" s="234"/>
      <c r="E281" s="235" t="str">
        <f t="shared" ref="E281:Q281" si="190" xml:space="preserve"> E276</f>
        <v>RCV additions balance BEG - WN - real</v>
      </c>
      <c r="F281" s="235">
        <f t="shared" si="190"/>
        <v>0</v>
      </c>
      <c r="G281" s="235" t="str">
        <f t="shared" si="190"/>
        <v>£m</v>
      </c>
      <c r="H281" s="235">
        <f t="shared" si="190"/>
        <v>0</v>
      </c>
      <c r="I281" s="235">
        <f t="shared" si="190"/>
        <v>0</v>
      </c>
      <c r="J281" s="235">
        <f t="shared" si="190"/>
        <v>0</v>
      </c>
      <c r="K281" s="235">
        <f t="shared" si="190"/>
        <v>0</v>
      </c>
      <c r="L281" s="235">
        <f t="shared" si="190"/>
        <v>0</v>
      </c>
      <c r="M281" s="235">
        <f t="shared" si="190"/>
        <v>0</v>
      </c>
      <c r="N281" s="235">
        <f t="shared" si="190"/>
        <v>5.6080323708214355</v>
      </c>
      <c r="O281" s="235">
        <f t="shared" si="190"/>
        <v>11.123822010123494</v>
      </c>
      <c r="P281" s="235">
        <f t="shared" si="190"/>
        <v>16.700435915606214</v>
      </c>
      <c r="Q281" s="235">
        <f t="shared" si="190"/>
        <v>21.71244763905565</v>
      </c>
    </row>
    <row r="282" spans="1:17" s="236" customFormat="1" hidden="1" outlineLevel="2">
      <c r="A282" s="231"/>
      <c r="B282" s="232"/>
      <c r="C282" s="233"/>
      <c r="D282" s="234" t="s">
        <v>719</v>
      </c>
      <c r="E282" s="235" t="str">
        <f t="shared" ref="E282:Q282" si="191" xml:space="preserve"> E277</f>
        <v>Indexation of RCV additions b/f - WN - real</v>
      </c>
      <c r="F282" s="235">
        <f t="shared" si="191"/>
        <v>0</v>
      </c>
      <c r="G282" s="235" t="str">
        <f t="shared" si="191"/>
        <v>£m</v>
      </c>
      <c r="H282" s="235">
        <f t="shared" si="191"/>
        <v>0</v>
      </c>
      <c r="I282" s="235">
        <f t="shared" si="191"/>
        <v>0</v>
      </c>
      <c r="J282" s="235">
        <f t="shared" si="191"/>
        <v>0</v>
      </c>
      <c r="K282" s="235">
        <f t="shared" si="191"/>
        <v>0</v>
      </c>
      <c r="L282" s="235">
        <f t="shared" si="191"/>
        <v>0</v>
      </c>
      <c r="M282" s="235">
        <f t="shared" si="191"/>
        <v>0</v>
      </c>
      <c r="N282" s="235">
        <f t="shared" si="191"/>
        <v>0.1123960900458755</v>
      </c>
      <c r="O282" s="235">
        <f t="shared" si="191"/>
        <v>0.23083322923694966</v>
      </c>
      <c r="P282" s="235">
        <f t="shared" si="191"/>
        <v>0.35070915422774041</v>
      </c>
      <c r="Q282" s="235">
        <f t="shared" si="191"/>
        <v>0.4559614004201995</v>
      </c>
    </row>
    <row r="283" spans="1:17" hidden="1" outlineLevel="2">
      <c r="E283" s="211" t="s">
        <v>791</v>
      </c>
      <c r="F283" s="211"/>
      <c r="G283" s="211" t="s">
        <v>255</v>
      </c>
      <c r="H283" s="211"/>
      <c r="I283" s="211"/>
      <c r="J283" s="211">
        <f t="shared" ref="J283:Q283" si="192" xml:space="preserve"> SUM(J281:J282)</f>
        <v>0</v>
      </c>
      <c r="K283" s="211">
        <f t="shared" si="192"/>
        <v>0</v>
      </c>
      <c r="L283" s="211">
        <f t="shared" si="192"/>
        <v>0</v>
      </c>
      <c r="M283" s="211">
        <f t="shared" si="192"/>
        <v>0</v>
      </c>
      <c r="N283" s="211">
        <f t="shared" si="192"/>
        <v>5.7204284608673106</v>
      </c>
      <c r="O283" s="211">
        <f t="shared" si="192"/>
        <v>11.354655239360444</v>
      </c>
      <c r="P283" s="211">
        <f t="shared" si="192"/>
        <v>17.051145069833954</v>
      </c>
      <c r="Q283" s="211">
        <f t="shared" si="192"/>
        <v>22.168409039475851</v>
      </c>
    </row>
    <row r="284" spans="1:17" s="236" customFormat="1" hidden="1" outlineLevel="2">
      <c r="A284" s="231"/>
      <c r="B284" s="232"/>
      <c r="C284" s="233"/>
      <c r="D284" s="234"/>
      <c r="E284" s="235"/>
      <c r="J284" s="84"/>
      <c r="K284" s="84"/>
      <c r="L284" s="84"/>
      <c r="M284" s="84"/>
      <c r="N284" s="84"/>
      <c r="O284" s="84"/>
      <c r="P284" s="84"/>
      <c r="Q284" s="84"/>
    </row>
    <row r="285" spans="1:17" s="236" customFormat="1" hidden="1" outlineLevel="2">
      <c r="A285" s="231"/>
      <c r="B285" s="232"/>
      <c r="C285" s="233"/>
      <c r="D285" s="234"/>
      <c r="E285" s="261" t="str">
        <f t="shared" ref="E285:Q285" si="193" xml:space="preserve"> E283</f>
        <v>Opening RCV (Post 2020 investment RCV) - WN - real</v>
      </c>
      <c r="F285" s="261">
        <f t="shared" si="193"/>
        <v>0</v>
      </c>
      <c r="G285" s="261" t="str">
        <f t="shared" si="193"/>
        <v>£m</v>
      </c>
      <c r="H285" s="261">
        <f t="shared" si="193"/>
        <v>0</v>
      </c>
      <c r="I285" s="261">
        <f t="shared" si="193"/>
        <v>0</v>
      </c>
      <c r="J285" s="261">
        <f t="shared" si="193"/>
        <v>0</v>
      </c>
      <c r="K285" s="261">
        <f t="shared" si="193"/>
        <v>0</v>
      </c>
      <c r="L285" s="261">
        <f t="shared" si="193"/>
        <v>0</v>
      </c>
      <c r="M285" s="261">
        <f t="shared" si="193"/>
        <v>0</v>
      </c>
      <c r="N285" s="261">
        <f t="shared" si="193"/>
        <v>5.7204284608673106</v>
      </c>
      <c r="O285" s="261">
        <f t="shared" si="193"/>
        <v>11.354655239360444</v>
      </c>
      <c r="P285" s="261">
        <f t="shared" si="193"/>
        <v>17.051145069833954</v>
      </c>
      <c r="Q285" s="261">
        <f t="shared" si="193"/>
        <v>22.168409039475851</v>
      </c>
    </row>
    <row r="286" spans="1:17" s="236" customFormat="1" hidden="1" outlineLevel="2">
      <c r="A286" s="231"/>
      <c r="B286" s="232"/>
      <c r="C286" s="233"/>
      <c r="D286" s="234" t="s">
        <v>719</v>
      </c>
      <c r="E286" s="261" t="str">
        <f t="shared" ref="E286:Q286" si="194" xml:space="preserve"> E278</f>
        <v>Water network: Non-PAYG Totex - real</v>
      </c>
      <c r="F286" s="261">
        <f t="shared" si="194"/>
        <v>0</v>
      </c>
      <c r="G286" s="261" t="str">
        <f t="shared" si="194"/>
        <v>£m</v>
      </c>
      <c r="H286" s="261">
        <f t="shared" si="194"/>
        <v>0</v>
      </c>
      <c r="I286" s="261">
        <f t="shared" si="194"/>
        <v>0</v>
      </c>
      <c r="J286" s="261">
        <f t="shared" si="194"/>
        <v>0</v>
      </c>
      <c r="K286" s="261">
        <f t="shared" si="194"/>
        <v>0</v>
      </c>
      <c r="L286" s="261">
        <f t="shared" si="194"/>
        <v>0</v>
      </c>
      <c r="M286" s="261">
        <f t="shared" si="194"/>
        <v>5.9064826648087863</v>
      </c>
      <c r="N286" s="261">
        <f t="shared" si="194"/>
        <v>6.1895857217633381</v>
      </c>
      <c r="O286" s="261">
        <f t="shared" si="194"/>
        <v>6.6203749205505629</v>
      </c>
      <c r="P286" s="261">
        <f t="shared" si="194"/>
        <v>6.3928612380396244</v>
      </c>
      <c r="Q286" s="261">
        <f t="shared" si="194"/>
        <v>6.3270648916518555</v>
      </c>
    </row>
    <row r="287" spans="1:17" s="236" customFormat="1" hidden="1" outlineLevel="2">
      <c r="A287" s="231"/>
      <c r="B287" s="232"/>
      <c r="C287" s="233"/>
      <c r="D287" s="234" t="s">
        <v>631</v>
      </c>
      <c r="E287" s="261" t="str">
        <f t="shared" ref="E287:Q287" si="195" xml:space="preserve"> E279</f>
        <v>RCV additions depreciation - WN - real POS</v>
      </c>
      <c r="F287" s="261">
        <f t="shared" si="195"/>
        <v>0</v>
      </c>
      <c r="G287" s="261" t="str">
        <f t="shared" si="195"/>
        <v>£m</v>
      </c>
      <c r="H287" s="261">
        <f t="shared" si="195"/>
        <v>0</v>
      </c>
      <c r="I287" s="261">
        <f t="shared" si="195"/>
        <v>0</v>
      </c>
      <c r="J287" s="261">
        <f t="shared" si="195"/>
        <v>0</v>
      </c>
      <c r="K287" s="261">
        <f t="shared" si="195"/>
        <v>0</v>
      </c>
      <c r="L287" s="261">
        <f t="shared" si="195"/>
        <v>0</v>
      </c>
      <c r="M287" s="261">
        <f t="shared" si="195"/>
        <v>0.18605420394147731</v>
      </c>
      <c r="N287" s="261">
        <f t="shared" si="195"/>
        <v>0.55535894327018598</v>
      </c>
      <c r="O287" s="261">
        <f t="shared" si="195"/>
        <v>0.92388509007704989</v>
      </c>
      <c r="P287" s="261">
        <f t="shared" si="195"/>
        <v>1.2755972683977865</v>
      </c>
      <c r="Q287" s="261">
        <f t="shared" si="195"/>
        <v>1.5959123135740065</v>
      </c>
    </row>
    <row r="288" spans="1:17" hidden="1" outlineLevel="2">
      <c r="E288" s="260" t="s">
        <v>792</v>
      </c>
      <c r="F288" s="260"/>
      <c r="G288" s="260" t="s">
        <v>255</v>
      </c>
      <c r="H288" s="260"/>
      <c r="I288" s="260"/>
      <c r="J288" s="260">
        <f t="shared" ref="J288:Q288" si="196" xml:space="preserve"> J285 + J286 - J287</f>
        <v>0</v>
      </c>
      <c r="K288" s="260">
        <f t="shared" si="196"/>
        <v>0</v>
      </c>
      <c r="L288" s="260">
        <f t="shared" si="196"/>
        <v>0</v>
      </c>
      <c r="M288" s="260">
        <f t="shared" si="196"/>
        <v>5.7204284608673088</v>
      </c>
      <c r="N288" s="260">
        <f t="shared" si="196"/>
        <v>11.354655239360463</v>
      </c>
      <c r="O288" s="260">
        <f t="shared" si="196"/>
        <v>17.051145069833957</v>
      </c>
      <c r="P288" s="260">
        <f t="shared" si="196"/>
        <v>22.168409039475794</v>
      </c>
      <c r="Q288" s="260">
        <f t="shared" si="196"/>
        <v>26.899561617553697</v>
      </c>
    </row>
    <row r="289" spans="1:17" hidden="1" outlineLevel="2"/>
    <row r="290" spans="1:17" hidden="1" outlineLevel="2">
      <c r="E290" s="84" t="str">
        <f t="shared" ref="E290:Q290" si="197" xml:space="preserve"> E283</f>
        <v>Opening RCV (Post 2020 investment RCV) - WN - real</v>
      </c>
      <c r="F290" s="84">
        <f t="shared" si="197"/>
        <v>0</v>
      </c>
      <c r="G290" s="84" t="str">
        <f t="shared" si="197"/>
        <v>£m</v>
      </c>
      <c r="H290" s="84">
        <f t="shared" si="197"/>
        <v>0</v>
      </c>
      <c r="I290" s="84">
        <f t="shared" si="197"/>
        <v>0</v>
      </c>
      <c r="J290" s="84">
        <f t="shared" si="197"/>
        <v>0</v>
      </c>
      <c r="K290" s="84">
        <f t="shared" si="197"/>
        <v>0</v>
      </c>
      <c r="L290" s="84">
        <f t="shared" si="197"/>
        <v>0</v>
      </c>
      <c r="M290" s="84">
        <f t="shared" si="197"/>
        <v>0</v>
      </c>
      <c r="N290" s="84">
        <f t="shared" si="197"/>
        <v>5.7204284608673106</v>
      </c>
      <c r="O290" s="84">
        <f t="shared" si="197"/>
        <v>11.354655239360444</v>
      </c>
      <c r="P290" s="84">
        <f t="shared" si="197"/>
        <v>17.051145069833954</v>
      </c>
      <c r="Q290" s="84">
        <f t="shared" si="197"/>
        <v>22.168409039475851</v>
      </c>
    </row>
    <row r="291" spans="1:17" hidden="1" outlineLevel="2">
      <c r="E291" s="84" t="str">
        <f t="shared" ref="E291:Q291" si="198" xml:space="preserve"> E288</f>
        <v>Closing RCV (Post 2020 investment RCV) - WN - real</v>
      </c>
      <c r="F291" s="84">
        <f t="shared" si="198"/>
        <v>0</v>
      </c>
      <c r="G291" s="84" t="str">
        <f t="shared" si="198"/>
        <v>£m</v>
      </c>
      <c r="H291" s="84">
        <f t="shared" si="198"/>
        <v>0</v>
      </c>
      <c r="I291" s="84">
        <f t="shared" si="198"/>
        <v>0</v>
      </c>
      <c r="J291" s="84">
        <f t="shared" si="198"/>
        <v>0</v>
      </c>
      <c r="K291" s="84">
        <f t="shared" si="198"/>
        <v>0</v>
      </c>
      <c r="L291" s="84">
        <f t="shared" si="198"/>
        <v>0</v>
      </c>
      <c r="M291" s="84">
        <f t="shared" si="198"/>
        <v>5.7204284608673088</v>
      </c>
      <c r="N291" s="84">
        <f t="shared" si="198"/>
        <v>11.354655239360463</v>
      </c>
      <c r="O291" s="84">
        <f t="shared" si="198"/>
        <v>17.051145069833957</v>
      </c>
      <c r="P291" s="84">
        <f t="shared" si="198"/>
        <v>22.168409039475794</v>
      </c>
      <c r="Q291" s="84">
        <f t="shared" si="198"/>
        <v>26.899561617553697</v>
      </c>
    </row>
    <row r="292" spans="1:17" hidden="1" outlineLevel="2">
      <c r="E292" s="260" t="s">
        <v>793</v>
      </c>
      <c r="F292" s="260"/>
      <c r="G292" s="260" t="s">
        <v>255</v>
      </c>
      <c r="H292" s="260"/>
      <c r="I292" s="260"/>
      <c r="J292" s="260">
        <f t="shared" ref="J292:Q292" si="199" xml:space="preserve"> AVERAGE(J290:J291)</f>
        <v>0</v>
      </c>
      <c r="K292" s="260">
        <f t="shared" si="199"/>
        <v>0</v>
      </c>
      <c r="L292" s="260">
        <f t="shared" si="199"/>
        <v>0</v>
      </c>
      <c r="M292" s="260">
        <f t="shared" si="199"/>
        <v>2.8602142304336544</v>
      </c>
      <c r="N292" s="260">
        <f t="shared" si="199"/>
        <v>8.537541850113886</v>
      </c>
      <c r="O292" s="260">
        <f t="shared" si="199"/>
        <v>14.2029001545972</v>
      </c>
      <c r="P292" s="260">
        <f t="shared" si="199"/>
        <v>19.609777054654874</v>
      </c>
      <c r="Q292" s="260">
        <f t="shared" si="199"/>
        <v>24.533985328514774</v>
      </c>
    </row>
    <row r="293" spans="1:17" hidden="1" outlineLevel="2">
      <c r="F293" s="84"/>
      <c r="G293" s="84"/>
      <c r="H293" s="84"/>
      <c r="I293" s="84"/>
      <c r="J293" s="84"/>
      <c r="K293" s="84"/>
      <c r="L293" s="84"/>
      <c r="M293" s="84"/>
      <c r="N293" s="84"/>
      <c r="O293" s="84"/>
      <c r="P293" s="84"/>
      <c r="Q293" s="84"/>
    </row>
    <row r="294" spans="1:17" hidden="1" outlineLevel="2">
      <c r="C294" s="86" t="s">
        <v>530</v>
      </c>
      <c r="F294" s="84"/>
      <c r="G294" s="84"/>
      <c r="H294" s="84"/>
      <c r="I294" s="84"/>
      <c r="J294" s="84"/>
      <c r="K294" s="84"/>
      <c r="L294" s="84"/>
      <c r="M294" s="84"/>
      <c r="N294" s="84"/>
      <c r="O294" s="84"/>
      <c r="P294" s="84"/>
      <c r="Q294" s="84"/>
    </row>
    <row r="295" spans="1:17" hidden="1" outlineLevel="2">
      <c r="E295" s="84" t="str">
        <f t="shared" ref="E295:Q295" si="200" xml:space="preserve"> E288</f>
        <v>Closing RCV (Post 2020 investment RCV) - WN - real</v>
      </c>
      <c r="F295" s="84">
        <f t="shared" si="200"/>
        <v>0</v>
      </c>
      <c r="G295" s="84" t="str">
        <f t="shared" si="200"/>
        <v>£m</v>
      </c>
      <c r="H295" s="84">
        <f t="shared" si="200"/>
        <v>0</v>
      </c>
      <c r="I295" s="84">
        <f t="shared" si="200"/>
        <v>0</v>
      </c>
      <c r="J295" s="84">
        <f t="shared" si="200"/>
        <v>0</v>
      </c>
      <c r="K295" s="84">
        <f t="shared" si="200"/>
        <v>0</v>
      </c>
      <c r="L295" s="84">
        <f t="shared" si="200"/>
        <v>0</v>
      </c>
      <c r="M295" s="84">
        <f t="shared" si="200"/>
        <v>5.7204284608673088</v>
      </c>
      <c r="N295" s="84">
        <f t="shared" si="200"/>
        <v>11.354655239360463</v>
      </c>
      <c r="O295" s="84">
        <f t="shared" si="200"/>
        <v>17.051145069833957</v>
      </c>
      <c r="P295" s="84">
        <f t="shared" si="200"/>
        <v>22.168409039475794</v>
      </c>
      <c r="Q295" s="84">
        <f t="shared" si="200"/>
        <v>26.899561617553697</v>
      </c>
    </row>
    <row r="296" spans="1:17" s="187" customFormat="1" hidden="1" outlineLevel="2">
      <c r="A296" s="183"/>
      <c r="B296" s="218"/>
      <c r="C296" s="185"/>
      <c r="D296" s="186"/>
      <c r="E296" s="181" t="str">
        <f xml:space="preserve"> Inp!E$129</f>
        <v>RCV additions balance - WN - real</v>
      </c>
      <c r="F296" s="181">
        <f xml:space="preserve"> Inp!F$129</f>
        <v>0</v>
      </c>
      <c r="G296" s="181" t="str">
        <f xml:space="preserve"> Inp!G$129</f>
        <v>£m</v>
      </c>
      <c r="H296" s="181">
        <f xml:space="preserve"> Inp!H$129</f>
        <v>0</v>
      </c>
      <c r="I296" s="181">
        <f xml:space="preserve"> Inp!I$129</f>
        <v>0</v>
      </c>
      <c r="J296" s="181">
        <f xml:space="preserve"> Inp!J$129</f>
        <v>0</v>
      </c>
      <c r="K296" s="181">
        <f xml:space="preserve"> Inp!K$129</f>
        <v>0</v>
      </c>
      <c r="L296" s="181">
        <f xml:space="preserve"> Inp!L$129</f>
        <v>0</v>
      </c>
      <c r="M296" s="181">
        <f xml:space="preserve"> Inp!M$129</f>
        <v>5.7204284608673097</v>
      </c>
      <c r="N296" s="181">
        <f xml:space="preserve"> Inp!N$129</f>
        <v>11.3546552393605</v>
      </c>
      <c r="O296" s="181">
        <f xml:space="preserve"> Inp!O$129</f>
        <v>17.051145069834</v>
      </c>
      <c r="P296" s="181">
        <f xml:space="preserve"> Inp!P$129</f>
        <v>22.168409039475801</v>
      </c>
      <c r="Q296" s="181">
        <f xml:space="preserve"> Inp!Q$129</f>
        <v>26.899561617553701</v>
      </c>
    </row>
    <row r="297" spans="1:17" s="224" customFormat="1" hidden="1" outlineLevel="2">
      <c r="A297" s="219"/>
      <c r="B297" s="220"/>
      <c r="C297" s="221"/>
      <c r="D297" s="222"/>
      <c r="E297" s="223" t="s">
        <v>748</v>
      </c>
      <c r="G297" s="224" t="s">
        <v>724</v>
      </c>
      <c r="H297" s="247">
        <f xml:space="preserve"> SUM(J297:Q297)</f>
        <v>0</v>
      </c>
      <c r="I297" s="196"/>
      <c r="J297" s="224">
        <f t="shared" ref="J297:Q297" si="201" xml:space="preserve"> IF(ROUND(J295,3) = ROUND(J296,3), 0, 1)</f>
        <v>0</v>
      </c>
      <c r="K297" s="224">
        <f t="shared" si="201"/>
        <v>0</v>
      </c>
      <c r="L297" s="224">
        <f t="shared" si="201"/>
        <v>0</v>
      </c>
      <c r="M297" s="224">
        <f t="shared" si="201"/>
        <v>0</v>
      </c>
      <c r="N297" s="224">
        <f t="shared" si="201"/>
        <v>0</v>
      </c>
      <c r="O297" s="224">
        <f t="shared" si="201"/>
        <v>0</v>
      </c>
      <c r="P297" s="224">
        <f t="shared" si="201"/>
        <v>0</v>
      </c>
      <c r="Q297" s="224">
        <f t="shared" si="201"/>
        <v>0</v>
      </c>
    </row>
    <row r="298" spans="1:17" hidden="1" outlineLevel="2"/>
    <row r="299" spans="1:17" hidden="1" outlineLevel="2"/>
    <row r="300" spans="1:17" s="148" customFormat="1" hidden="1" outlineLevel="1">
      <c r="A300" s="143"/>
      <c r="B300" s="144"/>
      <c r="C300" s="145"/>
      <c r="D300" s="146"/>
      <c r="E300" s="147"/>
      <c r="G300" s="149"/>
    </row>
    <row r="301" spans="1:17" s="92" customFormat="1" hidden="1" outlineLevel="1" collapsed="1">
      <c r="A301" s="11"/>
      <c r="B301" s="12" t="s">
        <v>749</v>
      </c>
      <c r="C301" s="13"/>
      <c r="D301" s="14"/>
      <c r="E301" s="91"/>
      <c r="G301" s="93"/>
    </row>
    <row r="302" spans="1:17" s="92" customFormat="1" hidden="1" outlineLevel="2">
      <c r="A302" s="11"/>
      <c r="B302" s="12"/>
      <c r="C302" s="13"/>
      <c r="D302" s="115"/>
      <c r="E302" s="91"/>
      <c r="G302" s="93"/>
    </row>
    <row r="303" spans="1:17" s="92" customFormat="1" hidden="1" outlineLevel="2">
      <c r="A303" s="11"/>
      <c r="B303" s="12"/>
      <c r="C303" s="13"/>
      <c r="D303" s="115"/>
      <c r="E303" s="91" t="str">
        <f t="shared" ref="E303:Q303" si="202" xml:space="preserve"> E194</f>
        <v>RCV (RPI inflated RCV) 31 March 2020 post midnight adjustments - WN - real</v>
      </c>
      <c r="F303" s="91">
        <f t="shared" si="202"/>
        <v>0</v>
      </c>
      <c r="G303" s="91" t="str">
        <f t="shared" si="202"/>
        <v>£m</v>
      </c>
      <c r="H303" s="91">
        <f t="shared" si="202"/>
        <v>0</v>
      </c>
      <c r="I303" s="91">
        <f t="shared" si="202"/>
        <v>0</v>
      </c>
      <c r="J303" s="91">
        <f t="shared" si="202"/>
        <v>0</v>
      </c>
      <c r="K303" s="91">
        <f t="shared" si="202"/>
        <v>0</v>
      </c>
      <c r="L303" s="91">
        <f t="shared" si="202"/>
        <v>6.9046324322519048</v>
      </c>
      <c r="M303" s="91">
        <f t="shared" si="202"/>
        <v>0</v>
      </c>
      <c r="N303" s="91">
        <f t="shared" si="202"/>
        <v>0</v>
      </c>
      <c r="O303" s="91">
        <f t="shared" si="202"/>
        <v>0</v>
      </c>
      <c r="P303" s="91">
        <f t="shared" si="202"/>
        <v>0</v>
      </c>
      <c r="Q303" s="91">
        <f t="shared" si="202"/>
        <v>0</v>
      </c>
    </row>
    <row r="304" spans="1:17" s="92" customFormat="1" hidden="1" outlineLevel="2">
      <c r="A304" s="11"/>
      <c r="B304" s="12"/>
      <c r="C304" s="13"/>
      <c r="D304" s="115"/>
      <c r="E304" s="91" t="str">
        <f t="shared" ref="E304:Q304" si="203" xml:space="preserve"> E233</f>
        <v>RCV (CPIH inflated RCV) 31 March 2020 post midnight adjustments - WN - real</v>
      </c>
      <c r="F304" s="91">
        <f t="shared" si="203"/>
        <v>0</v>
      </c>
      <c r="G304" s="91" t="str">
        <f t="shared" si="203"/>
        <v>£m</v>
      </c>
      <c r="H304" s="91">
        <f t="shared" si="203"/>
        <v>0</v>
      </c>
      <c r="I304" s="91">
        <f t="shared" si="203"/>
        <v>0</v>
      </c>
      <c r="J304" s="91">
        <f t="shared" si="203"/>
        <v>0</v>
      </c>
      <c r="K304" s="91">
        <f t="shared" si="203"/>
        <v>0</v>
      </c>
      <c r="L304" s="91">
        <f t="shared" si="203"/>
        <v>6.9046324322519048</v>
      </c>
      <c r="M304" s="91">
        <f t="shared" si="203"/>
        <v>0</v>
      </c>
      <c r="N304" s="91">
        <f t="shared" si="203"/>
        <v>0</v>
      </c>
      <c r="O304" s="91">
        <f t="shared" si="203"/>
        <v>0</v>
      </c>
      <c r="P304" s="91">
        <f t="shared" si="203"/>
        <v>0</v>
      </c>
      <c r="Q304" s="91">
        <f t="shared" si="203"/>
        <v>0</v>
      </c>
    </row>
    <row r="305" spans="1:17" s="92" customFormat="1" hidden="1" outlineLevel="2">
      <c r="A305" s="11"/>
      <c r="B305" s="12"/>
      <c r="C305" s="13"/>
      <c r="D305" s="115"/>
      <c r="E305" s="91" t="str">
        <f t="shared" ref="E305:Q305" si="204" xml:space="preserve"> E275</f>
        <v>RCV (post 2020 investment RCV) 31 March 2020 post midnight adjustments - WN - real</v>
      </c>
      <c r="F305" s="91">
        <f t="shared" si="204"/>
        <v>0</v>
      </c>
      <c r="G305" s="91" t="str">
        <f t="shared" si="204"/>
        <v>£m</v>
      </c>
      <c r="H305" s="91">
        <f t="shared" si="204"/>
        <v>0</v>
      </c>
      <c r="I305" s="91">
        <f t="shared" si="204"/>
        <v>0</v>
      </c>
      <c r="J305" s="91">
        <f t="shared" si="204"/>
        <v>0</v>
      </c>
      <c r="K305" s="91">
        <f t="shared" si="204"/>
        <v>0</v>
      </c>
      <c r="L305" s="91">
        <f t="shared" si="204"/>
        <v>0</v>
      </c>
      <c r="M305" s="91">
        <f t="shared" si="204"/>
        <v>0</v>
      </c>
      <c r="N305" s="91">
        <f t="shared" si="204"/>
        <v>0</v>
      </c>
      <c r="O305" s="91">
        <f t="shared" si="204"/>
        <v>0</v>
      </c>
      <c r="P305" s="91">
        <f t="shared" si="204"/>
        <v>0</v>
      </c>
      <c r="Q305" s="91">
        <f t="shared" si="204"/>
        <v>0</v>
      </c>
    </row>
    <row r="306" spans="1:17" s="310" customFormat="1" hidden="1" outlineLevel="2">
      <c r="A306" s="306"/>
      <c r="B306" s="307"/>
      <c r="C306" s="308"/>
      <c r="D306" s="250"/>
      <c r="E306" s="312" t="s">
        <v>794</v>
      </c>
      <c r="F306" s="312"/>
      <c r="G306" s="312" t="s">
        <v>255</v>
      </c>
      <c r="H306" s="312"/>
      <c r="I306" s="312"/>
      <c r="J306" s="312">
        <f t="shared" ref="J306:Q306" si="205" xml:space="preserve"> SUM(J303:J305)</f>
        <v>0</v>
      </c>
      <c r="K306" s="312">
        <f t="shared" si="205"/>
        <v>0</v>
      </c>
      <c r="L306" s="312">
        <f t="shared" si="205"/>
        <v>13.80926486450381</v>
      </c>
      <c r="M306" s="312">
        <f t="shared" si="205"/>
        <v>0</v>
      </c>
      <c r="N306" s="312">
        <f t="shared" si="205"/>
        <v>0</v>
      </c>
      <c r="O306" s="312">
        <f t="shared" si="205"/>
        <v>0</v>
      </c>
      <c r="P306" s="312">
        <f t="shared" si="205"/>
        <v>0</v>
      </c>
      <c r="Q306" s="312">
        <f t="shared" si="205"/>
        <v>0</v>
      </c>
    </row>
    <row r="307" spans="1:17" s="92" customFormat="1" hidden="1" outlineLevel="2">
      <c r="A307" s="11"/>
      <c r="B307" s="12"/>
      <c r="C307" s="13"/>
      <c r="D307" s="115"/>
      <c r="E307" s="91"/>
      <c r="G307" s="93"/>
    </row>
    <row r="308" spans="1:17" s="98" customFormat="1" hidden="1" outlineLevel="2">
      <c r="A308" s="94"/>
      <c r="B308" s="95"/>
      <c r="C308" s="96"/>
      <c r="D308" s="97"/>
      <c r="E308" s="84" t="str">
        <f t="shared" ref="E308:Q308" si="206" xml:space="preserve"> E201</f>
        <v>Opening RCV (RPI inflated RCV) - WN - real</v>
      </c>
      <c r="F308" s="84">
        <f t="shared" si="206"/>
        <v>0</v>
      </c>
      <c r="G308" s="84" t="str">
        <f t="shared" si="206"/>
        <v>£m</v>
      </c>
      <c r="H308" s="84">
        <f t="shared" si="206"/>
        <v>0</v>
      </c>
      <c r="I308" s="84">
        <f t="shared" si="206"/>
        <v>0</v>
      </c>
      <c r="J308" s="84">
        <f t="shared" si="206"/>
        <v>0</v>
      </c>
      <c r="K308" s="84">
        <f t="shared" si="206"/>
        <v>0</v>
      </c>
      <c r="L308" s="84">
        <f t="shared" si="206"/>
        <v>0</v>
      </c>
      <c r="M308" s="84">
        <f t="shared" si="206"/>
        <v>6.9345875213164376</v>
      </c>
      <c r="N308" s="84">
        <f t="shared" si="206"/>
        <v>6.5585147815870055</v>
      </c>
      <c r="O308" s="84">
        <f t="shared" si="206"/>
        <v>6.2100622638299887</v>
      </c>
      <c r="P308" s="84">
        <f t="shared" si="206"/>
        <v>5.8815189501737359</v>
      </c>
      <c r="Q308" s="84">
        <f t="shared" si="206"/>
        <v>5.5703572189175272</v>
      </c>
    </row>
    <row r="309" spans="1:17" hidden="1" outlineLevel="2">
      <c r="D309" s="83" t="s">
        <v>719</v>
      </c>
      <c r="E309" s="84" t="str">
        <f t="shared" ref="E309:Q309" si="207" xml:space="preserve"> E245</f>
        <v>Opening RCV (CPIH inflated RCV) - WN - real</v>
      </c>
      <c r="F309" s="84">
        <f t="shared" si="207"/>
        <v>0</v>
      </c>
      <c r="G309" s="84" t="str">
        <f t="shared" si="207"/>
        <v>£m</v>
      </c>
      <c r="H309" s="84">
        <f t="shared" si="207"/>
        <v>0</v>
      </c>
      <c r="I309" s="84">
        <f t="shared" si="207"/>
        <v>0</v>
      </c>
      <c r="J309" s="84">
        <f t="shared" si="207"/>
        <v>0</v>
      </c>
      <c r="K309" s="84">
        <f t="shared" si="207"/>
        <v>0</v>
      </c>
      <c r="L309" s="84">
        <f t="shared" si="207"/>
        <v>0</v>
      </c>
      <c r="M309" s="84">
        <f t="shared" si="207"/>
        <v>6.9046324322519057</v>
      </c>
      <c r="N309" s="84">
        <f t="shared" si="207"/>
        <v>6.4696405890200346</v>
      </c>
      <c r="O309" s="84">
        <f t="shared" si="207"/>
        <v>6.0620532319117757</v>
      </c>
      <c r="P309" s="84">
        <f t="shared" si="207"/>
        <v>5.6801438783013332</v>
      </c>
      <c r="Q309" s="84">
        <f t="shared" si="207"/>
        <v>5.3222948139683499</v>
      </c>
    </row>
    <row r="310" spans="1:17" hidden="1" outlineLevel="2">
      <c r="D310" s="83" t="s">
        <v>719</v>
      </c>
      <c r="E310" s="84" t="str">
        <f t="shared" ref="E310:Q310" si="208" xml:space="preserve"> E283</f>
        <v>Opening RCV (Post 2020 investment RCV) - WN - real</v>
      </c>
      <c r="F310" s="84">
        <f t="shared" si="208"/>
        <v>0</v>
      </c>
      <c r="G310" s="84" t="str">
        <f t="shared" si="208"/>
        <v>£m</v>
      </c>
      <c r="H310" s="84">
        <f t="shared" si="208"/>
        <v>0</v>
      </c>
      <c r="I310" s="84">
        <f t="shared" si="208"/>
        <v>0</v>
      </c>
      <c r="J310" s="84">
        <f t="shared" si="208"/>
        <v>0</v>
      </c>
      <c r="K310" s="84">
        <f t="shared" si="208"/>
        <v>0</v>
      </c>
      <c r="L310" s="84">
        <f t="shared" si="208"/>
        <v>0</v>
      </c>
      <c r="M310" s="84">
        <f t="shared" si="208"/>
        <v>0</v>
      </c>
      <c r="N310" s="84">
        <f t="shared" si="208"/>
        <v>5.7204284608673106</v>
      </c>
      <c r="O310" s="84">
        <f t="shared" si="208"/>
        <v>11.354655239360444</v>
      </c>
      <c r="P310" s="84">
        <f t="shared" si="208"/>
        <v>17.051145069833954</v>
      </c>
      <c r="Q310" s="84">
        <f t="shared" si="208"/>
        <v>22.168409039475851</v>
      </c>
    </row>
    <row r="311" spans="1:17" s="310" customFormat="1" hidden="1" outlineLevel="2">
      <c r="A311" s="306"/>
      <c r="B311" s="307"/>
      <c r="C311" s="308"/>
      <c r="D311" s="250"/>
      <c r="E311" s="312" t="s">
        <v>795</v>
      </c>
      <c r="F311" s="312"/>
      <c r="G311" s="312" t="s">
        <v>255</v>
      </c>
      <c r="H311" s="312"/>
      <c r="I311" s="312"/>
      <c r="J311" s="312">
        <f t="shared" ref="J311:Q311" si="209" xml:space="preserve"> SUM(J308:J310)</f>
        <v>0</v>
      </c>
      <c r="K311" s="312">
        <f t="shared" si="209"/>
        <v>0</v>
      </c>
      <c r="L311" s="312">
        <f t="shared" si="209"/>
        <v>0</v>
      </c>
      <c r="M311" s="312">
        <f t="shared" si="209"/>
        <v>13.839219953568342</v>
      </c>
      <c r="N311" s="312">
        <f t="shared" si="209"/>
        <v>18.748583831474349</v>
      </c>
      <c r="O311" s="312">
        <f t="shared" si="209"/>
        <v>23.626770735102209</v>
      </c>
      <c r="P311" s="312">
        <f t="shared" si="209"/>
        <v>28.612807898309022</v>
      </c>
      <c r="Q311" s="312">
        <f t="shared" si="209"/>
        <v>33.061061072361724</v>
      </c>
    </row>
    <row r="312" spans="1:17" hidden="1" outlineLevel="2">
      <c r="F312" s="84"/>
      <c r="G312" s="84"/>
      <c r="H312" s="84"/>
      <c r="I312" s="84"/>
      <c r="J312" s="84"/>
      <c r="K312" s="84"/>
      <c r="L312" s="84"/>
      <c r="M312" s="84"/>
      <c r="N312" s="84"/>
      <c r="O312" s="84"/>
      <c r="P312" s="84"/>
      <c r="Q312" s="84"/>
    </row>
    <row r="313" spans="1:17" s="98" customFormat="1" hidden="1" outlineLevel="2">
      <c r="A313" s="94"/>
      <c r="B313" s="95"/>
      <c r="C313" s="96"/>
      <c r="D313" s="97"/>
      <c r="E313" s="84" t="str">
        <f t="shared" ref="E313:Q313" si="210" xml:space="preserve"> E205</f>
        <v>Closing RCV (RPI inflated RCV) - WN - real</v>
      </c>
      <c r="F313" s="84">
        <f t="shared" si="210"/>
        <v>0</v>
      </c>
      <c r="G313" s="84" t="str">
        <f t="shared" si="210"/>
        <v>£m</v>
      </c>
      <c r="H313" s="84">
        <f t="shared" si="210"/>
        <v>0</v>
      </c>
      <c r="I313" s="84">
        <f t="shared" si="210"/>
        <v>0</v>
      </c>
      <c r="J313" s="84">
        <f t="shared" si="210"/>
        <v>0</v>
      </c>
      <c r="K313" s="84">
        <f t="shared" si="210"/>
        <v>0</v>
      </c>
      <c r="L313" s="84">
        <f t="shared" si="210"/>
        <v>0</v>
      </c>
      <c r="M313" s="84">
        <f t="shared" si="210"/>
        <v>6.4977085074735026</v>
      </c>
      <c r="N313" s="84">
        <f t="shared" si="210"/>
        <v>6.1453283503470244</v>
      </c>
      <c r="O313" s="84">
        <f t="shared" si="210"/>
        <v>5.8188283412086994</v>
      </c>
      <c r="P313" s="84">
        <f t="shared" si="210"/>
        <v>5.510983256312791</v>
      </c>
      <c r="Q313" s="84">
        <f t="shared" si="210"/>
        <v>5.2194247141257231</v>
      </c>
    </row>
    <row r="314" spans="1:17" hidden="1" outlineLevel="2">
      <c r="D314" s="83" t="s">
        <v>719</v>
      </c>
      <c r="E314" s="84" t="str">
        <f t="shared" ref="E314:Q314" si="211" xml:space="preserve"> E250</f>
        <v>Closing RCV (CPIH inflated RCV) - WN - real</v>
      </c>
      <c r="F314" s="84">
        <f t="shared" si="211"/>
        <v>0</v>
      </c>
      <c r="G314" s="84" t="str">
        <f t="shared" si="211"/>
        <v>£m</v>
      </c>
      <c r="H314" s="84">
        <f t="shared" si="211"/>
        <v>0</v>
      </c>
      <c r="I314" s="84">
        <f t="shared" si="211"/>
        <v>0</v>
      </c>
      <c r="J314" s="84">
        <f t="shared" si="211"/>
        <v>0</v>
      </c>
      <c r="K314" s="84">
        <f t="shared" si="211"/>
        <v>0</v>
      </c>
      <c r="L314" s="84">
        <f t="shared" si="211"/>
        <v>0</v>
      </c>
      <c r="M314" s="84">
        <f t="shared" si="211"/>
        <v>6.4696405890200355</v>
      </c>
      <c r="N314" s="84">
        <f t="shared" si="211"/>
        <v>6.062053231911773</v>
      </c>
      <c r="O314" s="84">
        <f t="shared" si="211"/>
        <v>5.680143878301334</v>
      </c>
      <c r="P314" s="84">
        <f t="shared" si="211"/>
        <v>5.3222948139683499</v>
      </c>
      <c r="Q314" s="84">
        <f t="shared" si="211"/>
        <v>4.9869902406883435</v>
      </c>
    </row>
    <row r="315" spans="1:17" hidden="1" outlineLevel="2">
      <c r="D315" s="83" t="s">
        <v>719</v>
      </c>
      <c r="E315" s="84" t="str">
        <f t="shared" ref="E315:Q315" si="212" xml:space="preserve"> E288</f>
        <v>Closing RCV (Post 2020 investment RCV) - WN - real</v>
      </c>
      <c r="F315" s="84">
        <f t="shared" si="212"/>
        <v>0</v>
      </c>
      <c r="G315" s="84" t="str">
        <f t="shared" si="212"/>
        <v>£m</v>
      </c>
      <c r="H315" s="84">
        <f t="shared" si="212"/>
        <v>0</v>
      </c>
      <c r="I315" s="84">
        <f t="shared" si="212"/>
        <v>0</v>
      </c>
      <c r="J315" s="84">
        <f t="shared" si="212"/>
        <v>0</v>
      </c>
      <c r="K315" s="84">
        <f t="shared" si="212"/>
        <v>0</v>
      </c>
      <c r="L315" s="84">
        <f t="shared" si="212"/>
        <v>0</v>
      </c>
      <c r="M315" s="84">
        <f t="shared" si="212"/>
        <v>5.7204284608673088</v>
      </c>
      <c r="N315" s="84">
        <f t="shared" si="212"/>
        <v>11.354655239360463</v>
      </c>
      <c r="O315" s="84">
        <f t="shared" si="212"/>
        <v>17.051145069833957</v>
      </c>
      <c r="P315" s="84">
        <f t="shared" si="212"/>
        <v>22.168409039475794</v>
      </c>
      <c r="Q315" s="84">
        <f t="shared" si="212"/>
        <v>26.899561617553697</v>
      </c>
    </row>
    <row r="316" spans="1:17" hidden="1" outlineLevel="2">
      <c r="E316" s="211" t="s">
        <v>796</v>
      </c>
      <c r="F316" s="211"/>
      <c r="G316" s="211" t="s">
        <v>255</v>
      </c>
      <c r="H316" s="211"/>
      <c r="I316" s="211"/>
      <c r="J316" s="211">
        <f t="shared" ref="J316" si="213" xml:space="preserve"> SUM(J313:J315)</f>
        <v>0</v>
      </c>
      <c r="K316" s="211">
        <f t="shared" ref="K316:Q316" si="214" xml:space="preserve"> SUM(K313:K315)</f>
        <v>0</v>
      </c>
      <c r="L316" s="211">
        <f t="shared" si="214"/>
        <v>0</v>
      </c>
      <c r="M316" s="211">
        <f t="shared" si="214"/>
        <v>18.687777557360846</v>
      </c>
      <c r="N316" s="211">
        <f t="shared" si="214"/>
        <v>23.562036821619259</v>
      </c>
      <c r="O316" s="211">
        <f t="shared" si="214"/>
        <v>28.550117289343991</v>
      </c>
      <c r="P316" s="211">
        <f t="shared" si="214"/>
        <v>33.001687109756936</v>
      </c>
      <c r="Q316" s="211">
        <f t="shared" si="214"/>
        <v>37.105976572367766</v>
      </c>
    </row>
    <row r="317" spans="1:17" s="148" customFormat="1" hidden="1" outlineLevel="2">
      <c r="A317" s="143"/>
      <c r="B317" s="144"/>
      <c r="C317" s="145"/>
      <c r="D317" s="146"/>
      <c r="E317" s="147"/>
      <c r="G317" s="149"/>
    </row>
    <row r="318" spans="1:17" hidden="1" outlineLevel="2">
      <c r="E318" s="84" t="str">
        <f t="shared" ref="E318:Q318" si="215" xml:space="preserve"> E311</f>
        <v>Total: Opening RCV - WN - real</v>
      </c>
      <c r="F318" s="84">
        <f t="shared" si="215"/>
        <v>0</v>
      </c>
      <c r="G318" s="84" t="str">
        <f t="shared" si="215"/>
        <v>£m</v>
      </c>
      <c r="H318" s="84">
        <f t="shared" si="215"/>
        <v>0</v>
      </c>
      <c r="I318" s="84">
        <f t="shared" si="215"/>
        <v>0</v>
      </c>
      <c r="J318" s="84">
        <f t="shared" si="215"/>
        <v>0</v>
      </c>
      <c r="K318" s="84">
        <f t="shared" si="215"/>
        <v>0</v>
      </c>
      <c r="L318" s="84">
        <f t="shared" si="215"/>
        <v>0</v>
      </c>
      <c r="M318" s="84">
        <f t="shared" si="215"/>
        <v>13.839219953568342</v>
      </c>
      <c r="N318" s="84">
        <f t="shared" si="215"/>
        <v>18.748583831474349</v>
      </c>
      <c r="O318" s="84">
        <f t="shared" si="215"/>
        <v>23.626770735102209</v>
      </c>
      <c r="P318" s="84">
        <f t="shared" si="215"/>
        <v>28.612807898309022</v>
      </c>
      <c r="Q318" s="84">
        <f t="shared" si="215"/>
        <v>33.061061072361724</v>
      </c>
    </row>
    <row r="319" spans="1:17" hidden="1" outlineLevel="2">
      <c r="E319" s="84" t="str">
        <f t="shared" ref="E319:Q319" si="216" xml:space="preserve"> E316</f>
        <v>Total: Closing RCV - WN - real</v>
      </c>
      <c r="F319" s="84">
        <f t="shared" si="216"/>
        <v>0</v>
      </c>
      <c r="G319" s="84" t="str">
        <f t="shared" si="216"/>
        <v>£m</v>
      </c>
      <c r="H319" s="84">
        <f t="shared" si="216"/>
        <v>0</v>
      </c>
      <c r="I319" s="84">
        <f t="shared" si="216"/>
        <v>0</v>
      </c>
      <c r="J319" s="84">
        <f t="shared" si="216"/>
        <v>0</v>
      </c>
      <c r="K319" s="84">
        <f t="shared" si="216"/>
        <v>0</v>
      </c>
      <c r="L319" s="84">
        <f t="shared" si="216"/>
        <v>0</v>
      </c>
      <c r="M319" s="84">
        <f t="shared" si="216"/>
        <v>18.687777557360846</v>
      </c>
      <c r="N319" s="84">
        <f t="shared" si="216"/>
        <v>23.562036821619259</v>
      </c>
      <c r="O319" s="84">
        <f t="shared" si="216"/>
        <v>28.550117289343991</v>
      </c>
      <c r="P319" s="84">
        <f t="shared" si="216"/>
        <v>33.001687109756936</v>
      </c>
      <c r="Q319" s="84">
        <f t="shared" si="216"/>
        <v>37.105976572367766</v>
      </c>
    </row>
    <row r="320" spans="1:17" hidden="1" outlineLevel="2">
      <c r="E320" s="211" t="s">
        <v>797</v>
      </c>
      <c r="F320" s="211"/>
      <c r="G320" s="211" t="s">
        <v>255</v>
      </c>
      <c r="H320" s="211"/>
      <c r="I320" s="211"/>
      <c r="J320" s="211">
        <f t="shared" ref="J320:Q320" si="217" xml:space="preserve"> AVERAGE(J318:J319)</f>
        <v>0</v>
      </c>
      <c r="K320" s="211">
        <f t="shared" si="217"/>
        <v>0</v>
      </c>
      <c r="L320" s="211">
        <f t="shared" si="217"/>
        <v>0</v>
      </c>
      <c r="M320" s="211">
        <f t="shared" si="217"/>
        <v>16.263498755464596</v>
      </c>
      <c r="N320" s="211">
        <f t="shared" si="217"/>
        <v>21.155310326546804</v>
      </c>
      <c r="O320" s="211">
        <f t="shared" si="217"/>
        <v>26.0884440122231</v>
      </c>
      <c r="P320" s="211">
        <f t="shared" si="217"/>
        <v>30.807247504032979</v>
      </c>
      <c r="Q320" s="211">
        <f t="shared" si="217"/>
        <v>35.083518822364745</v>
      </c>
    </row>
    <row r="321" spans="1:17" hidden="1" outlineLevel="2">
      <c r="F321" s="84"/>
      <c r="G321" s="84"/>
      <c r="H321" s="84"/>
      <c r="I321" s="84"/>
      <c r="J321" s="84"/>
      <c r="K321" s="84"/>
      <c r="L321" s="84"/>
      <c r="M321" s="84"/>
      <c r="N321" s="84"/>
      <c r="O321" s="84"/>
      <c r="P321" s="84"/>
      <c r="Q321" s="84"/>
    </row>
    <row r="322" spans="1:17" hidden="1" outlineLevel="2">
      <c r="C322" s="86" t="s">
        <v>530</v>
      </c>
      <c r="F322" s="84"/>
      <c r="G322" s="84"/>
      <c r="H322" s="84"/>
      <c r="I322" s="84"/>
      <c r="J322" s="84"/>
      <c r="K322" s="84"/>
      <c r="L322" s="84"/>
      <c r="M322" s="84"/>
      <c r="N322" s="84"/>
      <c r="O322" s="84"/>
      <c r="P322" s="84"/>
      <c r="Q322" s="84"/>
    </row>
    <row r="323" spans="1:17" s="187" customFormat="1" hidden="1" outlineLevel="2">
      <c r="A323" s="183"/>
      <c r="B323" s="218"/>
      <c r="C323" s="185"/>
      <c r="D323" s="186"/>
      <c r="E323" s="181" t="str">
        <f xml:space="preserve"> Inp!E$130</f>
        <v>RCV balance - WN BEG - nominal</v>
      </c>
      <c r="F323" s="181">
        <f xml:space="preserve"> Inp!F$130</f>
        <v>0</v>
      </c>
      <c r="G323" s="181" t="str">
        <f xml:space="preserve"> Inp!G$130</f>
        <v>£m</v>
      </c>
      <c r="H323" s="181">
        <f xml:space="preserve"> Inp!H$130</f>
        <v>0</v>
      </c>
      <c r="I323" s="181">
        <f xml:space="preserve"> Inp!I$130</f>
        <v>0</v>
      </c>
      <c r="J323" s="181">
        <f xml:space="preserve"> Inp!J$130</f>
        <v>0</v>
      </c>
      <c r="K323" s="181">
        <f xml:space="preserve"> Inp!K$130</f>
        <v>0</v>
      </c>
      <c r="L323" s="181">
        <f xml:space="preserve"> Inp!L$130</f>
        <v>0</v>
      </c>
      <c r="M323" s="181">
        <f xml:space="preserve"> Inp!M$130</f>
        <v>14.383770608007399</v>
      </c>
      <c r="N323" s="181">
        <f xml:space="preserve"> Inp!N$130</f>
        <v>19.8513103213857</v>
      </c>
      <c r="O323" s="181">
        <f xml:space="preserve"> Inp!O$130</f>
        <v>25.530681026476302</v>
      </c>
      <c r="P323" s="181">
        <f xml:space="preserve"> Inp!P$130</f>
        <v>31.577474070578401</v>
      </c>
      <c r="Q323" s="181">
        <f xml:space="preserve"> Inp!Q$130</f>
        <v>37.267595663772703</v>
      </c>
    </row>
    <row r="324" spans="1:17" s="187" customFormat="1" hidden="1" outlineLevel="2">
      <c r="A324" s="183"/>
      <c r="B324" s="218"/>
      <c r="C324" s="185"/>
      <c r="D324" s="186"/>
      <c r="E324" s="181" t="str">
        <f xml:space="preserve"> Inp!E$131</f>
        <v>Indexation on RCV balance BEG - WN - nominal</v>
      </c>
      <c r="F324" s="181">
        <f xml:space="preserve"> Inp!F$131</f>
        <v>0</v>
      </c>
      <c r="G324" s="181" t="str">
        <f xml:space="preserve"> Inp!G$131</f>
        <v>£m</v>
      </c>
      <c r="H324" s="181">
        <f xml:space="preserve"> Inp!H$131</f>
        <v>0</v>
      </c>
      <c r="I324" s="181">
        <f xml:space="preserve"> Inp!I$131</f>
        <v>0</v>
      </c>
      <c r="J324" s="181">
        <f xml:space="preserve"> Inp!J$131</f>
        <v>0</v>
      </c>
      <c r="K324" s="181">
        <f xml:space="preserve"> Inp!K$131</f>
        <v>0</v>
      </c>
      <c r="L324" s="181">
        <f xml:space="preserve"> Inp!L$131</f>
        <v>0</v>
      </c>
      <c r="M324" s="181">
        <f xml:space="preserve"> Inp!M$131</f>
        <v>0.31710267994480901</v>
      </c>
      <c r="N324" s="181">
        <f xml:space="preserve"> Inp!N$131</f>
        <v>0.463746357429344</v>
      </c>
      <c r="O324" s="181">
        <f xml:space="preserve"> Inp!O$131</f>
        <v>0.601391661633212</v>
      </c>
      <c r="P324" s="181">
        <f xml:space="preserve"> Inp!P$131</f>
        <v>0.73392116242844196</v>
      </c>
      <c r="Q324" s="181">
        <f xml:space="preserve"> Inp!Q$131</f>
        <v>0.85107637434901595</v>
      </c>
    </row>
    <row r="325" spans="1:17" s="187" customFormat="1" hidden="1" outlineLevel="2">
      <c r="A325" s="183"/>
      <c r="B325" s="216"/>
      <c r="C325" s="185"/>
      <c r="D325" s="186"/>
      <c r="E325" s="181" t="str">
        <f>Index!E$85</f>
        <v>CPIH index (PR19FD) - FYA - inflate from FYA 2017-18</v>
      </c>
      <c r="F325" s="181">
        <f>Index!F$85</f>
        <v>0</v>
      </c>
      <c r="G325" s="181" t="str">
        <f>Index!G$85</f>
        <v>Factor</v>
      </c>
      <c r="H325" s="181">
        <f>Index!H$85</f>
        <v>0</v>
      </c>
      <c r="I325" s="181">
        <f>Index!I$85</f>
        <v>0</v>
      </c>
      <c r="J325" s="181">
        <f>Index!J$85</f>
        <v>1</v>
      </c>
      <c r="K325" s="181">
        <f>Index!K$85</f>
        <v>1.0212697905005599</v>
      </c>
      <c r="L325" s="181">
        <f>Index!L$85</f>
        <v>1.0416029201511179</v>
      </c>
      <c r="M325" s="181">
        <f>Index!M$85</f>
        <v>1.0622616980779827</v>
      </c>
      <c r="N325" s="181">
        <f>Index!N$85</f>
        <v>1.0835515290872799</v>
      </c>
      <c r="O325" s="181">
        <f>Index!O$85</f>
        <v>1.1060365794841869</v>
      </c>
      <c r="P325" s="181">
        <f>Index!P$85</f>
        <v>1.1292633476533553</v>
      </c>
      <c r="Q325" s="181">
        <f>Index!Q$85</f>
        <v>1.1529778779540774</v>
      </c>
    </row>
    <row r="326" spans="1:17" s="240" customFormat="1" hidden="1" outlineLevel="2">
      <c r="A326" s="237"/>
      <c r="B326" s="220"/>
      <c r="C326" s="238"/>
      <c r="D326" s="239"/>
      <c r="E326" s="196" t="s">
        <v>798</v>
      </c>
      <c r="F326" s="196"/>
      <c r="G326" s="196" t="s">
        <v>255</v>
      </c>
      <c r="H326" s="196"/>
      <c r="I326" s="196"/>
      <c r="J326" s="196">
        <f t="shared" ref="J326:Q326" si="218" xml:space="preserve"> J323 / J325</f>
        <v>0</v>
      </c>
      <c r="K326" s="196">
        <f t="shared" si="218"/>
        <v>0</v>
      </c>
      <c r="L326" s="196">
        <f t="shared" si="218"/>
        <v>0</v>
      </c>
      <c r="M326" s="196">
        <f t="shared" si="218"/>
        <v>13.540703419913253</v>
      </c>
      <c r="N326" s="196">
        <f t="shared" si="218"/>
        <v>18.320596472331385</v>
      </c>
      <c r="O326" s="196">
        <f t="shared" si="218"/>
        <v>23.083034955663795</v>
      </c>
      <c r="P326" s="196">
        <f t="shared" si="218"/>
        <v>27.962896463608228</v>
      </c>
      <c r="Q326" s="196">
        <f t="shared" si="218"/>
        <v>32.322906082034173</v>
      </c>
    </row>
    <row r="327" spans="1:17" s="224" customFormat="1" hidden="1" outlineLevel="2">
      <c r="A327" s="219"/>
      <c r="B327" s="220"/>
      <c r="C327" s="221"/>
      <c r="D327" s="222"/>
      <c r="E327" s="223" t="s">
        <v>799</v>
      </c>
      <c r="F327" s="223"/>
      <c r="G327" s="223" t="s">
        <v>255</v>
      </c>
      <c r="H327" s="223"/>
      <c r="I327" s="223"/>
      <c r="J327" s="223">
        <f t="shared" ref="J327:Q327" si="219" xml:space="preserve"> J324 / J325</f>
        <v>0</v>
      </c>
      <c r="K327" s="223">
        <f t="shared" si="219"/>
        <v>0</v>
      </c>
      <c r="L327" s="223">
        <f t="shared" si="219"/>
        <v>0</v>
      </c>
      <c r="M327" s="223">
        <f t="shared" si="219"/>
        <v>0.29851653365508984</v>
      </c>
      <c r="N327" s="223">
        <f t="shared" si="219"/>
        <v>0.42798735914292574</v>
      </c>
      <c r="O327" s="223">
        <f t="shared" si="219"/>
        <v>0.54373577943839624</v>
      </c>
      <c r="P327" s="223">
        <f t="shared" si="219"/>
        <v>0.64991143470081902</v>
      </c>
      <c r="Q327" s="223">
        <f t="shared" si="219"/>
        <v>0.7381549903275022</v>
      </c>
    </row>
    <row r="328" spans="1:17" s="224" customFormat="1" hidden="1" outlineLevel="2">
      <c r="A328" s="219"/>
      <c r="B328" s="220"/>
      <c r="C328" s="221"/>
      <c r="D328" s="222"/>
      <c r="E328" s="223" t="str">
        <f t="shared" ref="E328:Q328" si="220" xml:space="preserve"> E237</f>
        <v>Indexation on RCV - CPI(H) other adjustments balance - WN - real</v>
      </c>
      <c r="F328" s="223">
        <f t="shared" si="220"/>
        <v>0</v>
      </c>
      <c r="G328" s="223" t="str">
        <f t="shared" si="220"/>
        <v>£m</v>
      </c>
      <c r="H328" s="223">
        <f t="shared" si="220"/>
        <v>0</v>
      </c>
      <c r="I328" s="223">
        <f t="shared" si="220"/>
        <v>0</v>
      </c>
      <c r="J328" s="223">
        <f t="shared" si="220"/>
        <v>0</v>
      </c>
      <c r="K328" s="223">
        <f t="shared" si="220"/>
        <v>0</v>
      </c>
      <c r="L328" s="223">
        <f t="shared" si="220"/>
        <v>0</v>
      </c>
      <c r="M328" s="223">
        <f t="shared" si="220"/>
        <v>0</v>
      </c>
      <c r="N328" s="223">
        <f t="shared" si="220"/>
        <v>0</v>
      </c>
      <c r="O328" s="223">
        <f t="shared" si="220"/>
        <v>0</v>
      </c>
      <c r="P328" s="223">
        <f t="shared" si="220"/>
        <v>0</v>
      </c>
      <c r="Q328" s="223">
        <f t="shared" si="220"/>
        <v>0</v>
      </c>
    </row>
    <row r="329" spans="1:17" s="242" customFormat="1" hidden="1" outlineLevel="2">
      <c r="A329" s="11"/>
      <c r="B329" s="12"/>
      <c r="C329" s="13"/>
      <c r="D329" s="14"/>
      <c r="E329" s="8" t="s">
        <v>800</v>
      </c>
      <c r="F329" s="8"/>
      <c r="G329" s="8" t="s">
        <v>255</v>
      </c>
      <c r="H329" s="8"/>
      <c r="I329" s="8"/>
      <c r="J329" s="8">
        <f xml:space="preserve"> SUM(J326:J328)</f>
        <v>0</v>
      </c>
      <c r="K329" s="8">
        <f t="shared" ref="K329:L329" si="221" xml:space="preserve"> SUM(K326:K328)</f>
        <v>0</v>
      </c>
      <c r="L329" s="8">
        <f t="shared" si="221"/>
        <v>0</v>
      </c>
      <c r="M329" s="8">
        <f xml:space="preserve"> SUM(M326:M328)</f>
        <v>13.839219953568342</v>
      </c>
      <c r="N329" s="8">
        <f t="shared" ref="N329:Q329" si="222" xml:space="preserve"> SUM(N326:N328)</f>
        <v>18.74858383147431</v>
      </c>
      <c r="O329" s="8">
        <f t="shared" si="222"/>
        <v>23.626770735102191</v>
      </c>
      <c r="P329" s="8">
        <f t="shared" si="222"/>
        <v>28.612807898309047</v>
      </c>
      <c r="Q329" s="8">
        <f t="shared" si="222"/>
        <v>33.061061072361674</v>
      </c>
    </row>
    <row r="330" spans="1:17" s="240" customFormat="1" hidden="1" outlineLevel="2">
      <c r="A330" s="237"/>
      <c r="B330" s="241"/>
      <c r="C330" s="238"/>
      <c r="D330" s="239"/>
      <c r="E330" s="196"/>
      <c r="F330" s="196"/>
      <c r="G330" s="196"/>
      <c r="H330" s="196"/>
      <c r="I330" s="196"/>
      <c r="J330" s="196"/>
      <c r="K330" s="196"/>
      <c r="L330" s="196"/>
      <c r="M330" s="196"/>
      <c r="N330" s="196"/>
      <c r="O330" s="196"/>
      <c r="P330" s="196"/>
      <c r="Q330" s="196"/>
    </row>
    <row r="331" spans="1:17" hidden="1" outlineLevel="2">
      <c r="E331" s="84" t="str">
        <f t="shared" ref="E331:Q331" si="223" xml:space="preserve"> E311</f>
        <v>Total: Opening RCV - WN - real</v>
      </c>
      <c r="F331" s="84">
        <f t="shared" si="223"/>
        <v>0</v>
      </c>
      <c r="G331" s="84" t="str">
        <f t="shared" si="223"/>
        <v>£m</v>
      </c>
      <c r="H331" s="84">
        <f t="shared" si="223"/>
        <v>0</v>
      </c>
      <c r="I331" s="84">
        <f t="shared" si="223"/>
        <v>0</v>
      </c>
      <c r="J331" s="84">
        <f t="shared" si="223"/>
        <v>0</v>
      </c>
      <c r="K331" s="84">
        <f t="shared" si="223"/>
        <v>0</v>
      </c>
      <c r="L331" s="84">
        <f t="shared" si="223"/>
        <v>0</v>
      </c>
      <c r="M331" s="84">
        <f t="shared" si="223"/>
        <v>13.839219953568342</v>
      </c>
      <c r="N331" s="84">
        <f t="shared" si="223"/>
        <v>18.748583831474349</v>
      </c>
      <c r="O331" s="84">
        <f t="shared" si="223"/>
        <v>23.626770735102209</v>
      </c>
      <c r="P331" s="84">
        <f t="shared" si="223"/>
        <v>28.612807898309022</v>
      </c>
      <c r="Q331" s="84">
        <f t="shared" si="223"/>
        <v>33.061061072361724</v>
      </c>
    </row>
    <row r="332" spans="1:17" s="240" customFormat="1" hidden="1" outlineLevel="2">
      <c r="A332" s="237"/>
      <c r="B332" s="220"/>
      <c r="C332" s="238"/>
      <c r="D332" s="239"/>
      <c r="E332" s="196" t="str">
        <f t="shared" ref="E332:Q332" si="224" xml:space="preserve"> E329</f>
        <v>Total: WN BEG - real</v>
      </c>
      <c r="F332" s="196">
        <f t="shared" si="224"/>
        <v>0</v>
      </c>
      <c r="G332" s="196" t="str">
        <f t="shared" si="224"/>
        <v>£m</v>
      </c>
      <c r="H332" s="196">
        <f t="shared" si="224"/>
        <v>0</v>
      </c>
      <c r="I332" s="196">
        <f t="shared" si="224"/>
        <v>0</v>
      </c>
      <c r="J332" s="196">
        <f t="shared" si="224"/>
        <v>0</v>
      </c>
      <c r="K332" s="196">
        <f t="shared" si="224"/>
        <v>0</v>
      </c>
      <c r="L332" s="196">
        <f t="shared" si="224"/>
        <v>0</v>
      </c>
      <c r="M332" s="196">
        <f t="shared" si="224"/>
        <v>13.839219953568342</v>
      </c>
      <c r="N332" s="196">
        <f t="shared" si="224"/>
        <v>18.74858383147431</v>
      </c>
      <c r="O332" s="196">
        <f t="shared" si="224"/>
        <v>23.626770735102191</v>
      </c>
      <c r="P332" s="196">
        <f t="shared" si="224"/>
        <v>28.612807898309047</v>
      </c>
      <c r="Q332" s="196">
        <f t="shared" si="224"/>
        <v>33.061061072361674</v>
      </c>
    </row>
    <row r="333" spans="1:17" s="224" customFormat="1" hidden="1" outlineLevel="2">
      <c r="A333" s="219"/>
      <c r="B333" s="220"/>
      <c r="C333" s="221"/>
      <c r="D333" s="222"/>
      <c r="E333" s="223" t="s">
        <v>801</v>
      </c>
      <c r="G333" s="224" t="s">
        <v>724</v>
      </c>
      <c r="H333" s="247">
        <f xml:space="preserve"> SUM(J333:Q333)</f>
        <v>0</v>
      </c>
      <c r="I333" s="196"/>
      <c r="J333" s="224">
        <f t="shared" ref="J333:Q333" si="225" xml:space="preserve"> IF(ROUND(J331,3) = ROUND(J332,3), 0, 1)</f>
        <v>0</v>
      </c>
      <c r="K333" s="224">
        <f t="shared" si="225"/>
        <v>0</v>
      </c>
      <c r="L333" s="224">
        <f t="shared" si="225"/>
        <v>0</v>
      </c>
      <c r="M333" s="224">
        <f t="shared" si="225"/>
        <v>0</v>
      </c>
      <c r="N333" s="224">
        <f t="shared" si="225"/>
        <v>0</v>
      </c>
      <c r="O333" s="224">
        <f t="shared" si="225"/>
        <v>0</v>
      </c>
      <c r="P333" s="224">
        <f t="shared" si="225"/>
        <v>0</v>
      </c>
      <c r="Q333" s="224">
        <f t="shared" si="225"/>
        <v>0</v>
      </c>
    </row>
    <row r="334" spans="1:17" hidden="1" outlineLevel="2">
      <c r="M334" s="442"/>
      <c r="N334" s="442"/>
      <c r="O334" s="442"/>
      <c r="P334" s="442"/>
      <c r="Q334" s="442"/>
    </row>
    <row r="335" spans="1:17" hidden="1" outlineLevel="2">
      <c r="C335" s="86" t="s">
        <v>530</v>
      </c>
      <c r="F335" s="84"/>
      <c r="G335" s="84"/>
      <c r="H335" s="84"/>
      <c r="I335" s="84"/>
      <c r="J335" s="84"/>
      <c r="K335" s="84"/>
      <c r="L335" s="84"/>
      <c r="M335" s="84"/>
      <c r="N335" s="84"/>
      <c r="O335" s="84"/>
      <c r="P335" s="84"/>
      <c r="Q335" s="84"/>
    </row>
    <row r="336" spans="1:17" hidden="1" outlineLevel="2">
      <c r="E336" s="84" t="str">
        <f t="shared" ref="E336:Q336" si="226" xml:space="preserve"> E316</f>
        <v>Total: Closing RCV - WN - real</v>
      </c>
      <c r="F336" s="84">
        <f t="shared" si="226"/>
        <v>0</v>
      </c>
      <c r="G336" s="84" t="str">
        <f t="shared" si="226"/>
        <v>£m</v>
      </c>
      <c r="H336" s="84">
        <f t="shared" si="226"/>
        <v>0</v>
      </c>
      <c r="I336" s="84">
        <f t="shared" si="226"/>
        <v>0</v>
      </c>
      <c r="J336" s="84">
        <f t="shared" si="226"/>
        <v>0</v>
      </c>
      <c r="K336" s="84">
        <f t="shared" si="226"/>
        <v>0</v>
      </c>
      <c r="L336" s="84">
        <f t="shared" si="226"/>
        <v>0</v>
      </c>
      <c r="M336" s="84">
        <f t="shared" si="226"/>
        <v>18.687777557360846</v>
      </c>
      <c r="N336" s="84">
        <f t="shared" si="226"/>
        <v>23.562036821619259</v>
      </c>
      <c r="O336" s="84">
        <f t="shared" si="226"/>
        <v>28.550117289343991</v>
      </c>
      <c r="P336" s="84">
        <f t="shared" si="226"/>
        <v>33.001687109756936</v>
      </c>
      <c r="Q336" s="84">
        <f t="shared" si="226"/>
        <v>37.105976572367766</v>
      </c>
    </row>
    <row r="337" spans="1:17" s="187" customFormat="1" hidden="1" outlineLevel="2">
      <c r="A337" s="183"/>
      <c r="B337" s="218"/>
      <c r="C337" s="185"/>
      <c r="D337" s="186"/>
      <c r="E337" s="181" t="str">
        <f xml:space="preserve"> Inp!E$132</f>
        <v>RCV balance - WN - real</v>
      </c>
      <c r="F337" s="181">
        <f xml:space="preserve"> Inp!F$132</f>
        <v>0</v>
      </c>
      <c r="G337" s="181" t="str">
        <f xml:space="preserve"> Inp!G$132</f>
        <v>£m</v>
      </c>
      <c r="H337" s="181">
        <f xml:space="preserve"> Inp!H$132</f>
        <v>0</v>
      </c>
      <c r="I337" s="181">
        <f xml:space="preserve"> Inp!I$132</f>
        <v>0</v>
      </c>
      <c r="J337" s="181">
        <f xml:space="preserve"> Inp!J$132</f>
        <v>0</v>
      </c>
      <c r="K337" s="181">
        <f xml:space="preserve"> Inp!K$132</f>
        <v>0</v>
      </c>
      <c r="L337" s="181">
        <f xml:space="preserve"> Inp!L$132</f>
        <v>0</v>
      </c>
      <c r="M337" s="181">
        <f xml:space="preserve"> Inp!M$132</f>
        <v>18.6877775573608</v>
      </c>
      <c r="N337" s="181">
        <f xml:space="preserve"> Inp!N$132</f>
        <v>23.562036821619301</v>
      </c>
      <c r="O337" s="181">
        <f xml:space="preserve"> Inp!O$132</f>
        <v>28.550117289344001</v>
      </c>
      <c r="P337" s="181">
        <f xml:space="preserve"> Inp!P$132</f>
        <v>33.001687109757</v>
      </c>
      <c r="Q337" s="181">
        <f xml:space="preserve"> Inp!Q$132</f>
        <v>37.105976572367702</v>
      </c>
    </row>
    <row r="338" spans="1:17" s="240" customFormat="1" hidden="1" outlineLevel="2">
      <c r="A338" s="237"/>
      <c r="B338" s="220"/>
      <c r="C338" s="238"/>
      <c r="D338" s="239"/>
      <c r="E338" s="196" t="str">
        <f t="shared" ref="E338:Q338" si="227" xml:space="preserve"> E237</f>
        <v>Indexation on RCV - CPI(H) other adjustments balance - WN - real</v>
      </c>
      <c r="F338" s="196">
        <f t="shared" si="227"/>
        <v>0</v>
      </c>
      <c r="G338" s="196" t="str">
        <f t="shared" si="227"/>
        <v>£m</v>
      </c>
      <c r="H338" s="196">
        <f t="shared" si="227"/>
        <v>0</v>
      </c>
      <c r="I338" s="196">
        <f t="shared" si="227"/>
        <v>0</v>
      </c>
      <c r="J338" s="196">
        <f t="shared" si="227"/>
        <v>0</v>
      </c>
      <c r="K338" s="196">
        <f t="shared" si="227"/>
        <v>0</v>
      </c>
      <c r="L338" s="196">
        <f t="shared" si="227"/>
        <v>0</v>
      </c>
      <c r="M338" s="196">
        <f t="shared" si="227"/>
        <v>0</v>
      </c>
      <c r="N338" s="196">
        <f t="shared" si="227"/>
        <v>0</v>
      </c>
      <c r="O338" s="196">
        <f t="shared" si="227"/>
        <v>0</v>
      </c>
      <c r="P338" s="196">
        <f t="shared" si="227"/>
        <v>0</v>
      </c>
      <c r="Q338" s="196">
        <f t="shared" si="227"/>
        <v>0</v>
      </c>
    </row>
    <row r="339" spans="1:17" s="224" customFormat="1" hidden="1" outlineLevel="2">
      <c r="A339" s="219"/>
      <c r="B339" s="220"/>
      <c r="C339" s="221"/>
      <c r="D339" s="222"/>
      <c r="E339" s="223" t="s">
        <v>802</v>
      </c>
      <c r="G339" s="224" t="s">
        <v>724</v>
      </c>
      <c r="H339" s="247">
        <f xml:space="preserve"> SUM(J339:Q339)</f>
        <v>0</v>
      </c>
      <c r="I339" s="196"/>
      <c r="J339" s="224">
        <f t="shared" ref="J339:L339" si="228" xml:space="preserve"> IF(ROUND(J336,3) = ROUND((J337 + J338),3), 0, 1)</f>
        <v>0</v>
      </c>
      <c r="K339" s="224">
        <f t="shared" si="228"/>
        <v>0</v>
      </c>
      <c r="L339" s="224">
        <f t="shared" si="228"/>
        <v>0</v>
      </c>
      <c r="M339" s="224">
        <f xml:space="preserve"> IF(ROUND(M336,3) = ROUND((M337 + M338),3), 0, 1)</f>
        <v>0</v>
      </c>
      <c r="N339" s="224">
        <f t="shared" ref="N339:Q339" si="229" xml:space="preserve"> IF(ROUND(N336,3) = ROUND((N337 + N338),3), 0, 1)</f>
        <v>0</v>
      </c>
      <c r="O339" s="224">
        <f t="shared" si="229"/>
        <v>0</v>
      </c>
      <c r="P339" s="224">
        <f t="shared" si="229"/>
        <v>0</v>
      </c>
      <c r="Q339" s="224">
        <f t="shared" si="229"/>
        <v>0</v>
      </c>
    </row>
    <row r="340" spans="1:17" hidden="1" outlineLevel="2">
      <c r="M340" s="442"/>
      <c r="N340" s="442"/>
      <c r="O340" s="442"/>
      <c r="P340" s="442"/>
      <c r="Q340" s="442"/>
    </row>
    <row r="341" spans="1:17" hidden="1" outlineLevel="2">
      <c r="M341" s="441"/>
      <c r="N341" s="441"/>
      <c r="O341" s="441"/>
      <c r="P341" s="441"/>
      <c r="Q341" s="441"/>
    </row>
    <row r="342" spans="1:17" hidden="1" outlineLevel="1"/>
    <row r="343" spans="1:17" hidden="1" outlineLevel="1" collapsed="1">
      <c r="B343" s="85" t="s">
        <v>759</v>
      </c>
    </row>
    <row r="344" spans="1:17" hidden="1" outlineLevel="2"/>
    <row r="345" spans="1:17" s="161" customFormat="1" hidden="1" outlineLevel="2">
      <c r="A345" s="157"/>
      <c r="B345" s="158"/>
      <c r="C345" s="159"/>
      <c r="D345" s="160"/>
      <c r="E345" s="155" t="str">
        <f xml:space="preserve"> Inp!E$206</f>
        <v>Regulatory equity notional (PR19FD)</v>
      </c>
      <c r="F345" s="155">
        <f xml:space="preserve"> Inp!F$206</f>
        <v>0</v>
      </c>
      <c r="G345" s="155" t="str">
        <f xml:space="preserve"> Inp!G$206</f>
        <v>%</v>
      </c>
      <c r="H345" s="155">
        <f xml:space="preserve"> Inp!H$206</f>
        <v>0</v>
      </c>
      <c r="I345" s="155">
        <f xml:space="preserve"> Inp!I$206</f>
        <v>0</v>
      </c>
      <c r="J345" s="249">
        <f xml:space="preserve"> Inp!J$206</f>
        <v>0</v>
      </c>
      <c r="K345" s="249">
        <f xml:space="preserve"> Inp!K$206</f>
        <v>0</v>
      </c>
      <c r="L345" s="249">
        <f xml:space="preserve"> Inp!L$206</f>
        <v>0</v>
      </c>
      <c r="M345" s="249">
        <f xml:space="preserve"> Inp!M$206</f>
        <v>0.4</v>
      </c>
      <c r="N345" s="249">
        <f xml:space="preserve"> Inp!N$206</f>
        <v>0.4</v>
      </c>
      <c r="O345" s="249">
        <f xml:space="preserve"> Inp!O$206</f>
        <v>0.4</v>
      </c>
      <c r="P345" s="249">
        <f xml:space="preserve"> Inp!P$206</f>
        <v>0.4</v>
      </c>
      <c r="Q345" s="249">
        <f xml:space="preserve"> Inp!Q$206</f>
        <v>0.4</v>
      </c>
    </row>
    <row r="346" spans="1:17" hidden="1" outlineLevel="2">
      <c r="B346" s="304"/>
      <c r="E346" s="84" t="str">
        <f t="shared" ref="E346:Q346" si="230" xml:space="preserve"> E320</f>
        <v>Average total RCV - WN - real</v>
      </c>
      <c r="F346" s="84">
        <f t="shared" si="230"/>
        <v>0</v>
      </c>
      <c r="G346" s="84" t="str">
        <f t="shared" si="230"/>
        <v>£m</v>
      </c>
      <c r="H346" s="84">
        <f t="shared" si="230"/>
        <v>0</v>
      </c>
      <c r="I346" s="84">
        <f t="shared" si="230"/>
        <v>0</v>
      </c>
      <c r="J346" s="84">
        <f t="shared" si="230"/>
        <v>0</v>
      </c>
      <c r="K346" s="84">
        <f t="shared" si="230"/>
        <v>0</v>
      </c>
      <c r="L346" s="84">
        <f t="shared" si="230"/>
        <v>0</v>
      </c>
      <c r="M346" s="84">
        <f t="shared" si="230"/>
        <v>16.263498755464596</v>
      </c>
      <c r="N346" s="84">
        <f t="shared" si="230"/>
        <v>21.155310326546804</v>
      </c>
      <c r="O346" s="84">
        <f t="shared" si="230"/>
        <v>26.0884440122231</v>
      </c>
      <c r="P346" s="84">
        <f t="shared" si="230"/>
        <v>30.807247504032979</v>
      </c>
      <c r="Q346" s="84">
        <f t="shared" si="230"/>
        <v>35.083518822364745</v>
      </c>
    </row>
    <row r="347" spans="1:17" hidden="1" outlineLevel="2">
      <c r="B347" s="269"/>
      <c r="E347" s="84" t="s">
        <v>803</v>
      </c>
      <c r="G347" s="70" t="s">
        <v>255</v>
      </c>
      <c r="J347" s="84">
        <f t="shared" ref="J347:Q347" si="231" xml:space="preserve"> J345 * J346</f>
        <v>0</v>
      </c>
      <c r="K347" s="84">
        <f t="shared" si="231"/>
        <v>0</v>
      </c>
      <c r="L347" s="84">
        <f t="shared" si="231"/>
        <v>0</v>
      </c>
      <c r="M347" s="84">
        <f t="shared" si="231"/>
        <v>6.5053995021858384</v>
      </c>
      <c r="N347" s="84">
        <f t="shared" si="231"/>
        <v>8.4621241306187223</v>
      </c>
      <c r="O347" s="84">
        <f t="shared" si="231"/>
        <v>10.43537760488924</v>
      </c>
      <c r="P347" s="84">
        <f t="shared" si="231"/>
        <v>12.322899001613193</v>
      </c>
      <c r="Q347" s="84">
        <f t="shared" si="231"/>
        <v>14.033407528945899</v>
      </c>
    </row>
    <row r="348" spans="1:17" hidden="1" outlineLevel="1"/>
    <row r="349" spans="1:17" hidden="1" outlineLevel="1" collapsed="1">
      <c r="B349" s="85" t="s">
        <v>761</v>
      </c>
    </row>
    <row r="350" spans="1:17" hidden="1" outlineLevel="2"/>
    <row r="351" spans="1:17" s="161" customFormat="1" hidden="1" outlineLevel="2">
      <c r="A351" s="157"/>
      <c r="B351" s="158"/>
      <c r="C351" s="159"/>
      <c r="D351" s="160"/>
      <c r="E351" s="155" t="str">
        <f xml:space="preserve"> Inp!E$214</f>
        <v>Regulatory equity actual</v>
      </c>
      <c r="F351" s="155">
        <f xml:space="preserve"> Inp!F$214</f>
        <v>0</v>
      </c>
      <c r="G351" s="155" t="str">
        <f xml:space="preserve"> Inp!G$214</f>
        <v>%</v>
      </c>
      <c r="H351" s="155">
        <f xml:space="preserve"> Inp!H$214</f>
        <v>0</v>
      </c>
      <c r="I351" s="155">
        <f xml:space="preserve"> Inp!I$214</f>
        <v>0</v>
      </c>
      <c r="J351" s="249">
        <f xml:space="preserve"> Inp!J$214</f>
        <v>0</v>
      </c>
      <c r="K351" s="249">
        <f xml:space="preserve"> Inp!K$214</f>
        <v>0</v>
      </c>
      <c r="L351" s="249">
        <f xml:space="preserve"> Inp!L$214</f>
        <v>0</v>
      </c>
      <c r="M351" s="249">
        <f xml:space="preserve"> Inp!M$214</f>
        <v>0.38514999999999999</v>
      </c>
      <c r="N351" s="249">
        <f xml:space="preserve"> Inp!N$214</f>
        <v>0</v>
      </c>
      <c r="O351" s="249">
        <f xml:space="preserve"> Inp!O$214</f>
        <v>0</v>
      </c>
      <c r="P351" s="249">
        <f xml:space="preserve"> Inp!P$214</f>
        <v>0</v>
      </c>
      <c r="Q351" s="249">
        <f xml:space="preserve"> Inp!Q$214</f>
        <v>0</v>
      </c>
    </row>
    <row r="352" spans="1:17" hidden="1" outlineLevel="2">
      <c r="E352" s="84" t="str">
        <f t="shared" ref="E352:Q352" si="232" xml:space="preserve"> E320</f>
        <v>Average total RCV - WN - real</v>
      </c>
      <c r="F352" s="84">
        <f t="shared" si="232"/>
        <v>0</v>
      </c>
      <c r="G352" s="84" t="str">
        <f t="shared" si="232"/>
        <v>£m</v>
      </c>
      <c r="H352" s="84">
        <f t="shared" si="232"/>
        <v>0</v>
      </c>
      <c r="I352" s="84">
        <f t="shared" si="232"/>
        <v>0</v>
      </c>
      <c r="J352" s="84">
        <f t="shared" si="232"/>
        <v>0</v>
      </c>
      <c r="K352" s="84">
        <f t="shared" si="232"/>
        <v>0</v>
      </c>
      <c r="L352" s="84">
        <f t="shared" si="232"/>
        <v>0</v>
      </c>
      <c r="M352" s="84">
        <f t="shared" si="232"/>
        <v>16.263498755464596</v>
      </c>
      <c r="N352" s="84">
        <f t="shared" si="232"/>
        <v>21.155310326546804</v>
      </c>
      <c r="O352" s="84">
        <f t="shared" si="232"/>
        <v>26.0884440122231</v>
      </c>
      <c r="P352" s="84">
        <f t="shared" si="232"/>
        <v>30.807247504032979</v>
      </c>
      <c r="Q352" s="84">
        <f t="shared" si="232"/>
        <v>35.083518822364745</v>
      </c>
    </row>
    <row r="353" spans="1:17" hidden="1" outlineLevel="2">
      <c r="E353" s="84" t="s">
        <v>804</v>
      </c>
      <c r="G353" s="70" t="s">
        <v>255</v>
      </c>
      <c r="J353" s="84">
        <f t="shared" ref="J353:Q353" si="233" xml:space="preserve"> J351 * J352</f>
        <v>0</v>
      </c>
      <c r="K353" s="84">
        <f t="shared" si="233"/>
        <v>0</v>
      </c>
      <c r="L353" s="84">
        <f t="shared" si="233"/>
        <v>0</v>
      </c>
      <c r="M353" s="84">
        <f t="shared" si="233"/>
        <v>6.2638865456671891</v>
      </c>
      <c r="N353" s="84">
        <f t="shared" si="233"/>
        <v>0</v>
      </c>
      <c r="O353" s="84">
        <f t="shared" si="233"/>
        <v>0</v>
      </c>
      <c r="P353" s="84">
        <f t="shared" si="233"/>
        <v>0</v>
      </c>
      <c r="Q353" s="84">
        <f t="shared" si="233"/>
        <v>0</v>
      </c>
    </row>
    <row r="354" spans="1:17" hidden="1" outlineLevel="1"/>
    <row r="355" spans="1:17" hidden="1" outlineLevel="1"/>
    <row r="356" spans="1:17" s="148" customFormat="1">
      <c r="A356" s="143"/>
      <c r="B356" s="144"/>
      <c r="C356" s="145"/>
      <c r="D356" s="146"/>
      <c r="E356" s="147"/>
      <c r="G356" s="149"/>
    </row>
    <row r="357" spans="1:17" s="33" customFormat="1" collapsed="1">
      <c r="A357" s="33" t="s">
        <v>805</v>
      </c>
    </row>
    <row r="358" spans="1:17" hidden="1" outlineLevel="1"/>
    <row r="359" spans="1:17" s="92" customFormat="1" hidden="1" outlineLevel="1" collapsed="1">
      <c r="A359" s="11"/>
      <c r="B359" s="12" t="s">
        <v>713</v>
      </c>
      <c r="C359" s="13"/>
      <c r="D359" s="14"/>
      <c r="E359" s="91"/>
      <c r="G359" s="93"/>
    </row>
    <row r="360" spans="1:17" s="92" customFormat="1" hidden="1" outlineLevel="2">
      <c r="A360" s="11"/>
      <c r="B360" s="12"/>
      <c r="C360" s="13"/>
      <c r="D360" s="115"/>
      <c r="E360" s="91"/>
      <c r="G360" s="93"/>
    </row>
    <row r="361" spans="1:17" s="292" customFormat="1" hidden="1" outlineLevel="2">
      <c r="A361" s="287"/>
      <c r="B361" s="288"/>
      <c r="C361" s="289"/>
      <c r="D361" s="290"/>
      <c r="E361" s="181" t="str">
        <f>Inp!E$137</f>
        <v>RCV CPI(H) + RPI wedge bf balance BEG - WWN - nominal</v>
      </c>
      <c r="F361" s="181">
        <f>Inp!F$137</f>
        <v>0</v>
      </c>
      <c r="G361" s="181" t="str">
        <f>Inp!G$137</f>
        <v>£m</v>
      </c>
      <c r="H361" s="181">
        <f>Inp!H$137</f>
        <v>0</v>
      </c>
      <c r="I361" s="181">
        <f>Inp!I$137</f>
        <v>0</v>
      </c>
      <c r="J361" s="181">
        <f>Inp!J$137</f>
        <v>0</v>
      </c>
      <c r="K361" s="181">
        <f>Inp!K$137</f>
        <v>0</v>
      </c>
      <c r="L361" s="181">
        <f>Inp!L$137</f>
        <v>0</v>
      </c>
      <c r="M361" s="293">
        <f>Inp!M$137</f>
        <v>0.34839290589724398</v>
      </c>
      <c r="N361" s="293">
        <f>Inp!N$137</f>
        <v>0.34149995001688799</v>
      </c>
      <c r="O361" s="293">
        <f>Inp!O$137</f>
        <v>0.33648515294987802</v>
      </c>
      <c r="P361" s="293">
        <f>Inp!P$137</f>
        <v>0.33216099062447402</v>
      </c>
      <c r="Q361" s="293">
        <f>Inp!Q$137</f>
        <v>0.328050166204506</v>
      </c>
    </row>
    <row r="362" spans="1:17" s="187" customFormat="1" hidden="1" outlineLevel="2">
      <c r="A362" s="183"/>
      <c r="B362" s="216"/>
      <c r="C362" s="185"/>
      <c r="D362" s="186"/>
      <c r="E362" s="181" t="str">
        <f>Inp!E$138</f>
        <v>Indexation on RCV - CPI(H) + RPI wedge bf balance - WWN - nominal</v>
      </c>
      <c r="F362" s="181">
        <f>Inp!F$138</f>
        <v>0</v>
      </c>
      <c r="G362" s="181" t="str">
        <f>Inp!G$138</f>
        <v>£m</v>
      </c>
      <c r="H362" s="181">
        <f>Inp!H$138</f>
        <v>0</v>
      </c>
      <c r="I362" s="181">
        <f>Inp!I$138</f>
        <v>0</v>
      </c>
      <c r="J362" s="181">
        <f>Inp!J$138</f>
        <v>0</v>
      </c>
      <c r="K362" s="181">
        <f>Inp!K$138</f>
        <v>0</v>
      </c>
      <c r="L362" s="181">
        <f>Inp!L$138</f>
        <v>0</v>
      </c>
      <c r="M362" s="293">
        <f>Inp!M$138</f>
        <v>8.4513469939662394E-3</v>
      </c>
      <c r="N362" s="293">
        <f>Inp!N$138</f>
        <v>1.0104180547247901E-2</v>
      </c>
      <c r="O362" s="293">
        <f>Inp!O$138</f>
        <v>1.06005216838462E-2</v>
      </c>
      <c r="P362" s="293">
        <f>Inp!P$138</f>
        <v>1.0629151699983399E-2</v>
      </c>
      <c r="Q362" s="293">
        <f>Inp!Q$138</f>
        <v>1.0497605318544399E-2</v>
      </c>
    </row>
    <row r="363" spans="1:17" s="187" customFormat="1" hidden="1" outlineLevel="2">
      <c r="A363" s="183"/>
      <c r="B363" s="216"/>
      <c r="C363" s="185"/>
      <c r="D363" s="186"/>
      <c r="E363" s="181" t="str">
        <f>Inp!E$139</f>
        <v>RCV - CPI(H) + RPI wedge bf depreciation - WWN - nominal</v>
      </c>
      <c r="F363" s="181">
        <f>Inp!F$139</f>
        <v>0</v>
      </c>
      <c r="G363" s="181" t="str">
        <f>Inp!G$139</f>
        <v>£m</v>
      </c>
      <c r="H363" s="181">
        <f>Inp!H$139</f>
        <v>0</v>
      </c>
      <c r="I363" s="181">
        <f>Inp!I$139</f>
        <v>0</v>
      </c>
      <c r="J363" s="181">
        <f>Inp!J$139</f>
        <v>0</v>
      </c>
      <c r="K363" s="181">
        <f>Inp!K$139</f>
        <v>0</v>
      </c>
      <c r="L363" s="181">
        <f>Inp!L$139</f>
        <v>0</v>
      </c>
      <c r="M363" s="293">
        <f>Inp!M$139</f>
        <v>1.5344302874322001E-2</v>
      </c>
      <c r="N363" s="293">
        <f>Inp!N$139</f>
        <v>1.51189776142578E-2</v>
      </c>
      <c r="O363" s="293">
        <f>Inp!O$139</f>
        <v>1.49246840092501E-2</v>
      </c>
      <c r="P363" s="293">
        <f>Inp!P$139</f>
        <v>1.47399761199517E-2</v>
      </c>
      <c r="Q363" s="293">
        <f>Inp!Q$139</f>
        <v>1.45575541754912E-2</v>
      </c>
    </row>
    <row r="364" spans="1:17" s="259" customFormat="1" hidden="1" outlineLevel="2">
      <c r="A364" s="256"/>
      <c r="B364" s="257"/>
      <c r="C364" s="258"/>
      <c r="D364" s="255"/>
      <c r="E364" s="272" t="str">
        <f>Time!E$39</f>
        <v>Acquisition / initial balance date flag</v>
      </c>
      <c r="F364" s="272">
        <f>Time!F$39</f>
        <v>0</v>
      </c>
      <c r="G364" s="272" t="str">
        <f>Time!G$39</f>
        <v>flag</v>
      </c>
      <c r="H364" s="272">
        <f>Time!H$39</f>
        <v>1</v>
      </c>
      <c r="I364" s="272">
        <f>Time!I$39</f>
        <v>0</v>
      </c>
      <c r="J364" s="272">
        <f>Time!J$39</f>
        <v>0</v>
      </c>
      <c r="K364" s="272">
        <f>Time!K$39</f>
        <v>0</v>
      </c>
      <c r="L364" s="272">
        <f>Time!L$39</f>
        <v>1</v>
      </c>
      <c r="M364" s="272">
        <f>Time!M$39</f>
        <v>0</v>
      </c>
      <c r="N364" s="272">
        <f>Time!N$39</f>
        <v>0</v>
      </c>
      <c r="O364" s="272">
        <f>Time!O$39</f>
        <v>0</v>
      </c>
      <c r="P364" s="272">
        <f>Time!P$39</f>
        <v>0</v>
      </c>
      <c r="Q364" s="272">
        <f>Time!Q$39</f>
        <v>0</v>
      </c>
    </row>
    <row r="365" spans="1:17" s="259" customFormat="1" hidden="1" outlineLevel="2">
      <c r="A365" s="256"/>
      <c r="B365" s="257"/>
      <c r="C365" s="258"/>
      <c r="D365" s="255"/>
      <c r="E365" s="196" t="s">
        <v>806</v>
      </c>
      <c r="F365" s="274"/>
      <c r="G365" s="196" t="s">
        <v>255</v>
      </c>
      <c r="H365" s="274"/>
      <c r="I365" s="274"/>
      <c r="J365" s="274">
        <f t="shared" ref="J365" si="234" xml:space="preserve"> IF(J364 = 1, K361 * J364, 0)</f>
        <v>0</v>
      </c>
      <c r="K365" s="274">
        <f t="shared" ref="K365" si="235" xml:space="preserve"> IF(K364 = 1, L361 * K364, 0)</f>
        <v>0</v>
      </c>
      <c r="L365" s="274">
        <f t="shared" ref="L365" si="236" xml:space="preserve"> IF(L364 = 1, M361 * L364, 0)</f>
        <v>0.34839290589724398</v>
      </c>
      <c r="M365" s="274">
        <f t="shared" ref="M365" si="237" xml:space="preserve"> IF(M364 = 1, N361 * M364, 0)</f>
        <v>0</v>
      </c>
      <c r="N365" s="274">
        <f t="shared" ref="N365" si="238" xml:space="preserve"> IF(N364 = 1, O361 * N364, 0)</f>
        <v>0</v>
      </c>
      <c r="O365" s="274">
        <f t="shared" ref="O365" si="239" xml:space="preserve"> IF(O364 = 1, P361 * O364, 0)</f>
        <v>0</v>
      </c>
      <c r="P365" s="274">
        <f t="shared" ref="P365" si="240" xml:space="preserve"> IF(P364 = 1, Q361 * P364, 0)</f>
        <v>0</v>
      </c>
      <c r="Q365" s="274">
        <f t="shared" ref="Q365" si="241" xml:space="preserve"> IF(Q364 = 1, R361 * Q364, 0)</f>
        <v>0</v>
      </c>
    </row>
    <row r="366" spans="1:17" s="259" customFormat="1" hidden="1" outlineLevel="2">
      <c r="A366" s="256"/>
      <c r="B366" s="257"/>
      <c r="C366" s="258"/>
      <c r="D366" s="255"/>
      <c r="E366" s="196"/>
      <c r="F366" s="274"/>
      <c r="G366" s="196"/>
      <c r="H366" s="274"/>
      <c r="I366" s="274"/>
      <c r="J366" s="274"/>
      <c r="K366" s="274"/>
      <c r="L366" s="274"/>
      <c r="M366" s="274"/>
      <c r="N366" s="274"/>
      <c r="O366" s="274"/>
      <c r="P366" s="274"/>
      <c r="Q366" s="274"/>
    </row>
    <row r="367" spans="1:17" s="187" customFormat="1" hidden="1" outlineLevel="2">
      <c r="A367" s="183"/>
      <c r="B367" s="216"/>
      <c r="C367" s="185"/>
      <c r="D367" s="186"/>
      <c r="E367" s="181" t="str">
        <f>Index!E$85</f>
        <v>CPIH index (PR19FD) - FYA - inflate from FYA 2017-18</v>
      </c>
      <c r="F367" s="181">
        <f>Index!F$85</f>
        <v>0</v>
      </c>
      <c r="G367" s="181" t="str">
        <f>Index!G$85</f>
        <v>Factor</v>
      </c>
      <c r="H367" s="181">
        <f>Index!H$85</f>
        <v>0</v>
      </c>
      <c r="I367" s="181">
        <f>Index!I$85</f>
        <v>0</v>
      </c>
      <c r="J367" s="181">
        <f>Index!J$85</f>
        <v>1</v>
      </c>
      <c r="K367" s="181">
        <f>Index!K$85</f>
        <v>1.0212697905005599</v>
      </c>
      <c r="L367" s="181">
        <f>Index!L$85</f>
        <v>1.0416029201511179</v>
      </c>
      <c r="M367" s="181">
        <f>Index!M$85</f>
        <v>1.0622616980779827</v>
      </c>
      <c r="N367" s="181">
        <f>Index!N$85</f>
        <v>1.0835515290872799</v>
      </c>
      <c r="O367" s="181">
        <f>Index!O$85</f>
        <v>1.1060365794841869</v>
      </c>
      <c r="P367" s="181">
        <f>Index!P$85</f>
        <v>1.1292633476533553</v>
      </c>
      <c r="Q367" s="181">
        <f>Index!Q$85</f>
        <v>1.1529778779540774</v>
      </c>
    </row>
    <row r="368" spans="1:17" hidden="1" outlineLevel="2">
      <c r="F368" s="84"/>
      <c r="G368" s="84"/>
      <c r="H368" s="84"/>
      <c r="I368" s="84"/>
      <c r="J368" s="84"/>
      <c r="K368" s="84"/>
      <c r="L368" s="84"/>
      <c r="M368" s="84"/>
      <c r="N368" s="84"/>
      <c r="O368" s="84"/>
      <c r="P368" s="84"/>
      <c r="Q368" s="84"/>
    </row>
    <row r="369" spans="1:17" s="118" customFormat="1" hidden="1" outlineLevel="2">
      <c r="A369" s="369"/>
      <c r="B369" s="269"/>
      <c r="C369" s="270"/>
      <c r="D369" s="271"/>
      <c r="E369" s="117" t="s">
        <v>807</v>
      </c>
      <c r="F369" s="117"/>
      <c r="G369" s="117" t="s">
        <v>255</v>
      </c>
      <c r="H369" s="117"/>
      <c r="I369" s="117"/>
      <c r="J369" s="117">
        <f t="shared" ref="J369:Q369" si="242" xml:space="preserve"> J365 / J367</f>
        <v>0</v>
      </c>
      <c r="K369" s="117">
        <f t="shared" si="242"/>
        <v>0</v>
      </c>
      <c r="L369" s="117">
        <f t="shared" si="242"/>
        <v>0.33447765857520678</v>
      </c>
      <c r="M369" s="117">
        <f t="shared" si="242"/>
        <v>0</v>
      </c>
      <c r="N369" s="117">
        <f t="shared" si="242"/>
        <v>0</v>
      </c>
      <c r="O369" s="117">
        <f t="shared" si="242"/>
        <v>0</v>
      </c>
      <c r="P369" s="117">
        <f t="shared" si="242"/>
        <v>0</v>
      </c>
      <c r="Q369" s="117">
        <f t="shared" si="242"/>
        <v>0</v>
      </c>
    </row>
    <row r="370" spans="1:17" hidden="1" outlineLevel="2">
      <c r="E370" s="84" t="s">
        <v>808</v>
      </c>
      <c r="F370" s="84"/>
      <c r="G370" s="84" t="s">
        <v>255</v>
      </c>
      <c r="H370" s="84"/>
      <c r="I370" s="84"/>
      <c r="J370" s="84">
        <f t="shared" ref="J370:Q370" si="243" xml:space="preserve"> J361 / J367</f>
        <v>0</v>
      </c>
      <c r="K370" s="84">
        <f t="shared" si="243"/>
        <v>0</v>
      </c>
      <c r="L370" s="84">
        <f t="shared" si="243"/>
        <v>0</v>
      </c>
      <c r="M370" s="84">
        <f t="shared" si="243"/>
        <v>0.32797276464699171</v>
      </c>
      <c r="N370" s="84">
        <f t="shared" si="243"/>
        <v>0.31516724479596042</v>
      </c>
      <c r="O370" s="84">
        <f t="shared" si="243"/>
        <v>0.30422606195068325</v>
      </c>
      <c r="P370" s="84">
        <f t="shared" si="243"/>
        <v>0.29413953026520784</v>
      </c>
      <c r="Q370" s="84">
        <f t="shared" si="243"/>
        <v>0.28452425018476557</v>
      </c>
    </row>
    <row r="371" spans="1:17" hidden="1" outlineLevel="2">
      <c r="E371" s="84" t="s">
        <v>809</v>
      </c>
      <c r="F371" s="84"/>
      <c r="G371" s="84" t="s">
        <v>255</v>
      </c>
      <c r="H371" s="84"/>
      <c r="I371" s="84"/>
      <c r="J371" s="84">
        <f t="shared" ref="J371:Q371" si="244" xml:space="preserve"> J362 / J367</f>
        <v>0</v>
      </c>
      <c r="K371" s="84">
        <f t="shared" si="244"/>
        <v>0</v>
      </c>
      <c r="L371" s="84">
        <f t="shared" si="244"/>
        <v>0</v>
      </c>
      <c r="M371" s="84">
        <f t="shared" si="244"/>
        <v>7.9559933387956996E-3</v>
      </c>
      <c r="N371" s="84">
        <f t="shared" si="244"/>
        <v>9.3250577162297659E-3</v>
      </c>
      <c r="O371" s="84">
        <f t="shared" si="244"/>
        <v>9.5842414984049426E-3</v>
      </c>
      <c r="P371" s="84">
        <f t="shared" si="244"/>
        <v>9.4124649684868538E-3</v>
      </c>
      <c r="Q371" s="84">
        <f t="shared" si="244"/>
        <v>9.1047760059126785E-3</v>
      </c>
    </row>
    <row r="372" spans="1:17" hidden="1" outlineLevel="2">
      <c r="E372" s="84" t="s">
        <v>810</v>
      </c>
      <c r="F372" s="84"/>
      <c r="G372" s="84" t="s">
        <v>255</v>
      </c>
      <c r="H372" s="84"/>
      <c r="I372" s="84"/>
      <c r="J372" s="84">
        <f t="shared" ref="J372:Q372" si="245" xml:space="preserve"> J363 / J367</f>
        <v>0</v>
      </c>
      <c r="K372" s="84">
        <f t="shared" si="245"/>
        <v>0</v>
      </c>
      <c r="L372" s="84">
        <f t="shared" si="245"/>
        <v>0</v>
      </c>
      <c r="M372" s="84">
        <f t="shared" si="245"/>
        <v>1.4444936593388823E-2</v>
      </c>
      <c r="N372" s="84">
        <f t="shared" si="245"/>
        <v>1.3953169008024138E-2</v>
      </c>
      <c r="O372" s="84">
        <f t="shared" si="245"/>
        <v>1.3493843048310753E-2</v>
      </c>
      <c r="P372" s="84">
        <f t="shared" si="245"/>
        <v>1.3052735795048898E-2</v>
      </c>
      <c r="Q372" s="84">
        <f t="shared" si="245"/>
        <v>1.2626048126199193E-2</v>
      </c>
    </row>
    <row r="373" spans="1:17" hidden="1" outlineLevel="2">
      <c r="F373" s="84"/>
      <c r="G373" s="84"/>
      <c r="H373" s="84"/>
      <c r="I373" s="84"/>
      <c r="J373" s="84"/>
      <c r="K373" s="84"/>
      <c r="L373" s="84"/>
      <c r="M373" s="84"/>
      <c r="N373" s="84"/>
      <c r="O373" s="84"/>
      <c r="P373" s="84"/>
      <c r="Q373" s="84"/>
    </row>
    <row r="374" spans="1:17" hidden="1" outlineLevel="2">
      <c r="E374" s="84" t="str">
        <f t="shared" ref="E374:Q374" si="246" xml:space="preserve"> E370</f>
        <v>RCV CPI(H) + RPI wedge bf balance BEG - WWN - real</v>
      </c>
      <c r="F374" s="84">
        <f t="shared" si="246"/>
        <v>0</v>
      </c>
      <c r="G374" s="84" t="str">
        <f t="shared" si="246"/>
        <v>£m</v>
      </c>
      <c r="H374" s="84">
        <f t="shared" si="246"/>
        <v>0</v>
      </c>
      <c r="I374" s="84">
        <f t="shared" si="246"/>
        <v>0</v>
      </c>
      <c r="J374" s="84">
        <f t="shared" si="246"/>
        <v>0</v>
      </c>
      <c r="K374" s="84">
        <f t="shared" si="246"/>
        <v>0</v>
      </c>
      <c r="L374" s="84">
        <f t="shared" si="246"/>
        <v>0</v>
      </c>
      <c r="M374" s="84">
        <f t="shared" si="246"/>
        <v>0.32797276464699171</v>
      </c>
      <c r="N374" s="84">
        <f t="shared" si="246"/>
        <v>0.31516724479596042</v>
      </c>
      <c r="O374" s="84">
        <f t="shared" si="246"/>
        <v>0.30422606195068325</v>
      </c>
      <c r="P374" s="84">
        <f t="shared" si="246"/>
        <v>0.29413953026520784</v>
      </c>
      <c r="Q374" s="84">
        <f t="shared" si="246"/>
        <v>0.28452425018476557</v>
      </c>
    </row>
    <row r="375" spans="1:17" hidden="1" outlineLevel="2">
      <c r="D375" s="83" t="s">
        <v>719</v>
      </c>
      <c r="E375" s="84" t="str">
        <f t="shared" ref="E375:Q375" si="247" xml:space="preserve"> E371</f>
        <v>Indexation on RCV - CPI(H) + RPI wedge bf balance - WWN - real</v>
      </c>
      <c r="F375" s="84">
        <f t="shared" si="247"/>
        <v>0</v>
      </c>
      <c r="G375" s="84" t="str">
        <f t="shared" si="247"/>
        <v>£m</v>
      </c>
      <c r="H375" s="84">
        <f t="shared" si="247"/>
        <v>0</v>
      </c>
      <c r="I375" s="84">
        <f t="shared" si="247"/>
        <v>0</v>
      </c>
      <c r="J375" s="84">
        <f t="shared" si="247"/>
        <v>0</v>
      </c>
      <c r="K375" s="84">
        <f t="shared" si="247"/>
        <v>0</v>
      </c>
      <c r="L375" s="84">
        <f t="shared" si="247"/>
        <v>0</v>
      </c>
      <c r="M375" s="84">
        <f t="shared" si="247"/>
        <v>7.9559933387956996E-3</v>
      </c>
      <c r="N375" s="84">
        <f t="shared" si="247"/>
        <v>9.3250577162297659E-3</v>
      </c>
      <c r="O375" s="84">
        <f t="shared" si="247"/>
        <v>9.5842414984049426E-3</v>
      </c>
      <c r="P375" s="84">
        <f t="shared" si="247"/>
        <v>9.4124649684868538E-3</v>
      </c>
      <c r="Q375" s="84">
        <f t="shared" si="247"/>
        <v>9.1047760059126785E-3</v>
      </c>
    </row>
    <row r="376" spans="1:17" hidden="1" outlineLevel="2">
      <c r="E376" s="211" t="s">
        <v>811</v>
      </c>
      <c r="F376" s="211"/>
      <c r="G376" s="211" t="s">
        <v>255</v>
      </c>
      <c r="H376" s="211"/>
      <c r="I376" s="211"/>
      <c r="J376" s="211">
        <f t="shared" ref="J376:Q376" si="248" xml:space="preserve"> SUM(J374:J375)</f>
        <v>0</v>
      </c>
      <c r="K376" s="211">
        <f t="shared" si="248"/>
        <v>0</v>
      </c>
      <c r="L376" s="211">
        <f t="shared" si="248"/>
        <v>0</v>
      </c>
      <c r="M376" s="211">
        <f t="shared" si="248"/>
        <v>0.33592875798578742</v>
      </c>
      <c r="N376" s="211">
        <f t="shared" si="248"/>
        <v>0.32449230251219019</v>
      </c>
      <c r="O376" s="211">
        <f t="shared" si="248"/>
        <v>0.31381030344908817</v>
      </c>
      <c r="P376" s="211">
        <f t="shared" si="248"/>
        <v>0.30355199523369469</v>
      </c>
      <c r="Q376" s="211">
        <f t="shared" si="248"/>
        <v>0.29362902619067827</v>
      </c>
    </row>
    <row r="377" spans="1:17" hidden="1" outlineLevel="2">
      <c r="F377" s="84"/>
      <c r="G377" s="84"/>
      <c r="H377" s="84"/>
      <c r="I377" s="84"/>
      <c r="J377" s="84"/>
      <c r="K377" s="84"/>
      <c r="L377" s="84"/>
      <c r="M377" s="84"/>
      <c r="N377" s="84"/>
      <c r="O377" s="84"/>
      <c r="P377" s="84"/>
      <c r="Q377" s="84"/>
    </row>
    <row r="378" spans="1:17" s="310" customFormat="1" hidden="1" outlineLevel="2">
      <c r="A378" s="306"/>
      <c r="B378" s="307"/>
      <c r="C378" s="308"/>
      <c r="D378" s="250"/>
      <c r="E378" s="309" t="str">
        <f t="shared" ref="E378:Q378" si="249" xml:space="preserve"> E376</f>
        <v>Opening RCV (RPI inflated RCV) - WWN - real</v>
      </c>
      <c r="F378" s="309">
        <f t="shared" si="249"/>
        <v>0</v>
      </c>
      <c r="G378" s="309" t="str">
        <f t="shared" si="249"/>
        <v>£m</v>
      </c>
      <c r="H378" s="309">
        <f t="shared" si="249"/>
        <v>0</v>
      </c>
      <c r="I378" s="309">
        <f t="shared" si="249"/>
        <v>0</v>
      </c>
      <c r="J378" s="309">
        <f t="shared" si="249"/>
        <v>0</v>
      </c>
      <c r="K378" s="309">
        <f t="shared" si="249"/>
        <v>0</v>
      </c>
      <c r="L378" s="309">
        <f t="shared" si="249"/>
        <v>0</v>
      </c>
      <c r="M378" s="309">
        <f t="shared" si="249"/>
        <v>0.33592875798578742</v>
      </c>
      <c r="N378" s="309">
        <f t="shared" si="249"/>
        <v>0.32449230251219019</v>
      </c>
      <c r="O378" s="309">
        <f t="shared" si="249"/>
        <v>0.31381030344908817</v>
      </c>
      <c r="P378" s="309">
        <f t="shared" si="249"/>
        <v>0.30355199523369469</v>
      </c>
      <c r="Q378" s="309">
        <f t="shared" si="249"/>
        <v>0.29362902619067827</v>
      </c>
    </row>
    <row r="379" spans="1:17" s="310" customFormat="1" hidden="1" outlineLevel="2">
      <c r="A379" s="306"/>
      <c r="B379" s="307"/>
      <c r="C379" s="308"/>
      <c r="D379" s="250" t="s">
        <v>631</v>
      </c>
      <c r="E379" s="309" t="str">
        <f t="shared" ref="E379:Q379" si="250" xml:space="preserve"> E372</f>
        <v>RCV - CPI(H) + RPI wedge bf depreciation - WWN - real</v>
      </c>
      <c r="F379" s="309">
        <f t="shared" si="250"/>
        <v>0</v>
      </c>
      <c r="G379" s="309" t="str">
        <f t="shared" si="250"/>
        <v>£m</v>
      </c>
      <c r="H379" s="309">
        <f t="shared" si="250"/>
        <v>0</v>
      </c>
      <c r="I379" s="309">
        <f t="shared" si="250"/>
        <v>0</v>
      </c>
      <c r="J379" s="309">
        <f t="shared" si="250"/>
        <v>0</v>
      </c>
      <c r="K379" s="309">
        <f t="shared" si="250"/>
        <v>0</v>
      </c>
      <c r="L379" s="309">
        <f t="shared" si="250"/>
        <v>0</v>
      </c>
      <c r="M379" s="309">
        <f t="shared" si="250"/>
        <v>1.4444936593388823E-2</v>
      </c>
      <c r="N379" s="309">
        <f t="shared" si="250"/>
        <v>1.3953169008024138E-2</v>
      </c>
      <c r="O379" s="309">
        <f t="shared" si="250"/>
        <v>1.3493843048310753E-2</v>
      </c>
      <c r="P379" s="309">
        <f t="shared" si="250"/>
        <v>1.3052735795048898E-2</v>
      </c>
      <c r="Q379" s="309">
        <f t="shared" si="250"/>
        <v>1.2626048126199193E-2</v>
      </c>
    </row>
    <row r="380" spans="1:17" s="310" customFormat="1" hidden="1" outlineLevel="2">
      <c r="A380" s="306"/>
      <c r="B380" s="307"/>
      <c r="C380" s="308"/>
      <c r="D380" s="250"/>
      <c r="E380" s="312" t="s">
        <v>812</v>
      </c>
      <c r="F380" s="312"/>
      <c r="G380" s="312" t="s">
        <v>255</v>
      </c>
      <c r="H380" s="312"/>
      <c r="I380" s="312"/>
      <c r="J380" s="312">
        <f t="shared" ref="J380:Q380" si="251" xml:space="preserve"> J378 - J379</f>
        <v>0</v>
      </c>
      <c r="K380" s="312">
        <f t="shared" si="251"/>
        <v>0</v>
      </c>
      <c r="L380" s="312">
        <f t="shared" si="251"/>
        <v>0</v>
      </c>
      <c r="M380" s="312">
        <f t="shared" si="251"/>
        <v>0.32148382139239862</v>
      </c>
      <c r="N380" s="312">
        <f t="shared" si="251"/>
        <v>0.31053913350416606</v>
      </c>
      <c r="O380" s="312">
        <f t="shared" si="251"/>
        <v>0.30031646040077742</v>
      </c>
      <c r="P380" s="312">
        <f t="shared" si="251"/>
        <v>0.2904992594386458</v>
      </c>
      <c r="Q380" s="312">
        <f t="shared" si="251"/>
        <v>0.28100297806447905</v>
      </c>
    </row>
    <row r="381" spans="1:17" s="92" customFormat="1" hidden="1" outlineLevel="2">
      <c r="A381" s="11"/>
      <c r="B381" s="12"/>
      <c r="C381" s="13"/>
      <c r="D381" s="14"/>
      <c r="E381" s="91"/>
      <c r="G381" s="93"/>
    </row>
    <row r="382" spans="1:17" s="92" customFormat="1" hidden="1" outlineLevel="2">
      <c r="A382" s="11"/>
      <c r="B382" s="12"/>
      <c r="C382" s="13"/>
      <c r="D382" s="115"/>
      <c r="E382" s="91" t="str">
        <f t="shared" ref="E382:Q382" si="252" xml:space="preserve"> E376</f>
        <v>Opening RCV (RPI inflated RCV) - WWN - real</v>
      </c>
      <c r="F382" s="91">
        <f t="shared" si="252"/>
        <v>0</v>
      </c>
      <c r="G382" s="91" t="str">
        <f t="shared" si="252"/>
        <v>£m</v>
      </c>
      <c r="H382" s="91">
        <f t="shared" si="252"/>
        <v>0</v>
      </c>
      <c r="I382" s="91">
        <f t="shared" si="252"/>
        <v>0</v>
      </c>
      <c r="J382" s="91">
        <f t="shared" si="252"/>
        <v>0</v>
      </c>
      <c r="K382" s="91">
        <f t="shared" si="252"/>
        <v>0</v>
      </c>
      <c r="L382" s="91">
        <f t="shared" si="252"/>
        <v>0</v>
      </c>
      <c r="M382" s="91">
        <f t="shared" si="252"/>
        <v>0.33592875798578742</v>
      </c>
      <c r="N382" s="91">
        <f t="shared" si="252"/>
        <v>0.32449230251219019</v>
      </c>
      <c r="O382" s="91">
        <f t="shared" si="252"/>
        <v>0.31381030344908817</v>
      </c>
      <c r="P382" s="91">
        <f t="shared" si="252"/>
        <v>0.30355199523369469</v>
      </c>
      <c r="Q382" s="91">
        <f t="shared" si="252"/>
        <v>0.29362902619067827</v>
      </c>
    </row>
    <row r="383" spans="1:17" s="92" customFormat="1" hidden="1" outlineLevel="2">
      <c r="A383" s="11"/>
      <c r="B383" s="12"/>
      <c r="C383" s="13"/>
      <c r="D383" s="115"/>
      <c r="E383" s="91" t="str">
        <f t="shared" ref="E383:Q383" si="253" xml:space="preserve"> E380</f>
        <v>Closing RCV (RPI inflated RCV) - WWN - real</v>
      </c>
      <c r="F383" s="91">
        <f t="shared" si="253"/>
        <v>0</v>
      </c>
      <c r="G383" s="91" t="str">
        <f t="shared" si="253"/>
        <v>£m</v>
      </c>
      <c r="H383" s="91">
        <f t="shared" si="253"/>
        <v>0</v>
      </c>
      <c r="I383" s="91">
        <f t="shared" si="253"/>
        <v>0</v>
      </c>
      <c r="J383" s="91">
        <f t="shared" si="253"/>
        <v>0</v>
      </c>
      <c r="K383" s="91">
        <f t="shared" si="253"/>
        <v>0</v>
      </c>
      <c r="L383" s="91">
        <f t="shared" si="253"/>
        <v>0</v>
      </c>
      <c r="M383" s="91">
        <f t="shared" si="253"/>
        <v>0.32148382139239862</v>
      </c>
      <c r="N383" s="91">
        <f t="shared" si="253"/>
        <v>0.31053913350416606</v>
      </c>
      <c r="O383" s="91">
        <f t="shared" si="253"/>
        <v>0.30031646040077742</v>
      </c>
      <c r="P383" s="91">
        <f t="shared" si="253"/>
        <v>0.2904992594386458</v>
      </c>
      <c r="Q383" s="91">
        <f t="shared" si="253"/>
        <v>0.28100297806447905</v>
      </c>
    </row>
    <row r="384" spans="1:17" s="310" customFormat="1" hidden="1" outlineLevel="2">
      <c r="A384" s="306"/>
      <c r="B384" s="307"/>
      <c r="C384" s="308"/>
      <c r="D384" s="250"/>
      <c r="E384" s="312" t="s">
        <v>813</v>
      </c>
      <c r="F384" s="312"/>
      <c r="G384" s="312" t="s">
        <v>255</v>
      </c>
      <c r="H384" s="312"/>
      <c r="I384" s="312"/>
      <c r="J384" s="312">
        <f t="shared" ref="J384:Q384" si="254" xml:space="preserve"> AVERAGE(J382:J383)</f>
        <v>0</v>
      </c>
      <c r="K384" s="312">
        <f t="shared" si="254"/>
        <v>0</v>
      </c>
      <c r="L384" s="312">
        <f t="shared" si="254"/>
        <v>0</v>
      </c>
      <c r="M384" s="312">
        <f t="shared" si="254"/>
        <v>0.32870628968909299</v>
      </c>
      <c r="N384" s="312">
        <f t="shared" si="254"/>
        <v>0.31751571800817813</v>
      </c>
      <c r="O384" s="312">
        <f t="shared" si="254"/>
        <v>0.30706338192493277</v>
      </c>
      <c r="P384" s="312">
        <f t="shared" si="254"/>
        <v>0.29702562733617022</v>
      </c>
      <c r="Q384" s="312">
        <f t="shared" si="254"/>
        <v>0.28731600212757868</v>
      </c>
    </row>
    <row r="385" spans="1:17" hidden="1" outlineLevel="2">
      <c r="F385" s="84"/>
      <c r="G385" s="84"/>
      <c r="H385" s="84"/>
      <c r="I385" s="84"/>
      <c r="J385" s="84"/>
      <c r="K385" s="84"/>
      <c r="L385" s="84"/>
      <c r="M385" s="84"/>
      <c r="N385" s="84"/>
      <c r="O385" s="84"/>
      <c r="P385" s="84"/>
      <c r="Q385" s="84"/>
    </row>
    <row r="386" spans="1:17" hidden="1" outlineLevel="2">
      <c r="C386" s="86" t="s">
        <v>530</v>
      </c>
      <c r="F386" s="84"/>
      <c r="G386" s="84"/>
      <c r="H386" s="84"/>
      <c r="I386" s="84"/>
      <c r="J386" s="84"/>
      <c r="K386" s="84"/>
      <c r="L386" s="84"/>
      <c r="M386" s="84"/>
      <c r="N386" s="84"/>
      <c r="O386" s="84"/>
      <c r="P386" s="84"/>
      <c r="Q386" s="84"/>
    </row>
    <row r="387" spans="1:17" hidden="1" outlineLevel="2">
      <c r="E387" s="84" t="str">
        <f t="shared" ref="E387:Q387" si="255" xml:space="preserve"> E380</f>
        <v>Closing RCV (RPI inflated RCV) - WWN - real</v>
      </c>
      <c r="F387" s="84">
        <f t="shared" si="255"/>
        <v>0</v>
      </c>
      <c r="G387" s="84" t="str">
        <f t="shared" si="255"/>
        <v>£m</v>
      </c>
      <c r="H387" s="84">
        <f t="shared" si="255"/>
        <v>0</v>
      </c>
      <c r="I387" s="84">
        <f t="shared" si="255"/>
        <v>0</v>
      </c>
      <c r="J387" s="84">
        <f t="shared" si="255"/>
        <v>0</v>
      </c>
      <c r="K387" s="84">
        <f t="shared" si="255"/>
        <v>0</v>
      </c>
      <c r="L387" s="84">
        <f t="shared" si="255"/>
        <v>0</v>
      </c>
      <c r="M387" s="84">
        <f t="shared" si="255"/>
        <v>0.32148382139239862</v>
      </c>
      <c r="N387" s="84">
        <f t="shared" si="255"/>
        <v>0.31053913350416606</v>
      </c>
      <c r="O387" s="84">
        <f t="shared" si="255"/>
        <v>0.30031646040077742</v>
      </c>
      <c r="P387" s="84">
        <f t="shared" si="255"/>
        <v>0.2904992594386458</v>
      </c>
      <c r="Q387" s="84">
        <f t="shared" si="255"/>
        <v>0.28100297806447905</v>
      </c>
    </row>
    <row r="388" spans="1:17" s="187" customFormat="1" hidden="1" outlineLevel="2">
      <c r="A388" s="183"/>
      <c r="B388" s="218"/>
      <c r="C388" s="185"/>
      <c r="D388" s="186"/>
      <c r="E388" s="181" t="str">
        <f xml:space="preserve"> Inp!E$140</f>
        <v>RCV CPI(H) + RPI wedge bf balance - WWN - real</v>
      </c>
      <c r="F388" s="181">
        <f xml:space="preserve"> Inp!F$140</f>
        <v>0</v>
      </c>
      <c r="G388" s="181" t="str">
        <f xml:space="preserve"> Inp!G$140</f>
        <v>£m</v>
      </c>
      <c r="H388" s="181">
        <f xml:space="preserve"> Inp!H$140</f>
        <v>0</v>
      </c>
      <c r="I388" s="181">
        <f xml:space="preserve"> Inp!I$140</f>
        <v>0</v>
      </c>
      <c r="J388" s="181">
        <f xml:space="preserve"> Inp!J$140</f>
        <v>0</v>
      </c>
      <c r="K388" s="181">
        <f xml:space="preserve"> Inp!K$140</f>
        <v>0</v>
      </c>
      <c r="L388" s="181">
        <f xml:space="preserve"> Inp!L$140</f>
        <v>0</v>
      </c>
      <c r="M388" s="181">
        <f xml:space="preserve"> Inp!M$140</f>
        <v>0.32148382139239801</v>
      </c>
      <c r="N388" s="181">
        <f xml:space="preserve"> Inp!N$140</f>
        <v>0.31053913350416601</v>
      </c>
      <c r="O388" s="181">
        <f xml:space="preserve"> Inp!O$140</f>
        <v>0.30031646040077697</v>
      </c>
      <c r="P388" s="181">
        <f xml:space="preserve"> Inp!P$140</f>
        <v>0.29049925943864602</v>
      </c>
      <c r="Q388" s="181">
        <f xml:space="preserve"> Inp!Q$140</f>
        <v>0.28100297806447899</v>
      </c>
    </row>
    <row r="389" spans="1:17" s="224" customFormat="1" hidden="1" outlineLevel="2">
      <c r="A389" s="219"/>
      <c r="B389" s="220"/>
      <c r="C389" s="221"/>
      <c r="D389" s="222"/>
      <c r="E389" s="223" t="s">
        <v>814</v>
      </c>
      <c r="G389" s="224" t="s">
        <v>724</v>
      </c>
      <c r="H389" s="247">
        <f xml:space="preserve"> SUM(J389:Q389)</f>
        <v>0</v>
      </c>
      <c r="I389" s="196"/>
      <c r="J389" s="224">
        <f t="shared" ref="J389:Q389" si="256" xml:space="preserve"> IF(ROUND(J387,3) = ROUND(J388,3), 0, 1)</f>
        <v>0</v>
      </c>
      <c r="K389" s="224">
        <f t="shared" si="256"/>
        <v>0</v>
      </c>
      <c r="L389" s="224">
        <f t="shared" si="256"/>
        <v>0</v>
      </c>
      <c r="M389" s="224">
        <f t="shared" si="256"/>
        <v>0</v>
      </c>
      <c r="N389" s="224">
        <f t="shared" si="256"/>
        <v>0</v>
      </c>
      <c r="O389" s="224">
        <f t="shared" si="256"/>
        <v>0</v>
      </c>
      <c r="P389" s="224">
        <f t="shared" si="256"/>
        <v>0</v>
      </c>
      <c r="Q389" s="224">
        <f t="shared" si="256"/>
        <v>0</v>
      </c>
    </row>
    <row r="390" spans="1:17" s="148" customFormat="1" hidden="1" outlineLevel="2">
      <c r="A390" s="143"/>
      <c r="B390" s="144"/>
      <c r="C390" s="145"/>
      <c r="D390" s="217"/>
      <c r="E390" s="147"/>
      <c r="G390" s="149"/>
    </row>
    <row r="391" spans="1:17" s="187" customFormat="1" hidden="1" outlineLevel="2">
      <c r="A391" s="183"/>
      <c r="B391" s="216"/>
      <c r="C391" s="185"/>
      <c r="D391" s="186"/>
      <c r="E391" s="181"/>
      <c r="F391" s="181"/>
      <c r="G391" s="181"/>
      <c r="H391" s="181"/>
      <c r="I391" s="181"/>
      <c r="J391" s="181"/>
      <c r="K391" s="181"/>
      <c r="L391" s="181"/>
      <c r="M391" s="181"/>
      <c r="N391" s="181"/>
      <c r="O391" s="181"/>
      <c r="P391" s="181"/>
      <c r="Q391" s="181"/>
    </row>
    <row r="392" spans="1:17" s="148" customFormat="1" hidden="1" outlineLevel="1">
      <c r="A392" s="143"/>
      <c r="B392" s="144"/>
      <c r="C392" s="145"/>
      <c r="D392" s="146"/>
      <c r="E392" s="147"/>
      <c r="G392" s="149"/>
    </row>
    <row r="393" spans="1:17" s="92" customFormat="1" hidden="1" outlineLevel="1" collapsed="1">
      <c r="A393" s="11"/>
      <c r="B393" s="12" t="s">
        <v>725</v>
      </c>
      <c r="C393" s="13"/>
      <c r="D393" s="14"/>
      <c r="E393" s="91"/>
      <c r="G393" s="93"/>
    </row>
    <row r="394" spans="1:17" s="92" customFormat="1" hidden="1" outlineLevel="2">
      <c r="A394" s="11"/>
      <c r="B394" s="12"/>
      <c r="C394" s="13"/>
      <c r="D394" s="115"/>
      <c r="E394" s="91"/>
      <c r="G394" s="93"/>
    </row>
    <row r="395" spans="1:17" s="156" customFormat="1" hidden="1" outlineLevel="2">
      <c r="A395" s="151"/>
      <c r="B395" s="152"/>
      <c r="C395" s="153"/>
      <c r="D395" s="154"/>
      <c r="E395" s="155" t="str">
        <f>Inp!E$141</f>
        <v>RCV CPI(H) bf balance BEG - WWN - nominal</v>
      </c>
      <c r="F395" s="155">
        <f>Inp!F$141</f>
        <v>0</v>
      </c>
      <c r="G395" s="155" t="str">
        <f>Inp!G$141</f>
        <v>£m</v>
      </c>
      <c r="H395" s="155">
        <f>Inp!H$141</f>
        <v>0</v>
      </c>
      <c r="I395" s="155">
        <f>Inp!I$141</f>
        <v>0</v>
      </c>
      <c r="J395" s="155">
        <f>Inp!J$141</f>
        <v>0</v>
      </c>
      <c r="K395" s="155">
        <f>Inp!K$141</f>
        <v>0</v>
      </c>
      <c r="L395" s="155">
        <f>Inp!L$141</f>
        <v>0</v>
      </c>
      <c r="M395" s="155">
        <f>Inp!M$141</f>
        <v>0.34839290589724398</v>
      </c>
      <c r="N395" s="155">
        <f>Inp!N$141</f>
        <v>0.34002478492785498</v>
      </c>
      <c r="O395" s="155">
        <f>Inp!O$141</f>
        <v>0.331925455019006</v>
      </c>
      <c r="P395" s="155">
        <f>Inp!P$141</f>
        <v>0.32424435073027003</v>
      </c>
      <c r="Q395" s="155">
        <f>Inp!Q$141</f>
        <v>0.31681818236549503</v>
      </c>
    </row>
    <row r="396" spans="1:17" s="161" customFormat="1" hidden="1" outlineLevel="2">
      <c r="A396" s="157"/>
      <c r="B396" s="158"/>
      <c r="C396" s="159"/>
      <c r="D396" s="160"/>
      <c r="E396" s="155" t="str">
        <f>Inp!E$142</f>
        <v>Indexation on RCV - CPI(H) bf balance - WWN - nominal</v>
      </c>
      <c r="F396" s="155">
        <f>Inp!F$142</f>
        <v>0</v>
      </c>
      <c r="G396" s="155" t="str">
        <f>Inp!G$142</f>
        <v>£m</v>
      </c>
      <c r="H396" s="155">
        <f>Inp!H$142</f>
        <v>0</v>
      </c>
      <c r="I396" s="155">
        <f>Inp!I$142</f>
        <v>0</v>
      </c>
      <c r="J396" s="155">
        <f>Inp!J$142</f>
        <v>0</v>
      </c>
      <c r="K396" s="155">
        <f>Inp!K$142</f>
        <v>0</v>
      </c>
      <c r="L396" s="155">
        <f>Inp!L$142</f>
        <v>0</v>
      </c>
      <c r="M396" s="155">
        <f>Inp!M$142</f>
        <v>6.9098996700029097E-3</v>
      </c>
      <c r="N396" s="155">
        <f>Inp!N$142</f>
        <v>6.8147709958711897E-3</v>
      </c>
      <c r="O396" s="155">
        <f>Inp!O$142</f>
        <v>6.8878686280894798E-3</v>
      </c>
      <c r="P396" s="155">
        <f>Inp!P$142</f>
        <v>6.80913136533586E-3</v>
      </c>
      <c r="Q396" s="155">
        <f>Inp!Q$142</f>
        <v>6.6531818296758603E-3</v>
      </c>
    </row>
    <row r="397" spans="1:17" s="161" customFormat="1" hidden="1" outlineLevel="2">
      <c r="A397" s="157"/>
      <c r="B397" s="158"/>
      <c r="C397" s="159"/>
      <c r="D397" s="160"/>
      <c r="E397" s="155" t="str">
        <f>Inp!E$144</f>
        <v>Indexation on RCV other adjustments balance BEG - WWN - nominal</v>
      </c>
      <c r="F397" s="155">
        <f>Inp!F$144</f>
        <v>0</v>
      </c>
      <c r="G397" s="155" t="str">
        <f>Inp!G$144</f>
        <v>£m</v>
      </c>
      <c r="H397" s="155">
        <f>Inp!H$144</f>
        <v>0</v>
      </c>
      <c r="I397" s="155">
        <f>Inp!I$144</f>
        <v>0</v>
      </c>
      <c r="J397" s="155">
        <f>Inp!J$144</f>
        <v>0</v>
      </c>
      <c r="K397" s="155">
        <f>Inp!K$144</f>
        <v>0</v>
      </c>
      <c r="L397" s="155">
        <f>Inp!L$144</f>
        <v>0</v>
      </c>
      <c r="M397" s="155">
        <f>Inp!M$144</f>
        <v>0</v>
      </c>
      <c r="N397" s="155">
        <f>Inp!N$144</f>
        <v>0</v>
      </c>
      <c r="O397" s="155">
        <f>Inp!O$144</f>
        <v>0</v>
      </c>
      <c r="P397" s="155">
        <f>Inp!P$144</f>
        <v>0</v>
      </c>
      <c r="Q397" s="155">
        <f>Inp!Q$144</f>
        <v>0</v>
      </c>
    </row>
    <row r="398" spans="1:17" s="161" customFormat="1" hidden="1" outlineLevel="2">
      <c r="A398" s="157"/>
      <c r="B398" s="158"/>
      <c r="C398" s="159"/>
      <c r="D398" s="160"/>
      <c r="E398" s="155" t="str">
        <f>Inp!E$145</f>
        <v>RCV - CPI(H) bf depreciation - WWN - nominal</v>
      </c>
      <c r="F398" s="155">
        <f>Inp!F$145</f>
        <v>0</v>
      </c>
      <c r="G398" s="155" t="str">
        <f>Inp!G$145</f>
        <v>£m</v>
      </c>
      <c r="H398" s="155">
        <f>Inp!H$145</f>
        <v>0</v>
      </c>
      <c r="I398" s="155">
        <f>Inp!I$145</f>
        <v>0</v>
      </c>
      <c r="J398" s="155">
        <f>Inp!J$145</f>
        <v>0</v>
      </c>
      <c r="K398" s="155">
        <f>Inp!K$145</f>
        <v>0</v>
      </c>
      <c r="L398" s="155">
        <f>Inp!L$145</f>
        <v>0</v>
      </c>
      <c r="M398" s="155">
        <f>Inp!M$145</f>
        <v>1.52780206393916E-2</v>
      </c>
      <c r="N398" s="155">
        <f>Inp!N$145</f>
        <v>1.4914100904720199E-2</v>
      </c>
      <c r="O398" s="155">
        <f>Inp!O$145</f>
        <v>1.45689729168251E-2</v>
      </c>
      <c r="P398" s="155">
        <f>Inp!P$145</f>
        <v>1.42352997301111E-2</v>
      </c>
      <c r="Q398" s="155">
        <f>Inp!Q$145</f>
        <v>1.3909268660392301E-2</v>
      </c>
    </row>
    <row r="399" spans="1:17" s="161" customFormat="1" hidden="1" outlineLevel="2">
      <c r="A399" s="157"/>
      <c r="B399" s="158"/>
      <c r="C399" s="159"/>
      <c r="D399" s="160"/>
      <c r="E399" s="155" t="str">
        <f>Inp!E$146</f>
        <v>Other adjustments CPI(H) - WWN - nominal</v>
      </c>
      <c r="F399" s="155">
        <f>Inp!F$146</f>
        <v>0</v>
      </c>
      <c r="G399" s="155" t="str">
        <f>Inp!G$146</f>
        <v>£m</v>
      </c>
      <c r="H399" s="155">
        <f>Inp!H$146</f>
        <v>0</v>
      </c>
      <c r="I399" s="155">
        <f>Inp!I$146</f>
        <v>0</v>
      </c>
      <c r="J399" s="155">
        <f>Inp!J$146</f>
        <v>0</v>
      </c>
      <c r="K399" s="155">
        <f>Inp!K$146</f>
        <v>0</v>
      </c>
      <c r="L399" s="155">
        <f>Inp!L$146</f>
        <v>0</v>
      </c>
      <c r="M399" s="155">
        <f>Inp!M$146</f>
        <v>0</v>
      </c>
      <c r="N399" s="155">
        <f>Inp!N$146</f>
        <v>0</v>
      </c>
      <c r="O399" s="155">
        <f>Inp!O$146</f>
        <v>0</v>
      </c>
      <c r="P399" s="155">
        <f>Inp!P$146</f>
        <v>0</v>
      </c>
      <c r="Q399" s="155">
        <f>Inp!Q$146</f>
        <v>0</v>
      </c>
    </row>
    <row r="400" spans="1:17" s="259" customFormat="1" hidden="1" outlineLevel="2">
      <c r="A400" s="256"/>
      <c r="B400" s="257"/>
      <c r="C400" s="258"/>
      <c r="D400" s="255"/>
      <c r="E400" s="272" t="str">
        <f>Time!E$39</f>
        <v>Acquisition / initial balance date flag</v>
      </c>
      <c r="F400" s="272">
        <f>Time!F$39</f>
        <v>0</v>
      </c>
      <c r="G400" s="272" t="str">
        <f>Time!G$39</f>
        <v>flag</v>
      </c>
      <c r="H400" s="272">
        <f>Time!H$39</f>
        <v>1</v>
      </c>
      <c r="I400" s="272">
        <f>Time!I$39</f>
        <v>0</v>
      </c>
      <c r="J400" s="272">
        <f>Time!J$39</f>
        <v>0</v>
      </c>
      <c r="K400" s="272">
        <f>Time!K$39</f>
        <v>0</v>
      </c>
      <c r="L400" s="272">
        <f>Time!L$39</f>
        <v>1</v>
      </c>
      <c r="M400" s="272">
        <f>Time!M$39</f>
        <v>0</v>
      </c>
      <c r="N400" s="272">
        <f>Time!N$39</f>
        <v>0</v>
      </c>
      <c r="O400" s="272">
        <f>Time!O$39</f>
        <v>0</v>
      </c>
      <c r="P400" s="272">
        <f>Time!P$39</f>
        <v>0</v>
      </c>
      <c r="Q400" s="272">
        <f>Time!Q$39</f>
        <v>0</v>
      </c>
    </row>
    <row r="401" spans="1:17" s="259" customFormat="1" hidden="1" outlineLevel="2">
      <c r="A401" s="256"/>
      <c r="B401" s="257"/>
      <c r="C401" s="258"/>
      <c r="D401" s="255"/>
      <c r="E401" s="196" t="s">
        <v>815</v>
      </c>
      <c r="F401" s="274"/>
      <c r="G401" s="196" t="s">
        <v>255</v>
      </c>
      <c r="H401" s="274"/>
      <c r="I401" s="274"/>
      <c r="J401" s="274">
        <f t="shared" ref="J401:Q401" si="257" xml:space="preserve"> IF(J400 = 1, K395 * J400, 0)</f>
        <v>0</v>
      </c>
      <c r="K401" s="274">
        <f t="shared" si="257"/>
        <v>0</v>
      </c>
      <c r="L401" s="274">
        <f t="shared" si="257"/>
        <v>0.34839290589724398</v>
      </c>
      <c r="M401" s="274">
        <f t="shared" si="257"/>
        <v>0</v>
      </c>
      <c r="N401" s="274">
        <f t="shared" si="257"/>
        <v>0</v>
      </c>
      <c r="O401" s="274">
        <f t="shared" si="257"/>
        <v>0</v>
      </c>
      <c r="P401" s="274">
        <f t="shared" si="257"/>
        <v>0</v>
      </c>
      <c r="Q401" s="274">
        <f t="shared" si="257"/>
        <v>0</v>
      </c>
    </row>
    <row r="402" spans="1:17" hidden="1" outlineLevel="2">
      <c r="F402" s="84"/>
      <c r="G402" s="84"/>
      <c r="H402" s="84"/>
      <c r="I402" s="84"/>
      <c r="J402" s="84"/>
      <c r="K402" s="84"/>
      <c r="L402" s="84"/>
      <c r="M402" s="84"/>
      <c r="N402" s="84"/>
      <c r="O402" s="84"/>
      <c r="P402" s="84"/>
      <c r="Q402" s="84"/>
    </row>
    <row r="403" spans="1:17" s="187" customFormat="1" hidden="1" outlineLevel="2">
      <c r="A403" s="183"/>
      <c r="B403" s="216"/>
      <c r="C403" s="185"/>
      <c r="D403" s="186"/>
      <c r="E403" s="181" t="str">
        <f>Index!E$85</f>
        <v>CPIH index (PR19FD) - FYA - inflate from FYA 2017-18</v>
      </c>
      <c r="F403" s="181">
        <f>Index!F$85</f>
        <v>0</v>
      </c>
      <c r="G403" s="181" t="str">
        <f>Index!G$85</f>
        <v>Factor</v>
      </c>
      <c r="H403" s="181">
        <f>Index!H$85</f>
        <v>0</v>
      </c>
      <c r="I403" s="181">
        <f>Index!I$85</f>
        <v>0</v>
      </c>
      <c r="J403" s="181">
        <f>Index!J$85</f>
        <v>1</v>
      </c>
      <c r="K403" s="181">
        <f>Index!K$85</f>
        <v>1.0212697905005599</v>
      </c>
      <c r="L403" s="181">
        <f>Index!L$85</f>
        <v>1.0416029201511179</v>
      </c>
      <c r="M403" s="181">
        <f>Index!M$85</f>
        <v>1.0622616980779827</v>
      </c>
      <c r="N403" s="181">
        <f>Index!N$85</f>
        <v>1.0835515290872799</v>
      </c>
      <c r="O403" s="181">
        <f>Index!O$85</f>
        <v>1.1060365794841869</v>
      </c>
      <c r="P403" s="181">
        <f>Index!P$85</f>
        <v>1.1292633476533553</v>
      </c>
      <c r="Q403" s="181">
        <f>Index!Q$85</f>
        <v>1.1529778779540774</v>
      </c>
    </row>
    <row r="404" spans="1:17" hidden="1" outlineLevel="2">
      <c r="F404" s="84"/>
      <c r="G404" s="84"/>
      <c r="H404" s="84"/>
      <c r="I404" s="84"/>
      <c r="J404" s="84"/>
      <c r="K404" s="84"/>
      <c r="L404" s="84"/>
      <c r="M404" s="84"/>
      <c r="N404" s="84"/>
      <c r="O404" s="84"/>
      <c r="P404" s="84"/>
      <c r="Q404" s="84"/>
    </row>
    <row r="405" spans="1:17" s="259" customFormat="1" hidden="1" outlineLevel="2">
      <c r="A405" s="256"/>
      <c r="B405" s="257"/>
      <c r="C405" s="258"/>
      <c r="D405" s="255"/>
      <c r="E405" s="272" t="str">
        <f>Time!E$39</f>
        <v>Acquisition / initial balance date flag</v>
      </c>
      <c r="F405" s="272">
        <f>Time!F$39</f>
        <v>0</v>
      </c>
      <c r="G405" s="272" t="str">
        <f>Time!G$39</f>
        <v>flag</v>
      </c>
      <c r="H405" s="272">
        <f>Time!H$39</f>
        <v>1</v>
      </c>
      <c r="I405" s="272">
        <f>Time!I$39</f>
        <v>0</v>
      </c>
      <c r="J405" s="272">
        <f>Time!J$39</f>
        <v>0</v>
      </c>
      <c r="K405" s="272">
        <f>Time!K$39</f>
        <v>0</v>
      </c>
      <c r="L405" s="272">
        <f>Time!L$39</f>
        <v>1</v>
      </c>
      <c r="M405" s="272">
        <f>Time!M$39</f>
        <v>0</v>
      </c>
      <c r="N405" s="272">
        <f>Time!N$39</f>
        <v>0</v>
      </c>
      <c r="O405" s="272">
        <f>Time!O$39</f>
        <v>0</v>
      </c>
      <c r="P405" s="272">
        <f>Time!P$39</f>
        <v>0</v>
      </c>
      <c r="Q405" s="272">
        <f>Time!Q$39</f>
        <v>0</v>
      </c>
    </row>
    <row r="406" spans="1:17" s="187" customFormat="1" hidden="1" outlineLevel="2">
      <c r="A406" s="183"/>
      <c r="B406" s="216"/>
      <c r="C406" s="185"/>
      <c r="D406" s="186"/>
      <c r="E406" s="181" t="str">
        <f>Inp!E$143</f>
        <v>RCV other adjustments balance - WWN - real</v>
      </c>
      <c r="F406" s="181">
        <f>Inp!F$143</f>
        <v>0</v>
      </c>
      <c r="G406" s="181" t="str">
        <f>Inp!G$143</f>
        <v>£m</v>
      </c>
      <c r="H406" s="181">
        <f>Inp!H$143</f>
        <v>0</v>
      </c>
      <c r="I406" s="181">
        <f>Inp!I$143</f>
        <v>0</v>
      </c>
      <c r="J406" s="181">
        <f>Inp!J$143</f>
        <v>0</v>
      </c>
      <c r="K406" s="181">
        <f>Inp!K$143</f>
        <v>0</v>
      </c>
      <c r="L406" s="181">
        <f>Inp!L$143</f>
        <v>0</v>
      </c>
      <c r="M406" s="181">
        <f>Inp!M$143</f>
        <v>0</v>
      </c>
      <c r="N406" s="181">
        <f>Inp!N$143</f>
        <v>0</v>
      </c>
      <c r="O406" s="181">
        <f>Inp!O$143</f>
        <v>0</v>
      </c>
      <c r="P406" s="181">
        <f>Inp!P$143</f>
        <v>0</v>
      </c>
      <c r="Q406" s="181">
        <f>Inp!Q$143</f>
        <v>0</v>
      </c>
    </row>
    <row r="407" spans="1:17" s="240" customFormat="1" hidden="1" outlineLevel="2">
      <c r="A407" s="237"/>
      <c r="B407" s="241"/>
      <c r="C407" s="238"/>
      <c r="D407" s="239"/>
      <c r="E407" s="196" t="s">
        <v>816</v>
      </c>
      <c r="F407" s="196"/>
      <c r="G407" s="196" t="s">
        <v>255</v>
      </c>
      <c r="H407" s="196"/>
      <c r="I407" s="196"/>
      <c r="J407" s="274">
        <f t="shared" ref="J407:Q407" si="258" xml:space="preserve"> IF(J405 = 1, K406 * J405, 0)</f>
        <v>0</v>
      </c>
      <c r="K407" s="274">
        <f t="shared" si="258"/>
        <v>0</v>
      </c>
      <c r="L407" s="274">
        <f t="shared" si="258"/>
        <v>0</v>
      </c>
      <c r="M407" s="274">
        <f t="shared" si="258"/>
        <v>0</v>
      </c>
      <c r="N407" s="274">
        <f t="shared" si="258"/>
        <v>0</v>
      </c>
      <c r="O407" s="274">
        <f t="shared" si="258"/>
        <v>0</v>
      </c>
      <c r="P407" s="274">
        <f t="shared" si="258"/>
        <v>0</v>
      </c>
      <c r="Q407" s="274">
        <f t="shared" si="258"/>
        <v>0</v>
      </c>
    </row>
    <row r="408" spans="1:17" s="118" customFormat="1" hidden="1" outlineLevel="2">
      <c r="A408" s="369"/>
      <c r="B408" s="269"/>
      <c r="C408" s="270"/>
      <c r="D408" s="271"/>
      <c r="E408" s="275" t="s">
        <v>817</v>
      </c>
      <c r="F408" s="117"/>
      <c r="G408" s="117" t="s">
        <v>255</v>
      </c>
      <c r="H408" s="117"/>
      <c r="I408" s="117"/>
      <c r="J408" s="117">
        <f xml:space="preserve"> J401 / J403 +J407</f>
        <v>0</v>
      </c>
      <c r="K408" s="117">
        <f t="shared" ref="K408:Q408" si="259" xml:space="preserve"> K401 / K403 +K407</f>
        <v>0</v>
      </c>
      <c r="L408" s="117">
        <f t="shared" si="259"/>
        <v>0.33447765857520678</v>
      </c>
      <c r="M408" s="117">
        <f t="shared" si="259"/>
        <v>0</v>
      </c>
      <c r="N408" s="117">
        <f t="shared" si="259"/>
        <v>0</v>
      </c>
      <c r="O408" s="117">
        <f t="shared" si="259"/>
        <v>0</v>
      </c>
      <c r="P408" s="117">
        <f t="shared" si="259"/>
        <v>0</v>
      </c>
      <c r="Q408" s="117">
        <f t="shared" si="259"/>
        <v>0</v>
      </c>
    </row>
    <row r="409" spans="1:17" s="118" customFormat="1" hidden="1" outlineLevel="2">
      <c r="A409" s="369"/>
      <c r="B409" s="269"/>
      <c r="C409" s="270"/>
      <c r="D409" s="271"/>
      <c r="E409" s="275"/>
      <c r="F409" s="117"/>
      <c r="G409" s="117"/>
      <c r="H409" s="117"/>
      <c r="I409" s="117"/>
      <c r="J409" s="117"/>
      <c r="K409" s="117"/>
      <c r="L409" s="117"/>
      <c r="M409" s="117"/>
      <c r="N409" s="117"/>
      <c r="O409" s="117"/>
      <c r="P409" s="117"/>
      <c r="Q409" s="117"/>
    </row>
    <row r="410" spans="1:17" hidden="1" outlineLevel="2">
      <c r="E410" s="84" t="s">
        <v>818</v>
      </c>
      <c r="F410" s="84"/>
      <c r="G410" s="84" t="s">
        <v>255</v>
      </c>
      <c r="H410" s="84"/>
      <c r="I410" s="84"/>
      <c r="J410" s="84">
        <f t="shared" ref="J410:Q410" si="260" xml:space="preserve"> J395 / J403</f>
        <v>0</v>
      </c>
      <c r="K410" s="84">
        <f t="shared" si="260"/>
        <v>0</v>
      </c>
      <c r="L410" s="84">
        <f t="shared" si="260"/>
        <v>0</v>
      </c>
      <c r="M410" s="84">
        <f t="shared" si="260"/>
        <v>0.32797276464699171</v>
      </c>
      <c r="N410" s="84">
        <f t="shared" si="260"/>
        <v>0.31380582814946684</v>
      </c>
      <c r="O410" s="84">
        <f t="shared" si="260"/>
        <v>0.30010350577537259</v>
      </c>
      <c r="P410" s="84">
        <f t="shared" si="260"/>
        <v>0.28712908410961885</v>
      </c>
      <c r="Q410" s="84">
        <f t="shared" si="260"/>
        <v>0.27478253349290521</v>
      </c>
    </row>
    <row r="411" spans="1:17" hidden="1" outlineLevel="2">
      <c r="E411" s="84" t="s">
        <v>819</v>
      </c>
      <c r="F411" s="84"/>
      <c r="G411" s="84" t="s">
        <v>255</v>
      </c>
      <c r="H411" s="84"/>
      <c r="I411" s="84"/>
      <c r="J411" s="84">
        <f t="shared" ref="J411:Q411" si="261" xml:space="preserve"> J396 / J403</f>
        <v>0</v>
      </c>
      <c r="K411" s="84">
        <f t="shared" si="261"/>
        <v>0</v>
      </c>
      <c r="L411" s="84">
        <f t="shared" si="261"/>
        <v>0</v>
      </c>
      <c r="M411" s="84">
        <f t="shared" si="261"/>
        <v>6.5048939282150798E-3</v>
      </c>
      <c r="N411" s="84">
        <f t="shared" si="261"/>
        <v>6.2892911070058215E-3</v>
      </c>
      <c r="O411" s="84">
        <f t="shared" si="261"/>
        <v>6.2275233530718474E-3</v>
      </c>
      <c r="P411" s="84">
        <f t="shared" si="261"/>
        <v>6.0297107663021638E-3</v>
      </c>
      <c r="Q411" s="84">
        <f t="shared" si="261"/>
        <v>5.7704332033514123E-3</v>
      </c>
    </row>
    <row r="412" spans="1:17" hidden="1" outlineLevel="2">
      <c r="E412" s="84" t="s">
        <v>820</v>
      </c>
      <c r="F412" s="84"/>
      <c r="G412" s="84" t="s">
        <v>255</v>
      </c>
      <c r="H412" s="84"/>
      <c r="I412" s="84"/>
      <c r="J412" s="84">
        <f t="shared" ref="J412:Q412" si="262" xml:space="preserve"> J397 / J403</f>
        <v>0</v>
      </c>
      <c r="K412" s="84">
        <f t="shared" si="262"/>
        <v>0</v>
      </c>
      <c r="L412" s="84">
        <f t="shared" si="262"/>
        <v>0</v>
      </c>
      <c r="M412" s="84">
        <f t="shared" si="262"/>
        <v>0</v>
      </c>
      <c r="N412" s="84">
        <f t="shared" si="262"/>
        <v>0</v>
      </c>
      <c r="O412" s="84">
        <f t="shared" si="262"/>
        <v>0</v>
      </c>
      <c r="P412" s="84">
        <f t="shared" si="262"/>
        <v>0</v>
      </c>
      <c r="Q412" s="84">
        <f t="shared" si="262"/>
        <v>0</v>
      </c>
    </row>
    <row r="413" spans="1:17" hidden="1" outlineLevel="2">
      <c r="E413" s="84" t="s">
        <v>821</v>
      </c>
      <c r="F413" s="84"/>
      <c r="G413" s="84" t="s">
        <v>255</v>
      </c>
      <c r="H413" s="84"/>
      <c r="I413" s="84"/>
      <c r="J413" s="84">
        <f t="shared" ref="J413:Q413" si="263" xml:space="preserve"> J398 / J403</f>
        <v>0</v>
      </c>
      <c r="K413" s="84">
        <f t="shared" si="263"/>
        <v>0</v>
      </c>
      <c r="L413" s="84">
        <f t="shared" si="263"/>
        <v>0</v>
      </c>
      <c r="M413" s="84">
        <f t="shared" si="263"/>
        <v>1.4382539318733878E-2</v>
      </c>
      <c r="N413" s="84">
        <f t="shared" si="263"/>
        <v>1.3764090128028301E-2</v>
      </c>
      <c r="O413" s="84">
        <f t="shared" si="263"/>
        <v>1.3172234252523105E-2</v>
      </c>
      <c r="P413" s="84">
        <f t="shared" si="263"/>
        <v>1.2605828179664645E-2</v>
      </c>
      <c r="Q413" s="84">
        <f t="shared" si="263"/>
        <v>1.2063777567938994E-2</v>
      </c>
    </row>
    <row r="414" spans="1:17" hidden="1" outlineLevel="2">
      <c r="E414" s="84" t="s">
        <v>822</v>
      </c>
      <c r="F414" s="84"/>
      <c r="G414" s="84" t="s">
        <v>255</v>
      </c>
      <c r="H414" s="84"/>
      <c r="I414" s="84"/>
      <c r="J414" s="84">
        <f t="shared" ref="J414:Q414" si="264" xml:space="preserve"> J399 / J403</f>
        <v>0</v>
      </c>
      <c r="K414" s="84">
        <f t="shared" si="264"/>
        <v>0</v>
      </c>
      <c r="L414" s="84">
        <f t="shared" si="264"/>
        <v>0</v>
      </c>
      <c r="M414" s="84">
        <f t="shared" si="264"/>
        <v>0</v>
      </c>
      <c r="N414" s="84">
        <f t="shared" si="264"/>
        <v>0</v>
      </c>
      <c r="O414" s="84">
        <f t="shared" si="264"/>
        <v>0</v>
      </c>
      <c r="P414" s="84">
        <f t="shared" si="264"/>
        <v>0</v>
      </c>
      <c r="Q414" s="84">
        <f t="shared" si="264"/>
        <v>0</v>
      </c>
    </row>
    <row r="415" spans="1:17" hidden="1" outlineLevel="2">
      <c r="F415" s="84"/>
      <c r="G415" s="84"/>
      <c r="H415" s="84"/>
      <c r="I415" s="84"/>
      <c r="J415" s="84"/>
      <c r="K415" s="84"/>
      <c r="L415" s="84"/>
      <c r="M415" s="84"/>
      <c r="N415" s="84"/>
      <c r="O415" s="84"/>
      <c r="P415" s="84"/>
      <c r="Q415" s="84"/>
    </row>
    <row r="416" spans="1:17" hidden="1" outlineLevel="2">
      <c r="E416" s="84" t="str">
        <f t="shared" ref="E416:Q416" si="265" xml:space="preserve"> E410</f>
        <v>RCV CPI(H) bf balance BEG - WWN - real</v>
      </c>
      <c r="F416" s="84">
        <f t="shared" si="265"/>
        <v>0</v>
      </c>
      <c r="G416" s="84" t="str">
        <f t="shared" si="265"/>
        <v>£m</v>
      </c>
      <c r="H416" s="84">
        <f t="shared" si="265"/>
        <v>0</v>
      </c>
      <c r="I416" s="84">
        <f t="shared" si="265"/>
        <v>0</v>
      </c>
      <c r="J416" s="84">
        <f t="shared" si="265"/>
        <v>0</v>
      </c>
      <c r="K416" s="84">
        <f t="shared" si="265"/>
        <v>0</v>
      </c>
      <c r="L416" s="84">
        <f t="shared" si="265"/>
        <v>0</v>
      </c>
      <c r="M416" s="84">
        <f t="shared" si="265"/>
        <v>0.32797276464699171</v>
      </c>
      <c r="N416" s="84">
        <f t="shared" si="265"/>
        <v>0.31380582814946684</v>
      </c>
      <c r="O416" s="84">
        <f t="shared" si="265"/>
        <v>0.30010350577537259</v>
      </c>
      <c r="P416" s="84">
        <f t="shared" si="265"/>
        <v>0.28712908410961885</v>
      </c>
      <c r="Q416" s="84">
        <f t="shared" si="265"/>
        <v>0.27478253349290521</v>
      </c>
    </row>
    <row r="417" spans="1:17" hidden="1" outlineLevel="2">
      <c r="D417" s="83" t="s">
        <v>719</v>
      </c>
      <c r="E417" s="84" t="str">
        <f t="shared" ref="E417:Q417" si="266" xml:space="preserve"> E411</f>
        <v>Indexation on RCV - CPI(H) bf balance - WWN - real</v>
      </c>
      <c r="F417" s="84">
        <f t="shared" si="266"/>
        <v>0</v>
      </c>
      <c r="G417" s="84" t="str">
        <f t="shared" si="266"/>
        <v>£m</v>
      </c>
      <c r="H417" s="84">
        <f t="shared" si="266"/>
        <v>0</v>
      </c>
      <c r="I417" s="84">
        <f t="shared" si="266"/>
        <v>0</v>
      </c>
      <c r="J417" s="84">
        <f t="shared" si="266"/>
        <v>0</v>
      </c>
      <c r="K417" s="84">
        <f t="shared" si="266"/>
        <v>0</v>
      </c>
      <c r="L417" s="84">
        <f t="shared" si="266"/>
        <v>0</v>
      </c>
      <c r="M417" s="84">
        <f t="shared" si="266"/>
        <v>6.5048939282150798E-3</v>
      </c>
      <c r="N417" s="84">
        <f t="shared" si="266"/>
        <v>6.2892911070058215E-3</v>
      </c>
      <c r="O417" s="84">
        <f t="shared" si="266"/>
        <v>6.2275233530718474E-3</v>
      </c>
      <c r="P417" s="84">
        <f t="shared" si="266"/>
        <v>6.0297107663021638E-3</v>
      </c>
      <c r="Q417" s="84">
        <f t="shared" si="266"/>
        <v>5.7704332033514123E-3</v>
      </c>
    </row>
    <row r="418" spans="1:17" s="192" customFormat="1" hidden="1" outlineLevel="2">
      <c r="A418" s="188"/>
      <c r="B418" s="304"/>
      <c r="C418" s="190"/>
      <c r="D418" s="191" t="s">
        <v>719</v>
      </c>
      <c r="E418" s="181" t="str">
        <f>Inp!E$143</f>
        <v>RCV other adjustments balance - WWN - real</v>
      </c>
      <c r="F418" s="181">
        <f>Inp!F$143</f>
        <v>0</v>
      </c>
      <c r="G418" s="181" t="str">
        <f>Inp!G$143</f>
        <v>£m</v>
      </c>
      <c r="H418" s="181">
        <f>Inp!H$143</f>
        <v>0</v>
      </c>
      <c r="I418" s="181">
        <f>Inp!I$143</f>
        <v>0</v>
      </c>
      <c r="J418" s="181">
        <f>Inp!J$143</f>
        <v>0</v>
      </c>
      <c r="K418" s="181">
        <f>Inp!K$143</f>
        <v>0</v>
      </c>
      <c r="L418" s="181">
        <f>Inp!L$143</f>
        <v>0</v>
      </c>
      <c r="M418" s="293">
        <f>Inp!M$143</f>
        <v>0</v>
      </c>
      <c r="N418" s="181">
        <f>Inp!N$143</f>
        <v>0</v>
      </c>
      <c r="O418" s="181">
        <f>Inp!O$143</f>
        <v>0</v>
      </c>
      <c r="P418" s="181">
        <f>Inp!P$143</f>
        <v>0</v>
      </c>
      <c r="Q418" s="181">
        <f>Inp!Q$143</f>
        <v>0</v>
      </c>
    </row>
    <row r="419" spans="1:17" hidden="1" outlineLevel="2">
      <c r="D419" s="83" t="s">
        <v>719</v>
      </c>
      <c r="E419" s="84" t="str">
        <f t="shared" ref="E419:Q419" si="267" xml:space="preserve"> E412</f>
        <v>Indexation on RCV - CPI(H) other adjustments balance - WWN - real</v>
      </c>
      <c r="F419" s="84">
        <f t="shared" si="267"/>
        <v>0</v>
      </c>
      <c r="G419" s="84" t="str">
        <f t="shared" si="267"/>
        <v>£m</v>
      </c>
      <c r="H419" s="84">
        <f t="shared" si="267"/>
        <v>0</v>
      </c>
      <c r="I419" s="84">
        <f t="shared" si="267"/>
        <v>0</v>
      </c>
      <c r="J419" s="84">
        <f t="shared" si="267"/>
        <v>0</v>
      </c>
      <c r="K419" s="84">
        <f t="shared" si="267"/>
        <v>0</v>
      </c>
      <c r="L419" s="84">
        <f t="shared" si="267"/>
        <v>0</v>
      </c>
      <c r="M419" s="84">
        <f t="shared" si="267"/>
        <v>0</v>
      </c>
      <c r="N419" s="84">
        <f t="shared" si="267"/>
        <v>0</v>
      </c>
      <c r="O419" s="84">
        <f t="shared" si="267"/>
        <v>0</v>
      </c>
      <c r="P419" s="84">
        <f t="shared" si="267"/>
        <v>0</v>
      </c>
      <c r="Q419" s="84">
        <f t="shared" si="267"/>
        <v>0</v>
      </c>
    </row>
    <row r="420" spans="1:17" hidden="1" outlineLevel="2">
      <c r="E420" s="211" t="s">
        <v>823</v>
      </c>
      <c r="F420" s="211"/>
      <c r="G420" s="211" t="s">
        <v>255</v>
      </c>
      <c r="H420" s="211"/>
      <c r="I420" s="211"/>
      <c r="J420" s="211">
        <f t="shared" ref="J420:Q420" si="268" xml:space="preserve"> SUM(J416:J419)</f>
        <v>0</v>
      </c>
      <c r="K420" s="211">
        <f t="shared" si="268"/>
        <v>0</v>
      </c>
      <c r="L420" s="211">
        <f t="shared" si="268"/>
        <v>0</v>
      </c>
      <c r="M420" s="211">
        <f t="shared" si="268"/>
        <v>0.33447765857520678</v>
      </c>
      <c r="N420" s="211">
        <f t="shared" si="268"/>
        <v>0.32009511925647266</v>
      </c>
      <c r="O420" s="211">
        <f t="shared" si="268"/>
        <v>0.30633102912844445</v>
      </c>
      <c r="P420" s="211">
        <f t="shared" si="268"/>
        <v>0.293158794875921</v>
      </c>
      <c r="Q420" s="211">
        <f t="shared" si="268"/>
        <v>0.28055296669625662</v>
      </c>
    </row>
    <row r="421" spans="1:17" s="452" customFormat="1" hidden="1" outlineLevel="2">
      <c r="A421" s="447"/>
      <c r="B421" s="448"/>
      <c r="C421" s="449"/>
      <c r="D421" s="450"/>
      <c r="E421" s="451"/>
      <c r="F421" s="451"/>
      <c r="G421" s="451"/>
      <c r="H421" s="451"/>
      <c r="I421" s="451"/>
      <c r="J421" s="451"/>
      <c r="K421" s="451"/>
      <c r="L421" s="451"/>
      <c r="M421" s="451"/>
      <c r="N421" s="451"/>
      <c r="O421" s="451"/>
      <c r="P421" s="451"/>
      <c r="Q421" s="451"/>
    </row>
    <row r="422" spans="1:17" s="118" customFormat="1" hidden="1" outlineLevel="2">
      <c r="A422" s="67"/>
      <c r="B422" s="85"/>
      <c r="C422" s="86"/>
      <c r="D422" s="83"/>
      <c r="E422" s="440" t="str">
        <f t="shared" ref="E422:Q422" si="269" xml:space="preserve"> E420</f>
        <v>Opening RCV (CPIH inflated RCV) - WWN - real</v>
      </c>
      <c r="F422" s="117">
        <f t="shared" si="269"/>
        <v>0</v>
      </c>
      <c r="G422" s="117" t="str">
        <f t="shared" si="269"/>
        <v>£m</v>
      </c>
      <c r="H422" s="117">
        <f t="shared" si="269"/>
        <v>0</v>
      </c>
      <c r="I422" s="117">
        <f t="shared" si="269"/>
        <v>0</v>
      </c>
      <c r="J422" s="117">
        <f t="shared" si="269"/>
        <v>0</v>
      </c>
      <c r="K422" s="117">
        <f t="shared" si="269"/>
        <v>0</v>
      </c>
      <c r="L422" s="117">
        <f t="shared" si="269"/>
        <v>0</v>
      </c>
      <c r="M422" s="117">
        <f t="shared" si="269"/>
        <v>0.33447765857520678</v>
      </c>
      <c r="N422" s="117">
        <f t="shared" si="269"/>
        <v>0.32009511925647266</v>
      </c>
      <c r="O422" s="117">
        <f t="shared" si="269"/>
        <v>0.30633102912844445</v>
      </c>
      <c r="P422" s="117">
        <f t="shared" si="269"/>
        <v>0.293158794875921</v>
      </c>
      <c r="Q422" s="117">
        <f t="shared" si="269"/>
        <v>0.28055296669625662</v>
      </c>
    </row>
    <row r="423" spans="1:17" s="118" customFormat="1" hidden="1" outlineLevel="2">
      <c r="A423" s="67"/>
      <c r="B423" s="85"/>
      <c r="C423" s="86"/>
      <c r="D423" s="83" t="s">
        <v>631</v>
      </c>
      <c r="E423" s="117" t="str">
        <f t="shared" ref="E423:Q423" si="270" xml:space="preserve"> E413</f>
        <v>RCV - CPI(H) bf depreciation - WWN - real</v>
      </c>
      <c r="F423" s="117">
        <f t="shared" si="270"/>
        <v>0</v>
      </c>
      <c r="G423" s="117" t="str">
        <f t="shared" si="270"/>
        <v>£m</v>
      </c>
      <c r="H423" s="117">
        <f t="shared" si="270"/>
        <v>0</v>
      </c>
      <c r="I423" s="117">
        <f t="shared" si="270"/>
        <v>0</v>
      </c>
      <c r="J423" s="117">
        <f t="shared" si="270"/>
        <v>0</v>
      </c>
      <c r="K423" s="117">
        <f t="shared" si="270"/>
        <v>0</v>
      </c>
      <c r="L423" s="117">
        <f t="shared" si="270"/>
        <v>0</v>
      </c>
      <c r="M423" s="117">
        <f t="shared" si="270"/>
        <v>1.4382539318733878E-2</v>
      </c>
      <c r="N423" s="117">
        <f t="shared" si="270"/>
        <v>1.3764090128028301E-2</v>
      </c>
      <c r="O423" s="117">
        <f t="shared" si="270"/>
        <v>1.3172234252523105E-2</v>
      </c>
      <c r="P423" s="117">
        <f t="shared" si="270"/>
        <v>1.2605828179664645E-2</v>
      </c>
      <c r="Q423" s="117">
        <f t="shared" si="270"/>
        <v>1.2063777567938994E-2</v>
      </c>
    </row>
    <row r="424" spans="1:17" s="118" customFormat="1" hidden="1" outlineLevel="2">
      <c r="A424" s="67"/>
      <c r="B424" s="85"/>
      <c r="C424" s="86"/>
      <c r="D424" s="83" t="s">
        <v>631</v>
      </c>
      <c r="E424" s="117" t="str">
        <f t="shared" ref="E424:Q424" si="271" xml:space="preserve"> E414</f>
        <v>Other adjustments CPI(H) - WWN - real</v>
      </c>
      <c r="F424" s="117">
        <f t="shared" si="271"/>
        <v>0</v>
      </c>
      <c r="G424" s="117" t="str">
        <f t="shared" si="271"/>
        <v>£m</v>
      </c>
      <c r="H424" s="117">
        <f t="shared" si="271"/>
        <v>0</v>
      </c>
      <c r="I424" s="117">
        <f t="shared" si="271"/>
        <v>0</v>
      </c>
      <c r="J424" s="117">
        <f t="shared" si="271"/>
        <v>0</v>
      </c>
      <c r="K424" s="117">
        <f t="shared" si="271"/>
        <v>0</v>
      </c>
      <c r="L424" s="117">
        <f t="shared" si="271"/>
        <v>0</v>
      </c>
      <c r="M424" s="117">
        <f t="shared" si="271"/>
        <v>0</v>
      </c>
      <c r="N424" s="117">
        <f t="shared" si="271"/>
        <v>0</v>
      </c>
      <c r="O424" s="117">
        <f t="shared" si="271"/>
        <v>0</v>
      </c>
      <c r="P424" s="117">
        <f t="shared" si="271"/>
        <v>0</v>
      </c>
      <c r="Q424" s="117">
        <f t="shared" si="271"/>
        <v>0</v>
      </c>
    </row>
    <row r="425" spans="1:17" s="118" customFormat="1" hidden="1" outlineLevel="2">
      <c r="A425" s="67"/>
      <c r="B425" s="85"/>
      <c r="C425" s="86"/>
      <c r="D425" s="83"/>
      <c r="E425" s="260" t="s">
        <v>824</v>
      </c>
      <c r="F425" s="260"/>
      <c r="G425" s="260" t="s">
        <v>255</v>
      </c>
      <c r="H425" s="260"/>
      <c r="I425" s="260"/>
      <c r="J425" s="260">
        <f t="shared" ref="J425:Q425" si="272" xml:space="preserve"> J422 - J423 - J424</f>
        <v>0</v>
      </c>
      <c r="K425" s="260">
        <f t="shared" si="272"/>
        <v>0</v>
      </c>
      <c r="L425" s="260">
        <f t="shared" si="272"/>
        <v>0</v>
      </c>
      <c r="M425" s="260">
        <f t="shared" si="272"/>
        <v>0.32009511925647288</v>
      </c>
      <c r="N425" s="260">
        <f t="shared" si="272"/>
        <v>0.30633102912844434</v>
      </c>
      <c r="O425" s="260">
        <f t="shared" si="272"/>
        <v>0.29315879487592134</v>
      </c>
      <c r="P425" s="260">
        <f t="shared" si="272"/>
        <v>0.28055296669625635</v>
      </c>
      <c r="Q425" s="260">
        <f t="shared" si="272"/>
        <v>0.26848918912831765</v>
      </c>
    </row>
    <row r="426" spans="1:17" s="452" customFormat="1" hidden="1" outlineLevel="2">
      <c r="A426" s="447"/>
      <c r="B426" s="448"/>
      <c r="C426" s="449"/>
      <c r="D426" s="450"/>
      <c r="E426" s="451"/>
      <c r="F426" s="451"/>
      <c r="G426" s="451"/>
      <c r="H426" s="451"/>
      <c r="I426" s="451"/>
      <c r="J426" s="451"/>
      <c r="K426" s="451"/>
      <c r="L426" s="451"/>
      <c r="M426" s="451"/>
      <c r="N426" s="451"/>
      <c r="O426" s="451"/>
      <c r="P426" s="451"/>
      <c r="Q426" s="451"/>
    </row>
    <row r="427" spans="1:17" s="92" customFormat="1" hidden="1" outlineLevel="2">
      <c r="A427" s="11"/>
      <c r="B427" s="12"/>
      <c r="C427" s="13"/>
      <c r="D427" s="115"/>
      <c r="E427" s="91" t="str">
        <f t="shared" ref="E427:Q427" si="273" xml:space="preserve"> E420</f>
        <v>Opening RCV (CPIH inflated RCV) - WWN - real</v>
      </c>
      <c r="F427" s="91">
        <f t="shared" si="273"/>
        <v>0</v>
      </c>
      <c r="G427" s="91" t="str">
        <f t="shared" si="273"/>
        <v>£m</v>
      </c>
      <c r="H427" s="91">
        <f t="shared" si="273"/>
        <v>0</v>
      </c>
      <c r="I427" s="91">
        <f t="shared" si="273"/>
        <v>0</v>
      </c>
      <c r="J427" s="91">
        <f t="shared" si="273"/>
        <v>0</v>
      </c>
      <c r="K427" s="91">
        <f t="shared" si="273"/>
        <v>0</v>
      </c>
      <c r="L427" s="91">
        <f t="shared" si="273"/>
        <v>0</v>
      </c>
      <c r="M427" s="91">
        <f t="shared" si="273"/>
        <v>0.33447765857520678</v>
      </c>
      <c r="N427" s="91">
        <f t="shared" si="273"/>
        <v>0.32009511925647266</v>
      </c>
      <c r="O427" s="91">
        <f t="shared" si="273"/>
        <v>0.30633102912844445</v>
      </c>
      <c r="P427" s="91">
        <f t="shared" si="273"/>
        <v>0.293158794875921</v>
      </c>
      <c r="Q427" s="91">
        <f t="shared" si="273"/>
        <v>0.28055296669625662</v>
      </c>
    </row>
    <row r="428" spans="1:17" s="92" customFormat="1" hidden="1" outlineLevel="2">
      <c r="A428" s="11"/>
      <c r="B428" s="12"/>
      <c r="C428" s="13"/>
      <c r="D428" s="115"/>
      <c r="E428" s="91" t="str">
        <f t="shared" ref="E428:Q428" si="274" xml:space="preserve"> E425</f>
        <v>Closing RCV (CPIH inflated RCV) - WWN - real</v>
      </c>
      <c r="F428" s="91">
        <f t="shared" si="274"/>
        <v>0</v>
      </c>
      <c r="G428" s="91" t="str">
        <f t="shared" si="274"/>
        <v>£m</v>
      </c>
      <c r="H428" s="91">
        <f t="shared" si="274"/>
        <v>0</v>
      </c>
      <c r="I428" s="91">
        <f t="shared" si="274"/>
        <v>0</v>
      </c>
      <c r="J428" s="91">
        <f t="shared" si="274"/>
        <v>0</v>
      </c>
      <c r="K428" s="91">
        <f t="shared" si="274"/>
        <v>0</v>
      </c>
      <c r="L428" s="91">
        <f t="shared" si="274"/>
        <v>0</v>
      </c>
      <c r="M428" s="91">
        <f t="shared" si="274"/>
        <v>0.32009511925647288</v>
      </c>
      <c r="N428" s="91">
        <f t="shared" si="274"/>
        <v>0.30633102912844434</v>
      </c>
      <c r="O428" s="91">
        <f t="shared" si="274"/>
        <v>0.29315879487592134</v>
      </c>
      <c r="P428" s="91">
        <f t="shared" si="274"/>
        <v>0.28055296669625635</v>
      </c>
      <c r="Q428" s="91">
        <f t="shared" si="274"/>
        <v>0.26848918912831765</v>
      </c>
    </row>
    <row r="429" spans="1:17" hidden="1" outlineLevel="2">
      <c r="E429" s="260" t="s">
        <v>825</v>
      </c>
      <c r="F429" s="260"/>
      <c r="G429" s="260" t="s">
        <v>255</v>
      </c>
      <c r="H429" s="260"/>
      <c r="I429" s="260"/>
      <c r="J429" s="260">
        <f t="shared" ref="J429:Q429" si="275" xml:space="preserve"> AVERAGE(J427:J428)</f>
        <v>0</v>
      </c>
      <c r="K429" s="260">
        <f t="shared" si="275"/>
        <v>0</v>
      </c>
      <c r="L429" s="260">
        <f t="shared" si="275"/>
        <v>0</v>
      </c>
      <c r="M429" s="260">
        <f t="shared" si="275"/>
        <v>0.32728638891583983</v>
      </c>
      <c r="N429" s="260">
        <f t="shared" si="275"/>
        <v>0.31321307419245847</v>
      </c>
      <c r="O429" s="260">
        <f t="shared" si="275"/>
        <v>0.29974491200218289</v>
      </c>
      <c r="P429" s="260">
        <f t="shared" si="275"/>
        <v>0.2868558807860887</v>
      </c>
      <c r="Q429" s="260">
        <f t="shared" si="275"/>
        <v>0.27452107791228714</v>
      </c>
    </row>
    <row r="430" spans="1:17" s="452" customFormat="1" hidden="1" outlineLevel="2">
      <c r="A430" s="447"/>
      <c r="B430" s="448"/>
      <c r="C430" s="449"/>
      <c r="D430" s="450"/>
      <c r="E430" s="451"/>
      <c r="F430" s="451"/>
      <c r="G430" s="451"/>
      <c r="H430" s="451"/>
      <c r="I430" s="451"/>
      <c r="J430" s="451"/>
      <c r="K430" s="451"/>
      <c r="L430" s="451"/>
      <c r="M430" s="451"/>
      <c r="N430" s="451"/>
      <c r="O430" s="451"/>
      <c r="P430" s="451"/>
      <c r="Q430" s="451"/>
    </row>
    <row r="431" spans="1:17" hidden="1" outlineLevel="2">
      <c r="C431" s="86" t="s">
        <v>530</v>
      </c>
      <c r="F431" s="84"/>
      <c r="G431" s="84"/>
      <c r="H431" s="84"/>
      <c r="I431" s="84"/>
      <c r="J431" s="84"/>
      <c r="K431" s="84"/>
      <c r="L431" s="84"/>
      <c r="M431" s="84"/>
      <c r="N431" s="84"/>
      <c r="O431" s="84"/>
      <c r="P431" s="84"/>
      <c r="Q431" s="84"/>
    </row>
    <row r="432" spans="1:17" hidden="1" outlineLevel="2">
      <c r="E432" s="309" t="str">
        <f t="shared" ref="E432:Q432" si="276" xml:space="preserve"> E425</f>
        <v>Closing RCV (CPIH inflated RCV) - WWN - real</v>
      </c>
      <c r="F432" s="309">
        <f t="shared" si="276"/>
        <v>0</v>
      </c>
      <c r="G432" s="309" t="str">
        <f t="shared" si="276"/>
        <v>£m</v>
      </c>
      <c r="H432" s="309">
        <f t="shared" si="276"/>
        <v>0</v>
      </c>
      <c r="I432" s="309">
        <f t="shared" si="276"/>
        <v>0</v>
      </c>
      <c r="J432" s="309">
        <f t="shared" si="276"/>
        <v>0</v>
      </c>
      <c r="K432" s="309">
        <f t="shared" si="276"/>
        <v>0</v>
      </c>
      <c r="L432" s="309">
        <f t="shared" si="276"/>
        <v>0</v>
      </c>
      <c r="M432" s="309">
        <f t="shared" si="276"/>
        <v>0.32009511925647288</v>
      </c>
      <c r="N432" s="309">
        <f t="shared" si="276"/>
        <v>0.30633102912844434</v>
      </c>
      <c r="O432" s="309">
        <f t="shared" si="276"/>
        <v>0.29315879487592134</v>
      </c>
      <c r="P432" s="309">
        <f t="shared" si="276"/>
        <v>0.28055296669625635</v>
      </c>
      <c r="Q432" s="309">
        <f t="shared" si="276"/>
        <v>0.26848918912831765</v>
      </c>
    </row>
    <row r="433" spans="1:17" s="187" customFormat="1" hidden="1" outlineLevel="2">
      <c r="A433" s="183"/>
      <c r="B433" s="218"/>
      <c r="C433" s="185"/>
      <c r="D433" s="186"/>
      <c r="E433" s="181" t="str">
        <f xml:space="preserve"> Inp!E$147</f>
        <v>RCV CPI(H) bf balance - WWN - real</v>
      </c>
      <c r="F433" s="181">
        <f xml:space="preserve"> Inp!F$147</f>
        <v>0</v>
      </c>
      <c r="G433" s="181" t="str">
        <f xml:space="preserve"> Inp!G$147</f>
        <v>£m</v>
      </c>
      <c r="H433" s="181">
        <f xml:space="preserve"> Inp!H$147</f>
        <v>0</v>
      </c>
      <c r="I433" s="181">
        <f xml:space="preserve"> Inp!I$147</f>
        <v>0</v>
      </c>
      <c r="J433" s="181">
        <f xml:space="preserve"> Inp!J$147</f>
        <v>0</v>
      </c>
      <c r="K433" s="181">
        <f xml:space="preserve"> Inp!K$147</f>
        <v>0</v>
      </c>
      <c r="L433" s="181">
        <f xml:space="preserve"> Inp!L$147</f>
        <v>0</v>
      </c>
      <c r="M433" s="181">
        <f xml:space="preserve"> Inp!M$147</f>
        <v>0.32009511925647299</v>
      </c>
      <c r="N433" s="181">
        <f xml:space="preserve"> Inp!N$147</f>
        <v>0.30633102912844401</v>
      </c>
      <c r="O433" s="181">
        <f xml:space="preserve"> Inp!O$147</f>
        <v>0.293158794875921</v>
      </c>
      <c r="P433" s="181">
        <f xml:space="preserve"> Inp!P$147</f>
        <v>0.28055296669625701</v>
      </c>
      <c r="Q433" s="181">
        <f xml:space="preserve"> Inp!Q$147</f>
        <v>0.26848918912831798</v>
      </c>
    </row>
    <row r="434" spans="1:17" s="187" customFormat="1" hidden="1" outlineLevel="2">
      <c r="A434" s="183"/>
      <c r="B434" s="218"/>
      <c r="C434" s="185"/>
      <c r="D434" s="186"/>
      <c r="E434" s="181" t="str">
        <f xml:space="preserve"> Inp!E$143</f>
        <v>RCV other adjustments balance - WWN - real</v>
      </c>
      <c r="F434" s="181">
        <f xml:space="preserve"> Inp!F$143</f>
        <v>0</v>
      </c>
      <c r="G434" s="181" t="str">
        <f xml:space="preserve"> Inp!G$143</f>
        <v>£m</v>
      </c>
      <c r="H434" s="181">
        <f xml:space="preserve"> Inp!H$143</f>
        <v>0</v>
      </c>
      <c r="I434" s="181">
        <f xml:space="preserve"> Inp!I$143</f>
        <v>0</v>
      </c>
      <c r="J434" s="181">
        <f xml:space="preserve"> Inp!J$143</f>
        <v>0</v>
      </c>
      <c r="K434" s="181">
        <f xml:space="preserve"> Inp!K$143</f>
        <v>0</v>
      </c>
      <c r="L434" s="181">
        <f xml:space="preserve"> Inp!L$143</f>
        <v>0</v>
      </c>
      <c r="M434" s="181">
        <f xml:space="preserve"> Inp!M$143</f>
        <v>0</v>
      </c>
      <c r="N434" s="181">
        <f xml:space="preserve"> Inp!N$143</f>
        <v>0</v>
      </c>
      <c r="O434" s="181">
        <f xml:space="preserve"> Inp!O$143</f>
        <v>0</v>
      </c>
      <c r="P434" s="181">
        <f xml:space="preserve"> Inp!P$143</f>
        <v>0</v>
      </c>
      <c r="Q434" s="181">
        <f xml:space="preserve"> Inp!Q$143</f>
        <v>0</v>
      </c>
    </row>
    <row r="435" spans="1:17" s="187" customFormat="1" hidden="1" outlineLevel="2">
      <c r="A435" s="183"/>
      <c r="B435" s="218"/>
      <c r="C435" s="185"/>
      <c r="D435" s="186"/>
      <c r="E435" s="196" t="str">
        <f t="shared" ref="E435:Q435" si="277" xml:space="preserve"> E412</f>
        <v>Indexation on RCV - CPI(H) other adjustments balance - WWN - real</v>
      </c>
      <c r="F435" s="196">
        <f t="shared" si="277"/>
        <v>0</v>
      </c>
      <c r="G435" s="196" t="str">
        <f t="shared" si="277"/>
        <v>£m</v>
      </c>
      <c r="H435" s="196">
        <f t="shared" si="277"/>
        <v>0</v>
      </c>
      <c r="I435" s="196">
        <f t="shared" si="277"/>
        <v>0</v>
      </c>
      <c r="J435" s="196">
        <f t="shared" si="277"/>
        <v>0</v>
      </c>
      <c r="K435" s="196">
        <f t="shared" si="277"/>
        <v>0</v>
      </c>
      <c r="L435" s="196">
        <f t="shared" si="277"/>
        <v>0</v>
      </c>
      <c r="M435" s="196">
        <f t="shared" si="277"/>
        <v>0</v>
      </c>
      <c r="N435" s="196">
        <f t="shared" si="277"/>
        <v>0</v>
      </c>
      <c r="O435" s="196">
        <f t="shared" si="277"/>
        <v>0</v>
      </c>
      <c r="P435" s="196">
        <f t="shared" si="277"/>
        <v>0</v>
      </c>
      <c r="Q435" s="196">
        <f t="shared" si="277"/>
        <v>0</v>
      </c>
    </row>
    <row r="436" spans="1:17" s="224" customFormat="1" hidden="1" outlineLevel="2">
      <c r="A436" s="219"/>
      <c r="B436" s="220"/>
      <c r="C436" s="221"/>
      <c r="D436" s="222"/>
      <c r="E436" s="223" t="s">
        <v>826</v>
      </c>
      <c r="G436" s="224" t="s">
        <v>724</v>
      </c>
      <c r="H436" s="247">
        <f xml:space="preserve"> SUM(J436:Q436)</f>
        <v>0</v>
      </c>
      <c r="I436" s="196"/>
      <c r="J436" s="224">
        <f xml:space="preserve"> IF(ROUND(J432,3) = ROUND((J433 + J434 + J435),3), 0, 1)</f>
        <v>0</v>
      </c>
      <c r="K436" s="224">
        <f t="shared" ref="K436" si="278" xml:space="preserve"> IF(ROUND(K432,3) = ROUND((K433 + K434 + K435),3), 0, 1)</f>
        <v>0</v>
      </c>
      <c r="L436" s="224">
        <f t="shared" ref="L436" si="279" xml:space="preserve"> IF(ROUND(L432,3) = ROUND((L433 + L434 + L435),3), 0, 1)</f>
        <v>0</v>
      </c>
      <c r="M436" s="224">
        <f xml:space="preserve"> IF(ROUND(M432,3) = ROUND((M433 + M434 + M435),3), 0, 1)</f>
        <v>0</v>
      </c>
      <c r="N436" s="224">
        <f t="shared" ref="N436" si="280" xml:space="preserve"> IF(ROUND(N432,3) = ROUND((N433 + N434 + N435),3), 0, 1)</f>
        <v>0</v>
      </c>
      <c r="O436" s="224">
        <f t="shared" ref="O436" si="281" xml:space="preserve"> IF(ROUND(O432,3) = ROUND((O433 + O434 + O435),3), 0, 1)</f>
        <v>0</v>
      </c>
      <c r="P436" s="224">
        <f t="shared" ref="P436" si="282" xml:space="preserve"> IF(ROUND(P432,3) = ROUND((P433 + P434 + P435),3), 0, 1)</f>
        <v>0</v>
      </c>
      <c r="Q436" s="224">
        <f t="shared" ref="Q436" si="283" xml:space="preserve"> IF(ROUND(Q432,3) = ROUND((Q433 + Q434 + Q435),3), 0, 1)</f>
        <v>0</v>
      </c>
    </row>
    <row r="437" spans="1:17" hidden="1" outlineLevel="2">
      <c r="F437" s="84"/>
      <c r="G437" s="84"/>
      <c r="H437" s="84"/>
      <c r="I437" s="84"/>
      <c r="J437" s="84"/>
      <c r="K437" s="84"/>
      <c r="L437" s="84"/>
      <c r="M437" s="84"/>
      <c r="N437" s="84"/>
      <c r="O437" s="84"/>
      <c r="P437" s="84"/>
      <c r="Q437" s="84"/>
    </row>
    <row r="438" spans="1:17" hidden="1" outlineLevel="1">
      <c r="F438" s="84"/>
      <c r="G438" s="84"/>
      <c r="H438" s="84"/>
      <c r="I438" s="84"/>
      <c r="J438" s="84"/>
      <c r="K438" s="84"/>
      <c r="L438" s="84"/>
      <c r="M438" s="84"/>
      <c r="N438" s="84"/>
      <c r="O438" s="84"/>
      <c r="P438" s="84"/>
      <c r="Q438" s="84"/>
    </row>
    <row r="439" spans="1:17" s="92" customFormat="1" hidden="1" outlineLevel="1" collapsed="1">
      <c r="A439" s="11"/>
      <c r="B439" s="12" t="s">
        <v>738</v>
      </c>
      <c r="C439" s="13"/>
      <c r="D439" s="14"/>
      <c r="E439" s="91"/>
      <c r="G439" s="93"/>
    </row>
    <row r="440" spans="1:17" s="92" customFormat="1" hidden="1" outlineLevel="2">
      <c r="A440" s="11"/>
      <c r="B440" s="12"/>
      <c r="C440" s="13"/>
      <c r="D440" s="115"/>
      <c r="E440" s="91"/>
      <c r="G440" s="93"/>
    </row>
    <row r="441" spans="1:17" s="230" customFormat="1" hidden="1" outlineLevel="2">
      <c r="A441" s="225"/>
      <c r="B441" s="226"/>
      <c r="C441" s="227"/>
      <c r="D441" s="228"/>
      <c r="E441" s="229" t="str">
        <f xml:space="preserve"> Inp!E$148</f>
        <v>RCV additions balance BEG - WWN - nominal</v>
      </c>
      <c r="F441" s="229">
        <f xml:space="preserve"> Inp!F$148</f>
        <v>0</v>
      </c>
      <c r="G441" s="229" t="str">
        <f xml:space="preserve"> Inp!G$148</f>
        <v>£m</v>
      </c>
      <c r="H441" s="229">
        <f xml:space="preserve"> Inp!H$148</f>
        <v>0</v>
      </c>
      <c r="I441" s="229">
        <f xml:space="preserve"> Inp!I$148</f>
        <v>0</v>
      </c>
      <c r="J441" s="229">
        <f xml:space="preserve"> Inp!J$148</f>
        <v>0</v>
      </c>
      <c r="K441" s="229">
        <f xml:space="preserve"> Inp!K$148</f>
        <v>0</v>
      </c>
      <c r="L441" s="229">
        <f xml:space="preserve"> Inp!L$148</f>
        <v>0</v>
      </c>
      <c r="M441" s="229">
        <f xml:space="preserve"> Inp!M$148</f>
        <v>0</v>
      </c>
      <c r="N441" s="229">
        <f xml:space="preserve"> Inp!N$148</f>
        <v>1.88362446686362</v>
      </c>
      <c r="O441" s="229">
        <f xml:space="preserve"> Inp!O$148</f>
        <v>4.1254060890520101</v>
      </c>
      <c r="P441" s="229">
        <f xml:space="preserve"> Inp!P$148</f>
        <v>6.61044475014043</v>
      </c>
      <c r="Q441" s="229">
        <f xml:space="preserve"> Inp!Q$148</f>
        <v>10.3673520712469</v>
      </c>
    </row>
    <row r="442" spans="1:17" s="230" customFormat="1" hidden="1" outlineLevel="2">
      <c r="A442" s="225"/>
      <c r="B442" s="226"/>
      <c r="C442" s="227"/>
      <c r="D442" s="228"/>
      <c r="E442" s="229" t="str">
        <f xml:space="preserve"> Inp!E$149</f>
        <v>Indexation of RCV additions b/f - WWN - nominal</v>
      </c>
      <c r="F442" s="229">
        <f xml:space="preserve"> Inp!F$149</f>
        <v>0</v>
      </c>
      <c r="G442" s="229" t="str">
        <f xml:space="preserve"> Inp!G$149</f>
        <v>£m</v>
      </c>
      <c r="H442" s="229">
        <f xml:space="preserve"> Inp!H$149</f>
        <v>0</v>
      </c>
      <c r="I442" s="229">
        <f xml:space="preserve"> Inp!I$149</f>
        <v>0</v>
      </c>
      <c r="J442" s="229">
        <f xml:space="preserve"> Inp!J$149</f>
        <v>0</v>
      </c>
      <c r="K442" s="229">
        <f xml:space="preserve"> Inp!K$149</f>
        <v>0</v>
      </c>
      <c r="L442" s="229">
        <f xml:space="preserve"> Inp!L$149</f>
        <v>0</v>
      </c>
      <c r="M442" s="229">
        <f xml:space="preserve"> Inp!M$149</f>
        <v>0</v>
      </c>
      <c r="N442" s="229">
        <f xml:space="preserve"> Inp!N$149</f>
        <v>3.7751569746949702E-2</v>
      </c>
      <c r="O442" s="229">
        <f xml:space="preserve"> Inp!O$149</f>
        <v>8.5607339688014095E-2</v>
      </c>
      <c r="P442" s="229">
        <f xml:space="preserve"> Inp!P$149</f>
        <v>0.13881933975295299</v>
      </c>
      <c r="Q442" s="229">
        <f xml:space="preserve"> Inp!Q$149</f>
        <v>0.2177143934962</v>
      </c>
    </row>
    <row r="443" spans="1:17" s="230" customFormat="1" hidden="1" outlineLevel="2">
      <c r="A443" s="225"/>
      <c r="B443" s="226"/>
      <c r="C443" s="227"/>
      <c r="D443" s="228"/>
      <c r="E443" s="229" t="str">
        <f xml:space="preserve"> Inp!E$150</f>
        <v>Wastewater network: Non-PAYG Totex - nominal</v>
      </c>
      <c r="F443" s="229">
        <f xml:space="preserve"> Inp!F$150</f>
        <v>0</v>
      </c>
      <c r="G443" s="229" t="str">
        <f xml:space="preserve"> Inp!G$150</f>
        <v>£m</v>
      </c>
      <c r="H443" s="229">
        <f xml:space="preserve"> Inp!H$150</f>
        <v>0</v>
      </c>
      <c r="I443" s="229">
        <f xml:space="preserve"> Inp!I$150</f>
        <v>0</v>
      </c>
      <c r="J443" s="229">
        <f xml:space="preserve"> Inp!J$150</f>
        <v>0</v>
      </c>
      <c r="K443" s="229">
        <f xml:space="preserve"> Inp!K$150</f>
        <v>0</v>
      </c>
      <c r="L443" s="229">
        <f xml:space="preserve"> Inp!L$150</f>
        <v>0</v>
      </c>
      <c r="M443" s="229">
        <f xml:space="preserve"> Inp!M$150</f>
        <v>1.9250122298044099</v>
      </c>
      <c r="N443" s="229">
        <f xml:space="preserve"> Inp!N$150</f>
        <v>2.33689240880501</v>
      </c>
      <c r="O443" s="229">
        <f xml:space="preserve"> Inp!O$150</f>
        <v>2.6372048020809702</v>
      </c>
      <c r="P443" s="229">
        <f xml:space="preserve"> Inp!P$150</f>
        <v>3.99418123374442</v>
      </c>
      <c r="Q443" s="229">
        <f xml:space="preserve"> Inp!Q$150</f>
        <v>2.2144824646777401</v>
      </c>
    </row>
    <row r="444" spans="1:17" s="230" customFormat="1" hidden="1" outlineLevel="2">
      <c r="A444" s="225"/>
      <c r="B444" s="226"/>
      <c r="C444" s="227"/>
      <c r="D444" s="228"/>
      <c r="E444" s="229" t="str">
        <f xml:space="preserve"> Inp!E$151</f>
        <v>RCV additions depreciation - WWN - nominal POS</v>
      </c>
      <c r="F444" s="229">
        <f xml:space="preserve"> Inp!F$151</f>
        <v>0</v>
      </c>
      <c r="G444" s="229" t="str">
        <f xml:space="preserve"> Inp!G$151</f>
        <v>£m</v>
      </c>
      <c r="H444" s="229">
        <f xml:space="preserve"> Inp!H$151</f>
        <v>0</v>
      </c>
      <c r="I444" s="229">
        <f xml:space="preserve"> Inp!I$151</f>
        <v>0</v>
      </c>
      <c r="J444" s="229">
        <f xml:space="preserve"> Inp!J$151</f>
        <v>0</v>
      </c>
      <c r="K444" s="229">
        <f xml:space="preserve"> Inp!K$151</f>
        <v>0</v>
      </c>
      <c r="L444" s="229">
        <f xml:space="preserve"> Inp!L$151</f>
        <v>0</v>
      </c>
      <c r="M444" s="229">
        <f xml:space="preserve"> Inp!M$151</f>
        <v>4.1387762940794798E-2</v>
      </c>
      <c r="N444" s="229">
        <f xml:space="preserve"> Inp!N$151</f>
        <v>0.132862356363562</v>
      </c>
      <c r="O444" s="229">
        <f xml:space="preserve"> Inp!O$151</f>
        <v>0.237773480680562</v>
      </c>
      <c r="P444" s="229">
        <f xml:space="preserve"> Inp!P$151</f>
        <v>0.37609325239092101</v>
      </c>
      <c r="Q444" s="229">
        <f xml:space="preserve"> Inp!Q$151</f>
        <v>0.50276923097452397</v>
      </c>
    </row>
    <row r="445" spans="1:17" s="259" customFormat="1" hidden="1" outlineLevel="2">
      <c r="A445" s="256"/>
      <c r="B445" s="257"/>
      <c r="C445" s="258"/>
      <c r="D445" s="255"/>
      <c r="E445" s="272" t="str">
        <f>Time!E$39</f>
        <v>Acquisition / initial balance date flag</v>
      </c>
      <c r="F445" s="272">
        <f>Time!F$39</f>
        <v>0</v>
      </c>
      <c r="G445" s="272" t="str">
        <f>Time!G$39</f>
        <v>flag</v>
      </c>
      <c r="H445" s="272">
        <f>Time!H$39</f>
        <v>1</v>
      </c>
      <c r="I445" s="272">
        <f>Time!I$39</f>
        <v>0</v>
      </c>
      <c r="J445" s="272">
        <f>Time!J$39</f>
        <v>0</v>
      </c>
      <c r="K445" s="272">
        <f>Time!K$39</f>
        <v>0</v>
      </c>
      <c r="L445" s="272">
        <f>Time!L$39</f>
        <v>1</v>
      </c>
      <c r="M445" s="272">
        <f>Time!M$39</f>
        <v>0</v>
      </c>
      <c r="N445" s="272">
        <f>Time!N$39</f>
        <v>0</v>
      </c>
      <c r="O445" s="272">
        <f>Time!O$39</f>
        <v>0</v>
      </c>
      <c r="P445" s="272">
        <f>Time!P$39</f>
        <v>0</v>
      </c>
      <c r="Q445" s="272">
        <f>Time!Q$39</f>
        <v>0</v>
      </c>
    </row>
    <row r="446" spans="1:17" s="259" customFormat="1" hidden="1" outlineLevel="2">
      <c r="A446" s="256"/>
      <c r="B446" s="257"/>
      <c r="C446" s="258"/>
      <c r="D446" s="255"/>
      <c r="E446" s="196" t="s">
        <v>827</v>
      </c>
      <c r="F446" s="274"/>
      <c r="G446" s="196" t="s">
        <v>255</v>
      </c>
      <c r="H446" s="274"/>
      <c r="I446" s="274"/>
      <c r="J446" s="274">
        <f t="shared" ref="J446" si="284" xml:space="preserve"> IF(J445 = 1, K441 * J445, 0)</f>
        <v>0</v>
      </c>
      <c r="K446" s="274">
        <f t="shared" ref="K446" si="285" xml:space="preserve"> IF(K445 = 1, L441 * K445, 0)</f>
        <v>0</v>
      </c>
      <c r="L446" s="274">
        <f xml:space="preserve"> IF(L445 = 1, M441 * L445, 0)</f>
        <v>0</v>
      </c>
      <c r="M446" s="274">
        <f t="shared" ref="M446" si="286" xml:space="preserve"> IF(M445 = 1, N441 * M445, 0)</f>
        <v>0</v>
      </c>
      <c r="N446" s="274">
        <f t="shared" ref="N446" si="287" xml:space="preserve"> IF(N445 = 1, O441 * N445, 0)</f>
        <v>0</v>
      </c>
      <c r="O446" s="274">
        <f t="shared" ref="O446" si="288" xml:space="preserve"> IF(O445 = 1, P441 * O445, 0)</f>
        <v>0</v>
      </c>
      <c r="P446" s="274">
        <f t="shared" ref="P446" si="289" xml:space="preserve"> IF(P445 = 1, Q441 * P445, 0)</f>
        <v>0</v>
      </c>
      <c r="Q446" s="274">
        <f t="shared" ref="Q446" si="290" xml:space="preserve"> IF(Q445 = 1, R441 * Q445, 0)</f>
        <v>0</v>
      </c>
    </row>
    <row r="447" spans="1:17" s="92" customFormat="1" hidden="1" outlineLevel="2">
      <c r="A447" s="11"/>
      <c r="B447" s="12"/>
      <c r="C447" s="13"/>
      <c r="D447" s="115"/>
      <c r="E447" s="91"/>
      <c r="G447" s="93"/>
    </row>
    <row r="448" spans="1:17" s="187" customFormat="1" hidden="1" outlineLevel="2">
      <c r="A448" s="183"/>
      <c r="B448" s="216"/>
      <c r="C448" s="185"/>
      <c r="D448" s="186"/>
      <c r="E448" s="181" t="str">
        <f>Index!E$85</f>
        <v>CPIH index (PR19FD) - FYA - inflate from FYA 2017-18</v>
      </c>
      <c r="F448" s="181">
        <f>Index!F$85</f>
        <v>0</v>
      </c>
      <c r="G448" s="181" t="str">
        <f>Index!G$85</f>
        <v>Factor</v>
      </c>
      <c r="H448" s="181">
        <f>Index!H$85</f>
        <v>0</v>
      </c>
      <c r="I448" s="181">
        <f>Index!I$85</f>
        <v>0</v>
      </c>
      <c r="J448" s="181">
        <f>Index!J$85</f>
        <v>1</v>
      </c>
      <c r="K448" s="181">
        <f>Index!K$85</f>
        <v>1.0212697905005599</v>
      </c>
      <c r="L448" s="181">
        <f>Index!L$85</f>
        <v>1.0416029201511179</v>
      </c>
      <c r="M448" s="181">
        <f>Index!M$85</f>
        <v>1.0622616980779827</v>
      </c>
      <c r="N448" s="181">
        <f>Index!N$85</f>
        <v>1.0835515290872799</v>
      </c>
      <c r="O448" s="181">
        <f>Index!O$85</f>
        <v>1.1060365794841869</v>
      </c>
      <c r="P448" s="181">
        <f>Index!P$85</f>
        <v>1.1292633476533553</v>
      </c>
      <c r="Q448" s="181">
        <f>Index!Q$85</f>
        <v>1.1529778779540774</v>
      </c>
    </row>
    <row r="449" spans="1:17" s="236" customFormat="1" hidden="1" outlineLevel="2">
      <c r="A449" s="231"/>
      <c r="B449" s="232"/>
      <c r="C449" s="233"/>
      <c r="D449" s="234"/>
      <c r="E449" s="235"/>
    </row>
    <row r="450" spans="1:17" s="236" customFormat="1" hidden="1" outlineLevel="2">
      <c r="A450" s="231"/>
      <c r="B450" s="232"/>
      <c r="C450" s="233"/>
      <c r="D450" s="234"/>
      <c r="E450" s="196" t="s">
        <v>828</v>
      </c>
      <c r="G450" s="236" t="s">
        <v>255</v>
      </c>
      <c r="J450" s="309">
        <f t="shared" ref="J450:Q450" si="291" xml:space="preserve"> J446 / J448</f>
        <v>0</v>
      </c>
      <c r="K450" s="309">
        <f t="shared" si="291"/>
        <v>0</v>
      </c>
      <c r="L450" s="309">
        <f t="shared" si="291"/>
        <v>0</v>
      </c>
      <c r="M450" s="309">
        <f t="shared" si="291"/>
        <v>0</v>
      </c>
      <c r="N450" s="309">
        <f t="shared" si="291"/>
        <v>0</v>
      </c>
      <c r="O450" s="309">
        <f t="shared" si="291"/>
        <v>0</v>
      </c>
      <c r="P450" s="309">
        <f t="shared" si="291"/>
        <v>0</v>
      </c>
      <c r="Q450" s="309">
        <f t="shared" si="291"/>
        <v>0</v>
      </c>
    </row>
    <row r="451" spans="1:17" s="236" customFormat="1" hidden="1" outlineLevel="2">
      <c r="A451" s="231"/>
      <c r="B451" s="232"/>
      <c r="C451" s="233"/>
      <c r="D451" s="234"/>
      <c r="E451" s="235" t="s">
        <v>829</v>
      </c>
      <c r="G451" s="236" t="s">
        <v>255</v>
      </c>
      <c r="J451" s="84">
        <f t="shared" ref="J451:Q451" si="292" xml:space="preserve"> J441 / J448</f>
        <v>0</v>
      </c>
      <c r="K451" s="84">
        <f t="shared" si="292"/>
        <v>0</v>
      </c>
      <c r="L451" s="84">
        <f t="shared" si="292"/>
        <v>0</v>
      </c>
      <c r="M451" s="84">
        <f t="shared" si="292"/>
        <v>0</v>
      </c>
      <c r="N451" s="84">
        <f t="shared" si="292"/>
        <v>1.7383801474123473</v>
      </c>
      <c r="O451" s="84">
        <f t="shared" si="292"/>
        <v>3.72990022714795</v>
      </c>
      <c r="P451" s="84">
        <f t="shared" si="292"/>
        <v>5.8537672048571681</v>
      </c>
      <c r="Q451" s="84">
        <f t="shared" si="292"/>
        <v>8.9918048468054188</v>
      </c>
    </row>
    <row r="452" spans="1:17" s="236" customFormat="1" hidden="1" outlineLevel="2">
      <c r="A452" s="231"/>
      <c r="B452" s="232"/>
      <c r="C452" s="233"/>
      <c r="D452" s="234"/>
      <c r="E452" s="235" t="s">
        <v>830</v>
      </c>
      <c r="G452" s="236" t="s">
        <v>255</v>
      </c>
      <c r="J452" s="84">
        <f t="shared" ref="J452:Q452" si="293" xml:space="preserve"> J442 / J448</f>
        <v>0</v>
      </c>
      <c r="K452" s="84">
        <f t="shared" si="293"/>
        <v>0</v>
      </c>
      <c r="L452" s="84">
        <f t="shared" si="293"/>
        <v>0</v>
      </c>
      <c r="M452" s="84">
        <f t="shared" si="293"/>
        <v>0</v>
      </c>
      <c r="N452" s="84">
        <f t="shared" si="293"/>
        <v>3.484058554995479E-2</v>
      </c>
      <c r="O452" s="84">
        <f t="shared" si="293"/>
        <v>7.7400098040101062E-2</v>
      </c>
      <c r="P452" s="84">
        <f t="shared" si="293"/>
        <v>0.12292911130200403</v>
      </c>
      <c r="Q452" s="84">
        <f t="shared" si="293"/>
        <v>0.18882790178292691</v>
      </c>
    </row>
    <row r="453" spans="1:17" s="236" customFormat="1" hidden="1" outlineLevel="2">
      <c r="A453" s="231"/>
      <c r="B453" s="232"/>
      <c r="C453" s="233"/>
      <c r="D453" s="234"/>
      <c r="E453" s="235" t="s">
        <v>831</v>
      </c>
      <c r="G453" s="236" t="s">
        <v>255</v>
      </c>
      <c r="J453" s="84">
        <f t="shared" ref="J453:Q453" si="294" xml:space="preserve"> J443 / J448</f>
        <v>0</v>
      </c>
      <c r="K453" s="84">
        <f t="shared" si="294"/>
        <v>0</v>
      </c>
      <c r="L453" s="84">
        <f t="shared" si="294"/>
        <v>0</v>
      </c>
      <c r="M453" s="84">
        <f t="shared" si="294"/>
        <v>1.8121826601556437</v>
      </c>
      <c r="N453" s="84">
        <f t="shared" si="294"/>
        <v>2.1566970707645723</v>
      </c>
      <c r="O453" s="84">
        <f t="shared" si="294"/>
        <v>2.3843739447666925</v>
      </c>
      <c r="P453" s="84">
        <f t="shared" si="294"/>
        <v>3.5369794318078718</v>
      </c>
      <c r="Q453" s="84">
        <f t="shared" si="294"/>
        <v>1.9206634463856922</v>
      </c>
    </row>
    <row r="454" spans="1:17" s="236" customFormat="1" hidden="1" outlineLevel="2">
      <c r="A454" s="231"/>
      <c r="B454" s="232"/>
      <c r="C454" s="233"/>
      <c r="D454" s="234"/>
      <c r="E454" s="235" t="s">
        <v>832</v>
      </c>
      <c r="G454" s="236" t="s">
        <v>255</v>
      </c>
      <c r="J454" s="84">
        <f t="shared" ref="J454:Q454" si="295" xml:space="preserve"> J444 / J448</f>
        <v>0</v>
      </c>
      <c r="K454" s="84">
        <f t="shared" si="295"/>
        <v>0</v>
      </c>
      <c r="L454" s="84">
        <f t="shared" si="295"/>
        <v>0</v>
      </c>
      <c r="M454" s="84">
        <f t="shared" si="295"/>
        <v>3.8961927193346325E-2</v>
      </c>
      <c r="N454" s="84">
        <f t="shared" si="295"/>
        <v>0.1226174785388171</v>
      </c>
      <c r="O454" s="84">
        <f t="shared" si="295"/>
        <v>0.21497795379557016</v>
      </c>
      <c r="P454" s="84">
        <f t="shared" si="295"/>
        <v>0.33304299937871407</v>
      </c>
      <c r="Q454" s="84">
        <f t="shared" si="295"/>
        <v>0.43606147228659065</v>
      </c>
    </row>
    <row r="455" spans="1:17" s="236" customFormat="1" hidden="1" outlineLevel="2">
      <c r="A455" s="231"/>
      <c r="B455" s="232"/>
      <c r="C455" s="233"/>
      <c r="D455" s="234"/>
      <c r="E455" s="235"/>
      <c r="J455" s="84"/>
      <c r="K455" s="84"/>
      <c r="L455" s="84"/>
      <c r="M455" s="84"/>
      <c r="N455" s="84"/>
      <c r="O455" s="84"/>
      <c r="P455" s="84"/>
      <c r="Q455" s="84"/>
    </row>
    <row r="456" spans="1:17" s="236" customFormat="1" hidden="1" outlineLevel="2">
      <c r="A456" s="231"/>
      <c r="B456" s="232"/>
      <c r="C456" s="233"/>
      <c r="D456" s="234"/>
      <c r="E456" s="235" t="str">
        <f t="shared" ref="E456:Q456" si="296" xml:space="preserve"> E451</f>
        <v>RCV additions balance BEG - WWN - real</v>
      </c>
      <c r="F456" s="235">
        <f t="shared" si="296"/>
        <v>0</v>
      </c>
      <c r="G456" s="235" t="str">
        <f t="shared" si="296"/>
        <v>£m</v>
      </c>
      <c r="H456" s="235">
        <f t="shared" si="296"/>
        <v>0</v>
      </c>
      <c r="I456" s="235">
        <f t="shared" si="296"/>
        <v>0</v>
      </c>
      <c r="J456" s="235">
        <f t="shared" si="296"/>
        <v>0</v>
      </c>
      <c r="K456" s="235">
        <f t="shared" si="296"/>
        <v>0</v>
      </c>
      <c r="L456" s="235">
        <f t="shared" si="296"/>
        <v>0</v>
      </c>
      <c r="M456" s="235">
        <f t="shared" si="296"/>
        <v>0</v>
      </c>
      <c r="N456" s="235">
        <f t="shared" si="296"/>
        <v>1.7383801474123473</v>
      </c>
      <c r="O456" s="235">
        <f t="shared" si="296"/>
        <v>3.72990022714795</v>
      </c>
      <c r="P456" s="235">
        <f t="shared" si="296"/>
        <v>5.8537672048571681</v>
      </c>
      <c r="Q456" s="235">
        <f t="shared" si="296"/>
        <v>8.9918048468054188</v>
      </c>
    </row>
    <row r="457" spans="1:17" s="236" customFormat="1" hidden="1" outlineLevel="2">
      <c r="A457" s="231"/>
      <c r="B457" s="232"/>
      <c r="C457" s="233"/>
      <c r="D457" s="234" t="s">
        <v>719</v>
      </c>
      <c r="E457" s="235" t="str">
        <f t="shared" ref="E457:Q457" si="297" xml:space="preserve"> E452</f>
        <v>Indexation of RCV additions b/f - WWN - real</v>
      </c>
      <c r="F457" s="235">
        <f t="shared" si="297"/>
        <v>0</v>
      </c>
      <c r="G457" s="235" t="str">
        <f t="shared" si="297"/>
        <v>£m</v>
      </c>
      <c r="H457" s="235">
        <f t="shared" si="297"/>
        <v>0</v>
      </c>
      <c r="I457" s="235">
        <f t="shared" si="297"/>
        <v>0</v>
      </c>
      <c r="J457" s="235">
        <f t="shared" si="297"/>
        <v>0</v>
      </c>
      <c r="K457" s="235">
        <f t="shared" si="297"/>
        <v>0</v>
      </c>
      <c r="L457" s="235">
        <f t="shared" si="297"/>
        <v>0</v>
      </c>
      <c r="M457" s="235">
        <f t="shared" si="297"/>
        <v>0</v>
      </c>
      <c r="N457" s="235">
        <f t="shared" si="297"/>
        <v>3.484058554995479E-2</v>
      </c>
      <c r="O457" s="235">
        <f t="shared" si="297"/>
        <v>7.7400098040101062E-2</v>
      </c>
      <c r="P457" s="235">
        <f t="shared" si="297"/>
        <v>0.12292911130200403</v>
      </c>
      <c r="Q457" s="235">
        <f t="shared" si="297"/>
        <v>0.18882790178292691</v>
      </c>
    </row>
    <row r="458" spans="1:17" hidden="1" outlineLevel="2">
      <c r="E458" s="211" t="s">
        <v>833</v>
      </c>
      <c r="F458" s="211"/>
      <c r="G458" s="211" t="s">
        <v>255</v>
      </c>
      <c r="H458" s="211"/>
      <c r="I458" s="211"/>
      <c r="J458" s="211">
        <f t="shared" ref="J458:Q458" si="298" xml:space="preserve"> SUM(J456:J457)</f>
        <v>0</v>
      </c>
      <c r="K458" s="211">
        <f t="shared" si="298"/>
        <v>0</v>
      </c>
      <c r="L458" s="211">
        <f t="shared" si="298"/>
        <v>0</v>
      </c>
      <c r="M458" s="211">
        <f t="shared" si="298"/>
        <v>0</v>
      </c>
      <c r="N458" s="211">
        <f t="shared" si="298"/>
        <v>1.773220732962302</v>
      </c>
      <c r="O458" s="211">
        <f t="shared" si="298"/>
        <v>3.8073003251880513</v>
      </c>
      <c r="P458" s="211">
        <f t="shared" si="298"/>
        <v>5.9766963161591722</v>
      </c>
      <c r="Q458" s="211">
        <f t="shared" si="298"/>
        <v>9.1806327485883461</v>
      </c>
    </row>
    <row r="459" spans="1:17" s="236" customFormat="1" hidden="1" outlineLevel="2">
      <c r="A459" s="231"/>
      <c r="B459" s="232"/>
      <c r="C459" s="233"/>
      <c r="D459" s="234"/>
      <c r="E459" s="235"/>
      <c r="J459" s="84"/>
      <c r="K459" s="84"/>
      <c r="L459" s="84"/>
      <c r="M459" s="84"/>
      <c r="N459" s="84"/>
      <c r="O459" s="84"/>
      <c r="P459" s="84"/>
      <c r="Q459" s="84"/>
    </row>
    <row r="460" spans="1:17" s="236" customFormat="1" hidden="1" outlineLevel="2">
      <c r="A460" s="231"/>
      <c r="B460" s="232"/>
      <c r="C460" s="233"/>
      <c r="D460" s="234"/>
      <c r="E460" s="261" t="str">
        <f t="shared" ref="E460:Q460" si="299" xml:space="preserve"> E458</f>
        <v>Opening RCV (Post 2020 investment RCV) - WWN - real</v>
      </c>
      <c r="F460" s="261">
        <f t="shared" si="299"/>
        <v>0</v>
      </c>
      <c r="G460" s="261" t="str">
        <f t="shared" si="299"/>
        <v>£m</v>
      </c>
      <c r="H460" s="261">
        <f t="shared" si="299"/>
        <v>0</v>
      </c>
      <c r="I460" s="261">
        <f t="shared" si="299"/>
        <v>0</v>
      </c>
      <c r="J460" s="261">
        <f t="shared" si="299"/>
        <v>0</v>
      </c>
      <c r="K460" s="261">
        <f t="shared" si="299"/>
        <v>0</v>
      </c>
      <c r="L460" s="261">
        <f t="shared" si="299"/>
        <v>0</v>
      </c>
      <c r="M460" s="261">
        <f t="shared" si="299"/>
        <v>0</v>
      </c>
      <c r="N460" s="261">
        <f t="shared" si="299"/>
        <v>1.773220732962302</v>
      </c>
      <c r="O460" s="261">
        <f t="shared" si="299"/>
        <v>3.8073003251880513</v>
      </c>
      <c r="P460" s="261">
        <f t="shared" si="299"/>
        <v>5.9766963161591722</v>
      </c>
      <c r="Q460" s="261">
        <f t="shared" si="299"/>
        <v>9.1806327485883461</v>
      </c>
    </row>
    <row r="461" spans="1:17" s="236" customFormat="1" hidden="1" outlineLevel="2">
      <c r="A461" s="231"/>
      <c r="B461" s="232"/>
      <c r="C461" s="233"/>
      <c r="D461" s="234" t="s">
        <v>719</v>
      </c>
      <c r="E461" s="261" t="str">
        <f t="shared" ref="E461:Q461" si="300" xml:space="preserve"> E453</f>
        <v>Wastewater network: Non-PAYG Totex - real</v>
      </c>
      <c r="F461" s="261">
        <f t="shared" si="300"/>
        <v>0</v>
      </c>
      <c r="G461" s="261" t="str">
        <f t="shared" si="300"/>
        <v>£m</v>
      </c>
      <c r="H461" s="261">
        <f t="shared" si="300"/>
        <v>0</v>
      </c>
      <c r="I461" s="261">
        <f t="shared" si="300"/>
        <v>0</v>
      </c>
      <c r="J461" s="261">
        <f t="shared" si="300"/>
        <v>0</v>
      </c>
      <c r="K461" s="261">
        <f t="shared" si="300"/>
        <v>0</v>
      </c>
      <c r="L461" s="261">
        <f t="shared" si="300"/>
        <v>0</v>
      </c>
      <c r="M461" s="261">
        <f t="shared" si="300"/>
        <v>1.8121826601556437</v>
      </c>
      <c r="N461" s="261">
        <f t="shared" si="300"/>
        <v>2.1566970707645723</v>
      </c>
      <c r="O461" s="261">
        <f t="shared" si="300"/>
        <v>2.3843739447666925</v>
      </c>
      <c r="P461" s="261">
        <f t="shared" si="300"/>
        <v>3.5369794318078718</v>
      </c>
      <c r="Q461" s="261">
        <f t="shared" si="300"/>
        <v>1.9206634463856922</v>
      </c>
    </row>
    <row r="462" spans="1:17" s="236" customFormat="1" hidden="1" outlineLevel="2">
      <c r="A462" s="231"/>
      <c r="B462" s="232"/>
      <c r="C462" s="233"/>
      <c r="D462" s="234" t="s">
        <v>631</v>
      </c>
      <c r="E462" s="261" t="str">
        <f t="shared" ref="E462:Q462" si="301" xml:space="preserve"> E454</f>
        <v>RCV additions depreciation - WWN - real POS</v>
      </c>
      <c r="F462" s="261">
        <f t="shared" si="301"/>
        <v>0</v>
      </c>
      <c r="G462" s="261" t="str">
        <f t="shared" si="301"/>
        <v>£m</v>
      </c>
      <c r="H462" s="261">
        <f t="shared" si="301"/>
        <v>0</v>
      </c>
      <c r="I462" s="261">
        <f t="shared" si="301"/>
        <v>0</v>
      </c>
      <c r="J462" s="261">
        <f t="shared" si="301"/>
        <v>0</v>
      </c>
      <c r="K462" s="261">
        <f t="shared" si="301"/>
        <v>0</v>
      </c>
      <c r="L462" s="261">
        <f t="shared" si="301"/>
        <v>0</v>
      </c>
      <c r="M462" s="261">
        <f t="shared" si="301"/>
        <v>3.8961927193346325E-2</v>
      </c>
      <c r="N462" s="261">
        <f t="shared" si="301"/>
        <v>0.1226174785388171</v>
      </c>
      <c r="O462" s="261">
        <f t="shared" si="301"/>
        <v>0.21497795379557016</v>
      </c>
      <c r="P462" s="261">
        <f t="shared" si="301"/>
        <v>0.33304299937871407</v>
      </c>
      <c r="Q462" s="261">
        <f t="shared" si="301"/>
        <v>0.43606147228659065</v>
      </c>
    </row>
    <row r="463" spans="1:17" hidden="1" outlineLevel="2">
      <c r="E463" s="260" t="s">
        <v>834</v>
      </c>
      <c r="F463" s="260"/>
      <c r="G463" s="260" t="s">
        <v>255</v>
      </c>
      <c r="H463" s="260"/>
      <c r="I463" s="260"/>
      <c r="J463" s="260">
        <f t="shared" ref="J463:Q463" si="302" xml:space="preserve"> J460 + J461 - J462</f>
        <v>0</v>
      </c>
      <c r="K463" s="260">
        <f t="shared" si="302"/>
        <v>0</v>
      </c>
      <c r="L463" s="260">
        <f t="shared" si="302"/>
        <v>0</v>
      </c>
      <c r="M463" s="260">
        <f t="shared" si="302"/>
        <v>1.7732207329622973</v>
      </c>
      <c r="N463" s="260">
        <f t="shared" si="302"/>
        <v>3.8073003251880571</v>
      </c>
      <c r="O463" s="260">
        <f t="shared" si="302"/>
        <v>5.976696316159174</v>
      </c>
      <c r="P463" s="260">
        <f t="shared" si="302"/>
        <v>9.1806327485883301</v>
      </c>
      <c r="Q463" s="260">
        <f t="shared" si="302"/>
        <v>10.665234722687448</v>
      </c>
    </row>
    <row r="464" spans="1:17" hidden="1" outlineLevel="2"/>
    <row r="465" spans="1:17" hidden="1" outlineLevel="2">
      <c r="E465" s="84" t="str">
        <f t="shared" ref="E465:Q465" si="303" xml:space="preserve"> E458</f>
        <v>Opening RCV (Post 2020 investment RCV) - WWN - real</v>
      </c>
      <c r="F465" s="84">
        <f t="shared" si="303"/>
        <v>0</v>
      </c>
      <c r="G465" s="84" t="str">
        <f t="shared" si="303"/>
        <v>£m</v>
      </c>
      <c r="H465" s="84">
        <f t="shared" si="303"/>
        <v>0</v>
      </c>
      <c r="I465" s="84">
        <f t="shared" si="303"/>
        <v>0</v>
      </c>
      <c r="J465" s="84">
        <f t="shared" si="303"/>
        <v>0</v>
      </c>
      <c r="K465" s="84">
        <f t="shared" si="303"/>
        <v>0</v>
      </c>
      <c r="L465" s="84">
        <f t="shared" si="303"/>
        <v>0</v>
      </c>
      <c r="M465" s="84">
        <f t="shared" si="303"/>
        <v>0</v>
      </c>
      <c r="N465" s="84">
        <f t="shared" si="303"/>
        <v>1.773220732962302</v>
      </c>
      <c r="O465" s="84">
        <f t="shared" si="303"/>
        <v>3.8073003251880513</v>
      </c>
      <c r="P465" s="84">
        <f t="shared" si="303"/>
        <v>5.9766963161591722</v>
      </c>
      <c r="Q465" s="84">
        <f t="shared" si="303"/>
        <v>9.1806327485883461</v>
      </c>
    </row>
    <row r="466" spans="1:17" hidden="1" outlineLevel="2">
      <c r="E466" s="84" t="str">
        <f t="shared" ref="E466:Q466" si="304" xml:space="preserve"> E463</f>
        <v>Closing RCV (Post 2020 investment RCV) - WWN - real</v>
      </c>
      <c r="F466" s="84">
        <f t="shared" si="304"/>
        <v>0</v>
      </c>
      <c r="G466" s="84" t="str">
        <f t="shared" si="304"/>
        <v>£m</v>
      </c>
      <c r="H466" s="84">
        <f t="shared" si="304"/>
        <v>0</v>
      </c>
      <c r="I466" s="84">
        <f t="shared" si="304"/>
        <v>0</v>
      </c>
      <c r="J466" s="84">
        <f t="shared" si="304"/>
        <v>0</v>
      </c>
      <c r="K466" s="84">
        <f t="shared" si="304"/>
        <v>0</v>
      </c>
      <c r="L466" s="84">
        <f t="shared" si="304"/>
        <v>0</v>
      </c>
      <c r="M466" s="84">
        <f t="shared" si="304"/>
        <v>1.7732207329622973</v>
      </c>
      <c r="N466" s="84">
        <f t="shared" si="304"/>
        <v>3.8073003251880571</v>
      </c>
      <c r="O466" s="84">
        <f t="shared" si="304"/>
        <v>5.976696316159174</v>
      </c>
      <c r="P466" s="84">
        <f t="shared" si="304"/>
        <v>9.1806327485883301</v>
      </c>
      <c r="Q466" s="84">
        <f t="shared" si="304"/>
        <v>10.665234722687448</v>
      </c>
    </row>
    <row r="467" spans="1:17" hidden="1" outlineLevel="2">
      <c r="E467" s="260" t="s">
        <v>835</v>
      </c>
      <c r="F467" s="260"/>
      <c r="G467" s="260" t="s">
        <v>255</v>
      </c>
      <c r="H467" s="260"/>
      <c r="I467" s="260"/>
      <c r="J467" s="260">
        <f t="shared" ref="J467:Q467" si="305" xml:space="preserve"> AVERAGE(J465:J466)</f>
        <v>0</v>
      </c>
      <c r="K467" s="260">
        <f t="shared" si="305"/>
        <v>0</v>
      </c>
      <c r="L467" s="260">
        <f t="shared" si="305"/>
        <v>0</v>
      </c>
      <c r="M467" s="260">
        <f t="shared" si="305"/>
        <v>0.88661036648114866</v>
      </c>
      <c r="N467" s="260">
        <f t="shared" si="305"/>
        <v>2.7902605290751796</v>
      </c>
      <c r="O467" s="260">
        <f t="shared" si="305"/>
        <v>4.8919983206736131</v>
      </c>
      <c r="P467" s="260">
        <f t="shared" si="305"/>
        <v>7.5786645323737512</v>
      </c>
      <c r="Q467" s="260">
        <f t="shared" si="305"/>
        <v>9.9229337356378977</v>
      </c>
    </row>
    <row r="468" spans="1:17" hidden="1" outlineLevel="2">
      <c r="F468" s="84"/>
      <c r="G468" s="84"/>
      <c r="H468" s="84"/>
      <c r="I468" s="84"/>
      <c r="J468" s="84"/>
      <c r="K468" s="84"/>
      <c r="L468" s="84"/>
      <c r="M468" s="84"/>
      <c r="N468" s="84"/>
      <c r="O468" s="84"/>
      <c r="P468" s="84"/>
      <c r="Q468" s="84"/>
    </row>
    <row r="469" spans="1:17" hidden="1" outlineLevel="2">
      <c r="C469" s="86" t="s">
        <v>530</v>
      </c>
      <c r="F469" s="84"/>
      <c r="G469" s="84"/>
      <c r="H469" s="84"/>
      <c r="I469" s="84"/>
      <c r="J469" s="84"/>
      <c r="K469" s="84"/>
      <c r="L469" s="84"/>
      <c r="M469" s="84"/>
      <c r="N469" s="84"/>
      <c r="O469" s="84"/>
      <c r="P469" s="84"/>
      <c r="Q469" s="84"/>
    </row>
    <row r="470" spans="1:17" hidden="1" outlineLevel="2">
      <c r="E470" s="84" t="str">
        <f t="shared" ref="E470:Q470" si="306" xml:space="preserve"> E463</f>
        <v>Closing RCV (Post 2020 investment RCV) - WWN - real</v>
      </c>
      <c r="F470" s="84">
        <f t="shared" si="306"/>
        <v>0</v>
      </c>
      <c r="G470" s="84" t="str">
        <f t="shared" si="306"/>
        <v>£m</v>
      </c>
      <c r="H470" s="84">
        <f t="shared" si="306"/>
        <v>0</v>
      </c>
      <c r="I470" s="84">
        <f t="shared" si="306"/>
        <v>0</v>
      </c>
      <c r="J470" s="84">
        <f t="shared" si="306"/>
        <v>0</v>
      </c>
      <c r="K470" s="84">
        <f t="shared" si="306"/>
        <v>0</v>
      </c>
      <c r="L470" s="84">
        <f t="shared" si="306"/>
        <v>0</v>
      </c>
      <c r="M470" s="84">
        <f t="shared" si="306"/>
        <v>1.7732207329622973</v>
      </c>
      <c r="N470" s="84">
        <f t="shared" si="306"/>
        <v>3.8073003251880571</v>
      </c>
      <c r="O470" s="84">
        <f t="shared" si="306"/>
        <v>5.976696316159174</v>
      </c>
      <c r="P470" s="84">
        <f t="shared" si="306"/>
        <v>9.1806327485883301</v>
      </c>
      <c r="Q470" s="84">
        <f t="shared" si="306"/>
        <v>10.665234722687448</v>
      </c>
    </row>
    <row r="471" spans="1:17" s="187" customFormat="1" hidden="1" outlineLevel="2">
      <c r="A471" s="183"/>
      <c r="B471" s="218"/>
      <c r="C471" s="185"/>
      <c r="D471" s="186"/>
      <c r="E471" s="181" t="str">
        <f xml:space="preserve"> Inp!E$152</f>
        <v>RCV additions balance - WWN - real</v>
      </c>
      <c r="F471" s="181">
        <f xml:space="preserve"> Inp!F$152</f>
        <v>0</v>
      </c>
      <c r="G471" s="181" t="str">
        <f xml:space="preserve"> Inp!G$152</f>
        <v>£m</v>
      </c>
      <c r="H471" s="181">
        <f xml:space="preserve"> Inp!H$152</f>
        <v>0</v>
      </c>
      <c r="I471" s="181">
        <f xml:space="preserve"> Inp!I$152</f>
        <v>0</v>
      </c>
      <c r="J471" s="181">
        <f xml:space="preserve"> Inp!J$152</f>
        <v>0</v>
      </c>
      <c r="K471" s="181">
        <f xml:space="preserve"> Inp!K$152</f>
        <v>0</v>
      </c>
      <c r="L471" s="181">
        <f xml:space="preserve"> Inp!L$152</f>
        <v>0</v>
      </c>
      <c r="M471" s="181">
        <f xml:space="preserve"> Inp!M$152</f>
        <v>1.7732207329623</v>
      </c>
      <c r="N471" s="181">
        <f xml:space="preserve"> Inp!N$152</f>
        <v>3.8073003251880499</v>
      </c>
      <c r="O471" s="181">
        <f xml:space="preserve"> Inp!O$152</f>
        <v>5.9766963161591704</v>
      </c>
      <c r="P471" s="181">
        <f xml:space="preserve"> Inp!P$152</f>
        <v>9.1806327485883301</v>
      </c>
      <c r="Q471" s="181">
        <f xml:space="preserve"> Inp!Q$152</f>
        <v>10.6652347226874</v>
      </c>
    </row>
    <row r="472" spans="1:17" s="224" customFormat="1" hidden="1" outlineLevel="2">
      <c r="A472" s="219"/>
      <c r="B472" s="220"/>
      <c r="C472" s="221"/>
      <c r="D472" s="222"/>
      <c r="E472" s="223" t="s">
        <v>748</v>
      </c>
      <c r="G472" s="224" t="s">
        <v>724</v>
      </c>
      <c r="H472" s="247">
        <f xml:space="preserve"> SUM(J472:Q472)</f>
        <v>0</v>
      </c>
      <c r="I472" s="196"/>
      <c r="J472" s="224">
        <f t="shared" ref="J472:Q472" si="307" xml:space="preserve"> IF(ROUND(J470,3) = ROUND(J471,3), 0, 1)</f>
        <v>0</v>
      </c>
      <c r="K472" s="224">
        <f t="shared" si="307"/>
        <v>0</v>
      </c>
      <c r="L472" s="224">
        <f t="shared" si="307"/>
        <v>0</v>
      </c>
      <c r="M472" s="224">
        <f t="shared" si="307"/>
        <v>0</v>
      </c>
      <c r="N472" s="224">
        <f t="shared" si="307"/>
        <v>0</v>
      </c>
      <c r="O472" s="224">
        <f t="shared" si="307"/>
        <v>0</v>
      </c>
      <c r="P472" s="224">
        <f t="shared" si="307"/>
        <v>0</v>
      </c>
      <c r="Q472" s="224">
        <f t="shared" si="307"/>
        <v>0</v>
      </c>
    </row>
    <row r="473" spans="1:17" hidden="1" outlineLevel="2"/>
    <row r="474" spans="1:17" hidden="1" outlineLevel="2"/>
    <row r="475" spans="1:17" s="148" customFormat="1" hidden="1" outlineLevel="1">
      <c r="A475" s="143"/>
      <c r="B475" s="144"/>
      <c r="C475" s="145"/>
      <c r="D475" s="146"/>
      <c r="E475" s="147"/>
      <c r="G475" s="149"/>
    </row>
    <row r="476" spans="1:17" s="92" customFormat="1" hidden="1" outlineLevel="1" collapsed="1">
      <c r="A476" s="11"/>
      <c r="B476" s="12" t="s">
        <v>749</v>
      </c>
      <c r="C476" s="13"/>
      <c r="D476" s="14"/>
      <c r="E476" s="91"/>
      <c r="G476" s="93"/>
    </row>
    <row r="477" spans="1:17" s="92" customFormat="1" hidden="1" outlineLevel="2">
      <c r="A477" s="11"/>
      <c r="B477" s="12"/>
      <c r="C477" s="13"/>
      <c r="D477" s="115"/>
      <c r="E477" s="91"/>
      <c r="G477" s="93"/>
    </row>
    <row r="478" spans="1:17" s="92" customFormat="1" hidden="1" outlineLevel="2">
      <c r="A478" s="11"/>
      <c r="B478" s="12"/>
      <c r="C478" s="13"/>
      <c r="D478" s="115"/>
      <c r="E478" s="91" t="str">
        <f t="shared" ref="E478:Q478" si="308" xml:space="preserve"> E369</f>
        <v>RCV (RPI inflated RCV) 31 March 2020 post midnight adjustments - WWN - real</v>
      </c>
      <c r="F478" s="91">
        <f t="shared" si="308"/>
        <v>0</v>
      </c>
      <c r="G478" s="91" t="str">
        <f t="shared" si="308"/>
        <v>£m</v>
      </c>
      <c r="H478" s="91">
        <f t="shared" si="308"/>
        <v>0</v>
      </c>
      <c r="I478" s="91">
        <f t="shared" si="308"/>
        <v>0</v>
      </c>
      <c r="J478" s="91">
        <f t="shared" si="308"/>
        <v>0</v>
      </c>
      <c r="K478" s="91">
        <f t="shared" si="308"/>
        <v>0</v>
      </c>
      <c r="L478" s="91">
        <f t="shared" si="308"/>
        <v>0.33447765857520678</v>
      </c>
      <c r="M478" s="91">
        <f t="shared" si="308"/>
        <v>0</v>
      </c>
      <c r="N478" s="91">
        <f t="shared" si="308"/>
        <v>0</v>
      </c>
      <c r="O478" s="91">
        <f t="shared" si="308"/>
        <v>0</v>
      </c>
      <c r="P478" s="91">
        <f t="shared" si="308"/>
        <v>0</v>
      </c>
      <c r="Q478" s="91">
        <f t="shared" si="308"/>
        <v>0</v>
      </c>
    </row>
    <row r="479" spans="1:17" s="92" customFormat="1" hidden="1" outlineLevel="2">
      <c r="A479" s="11"/>
      <c r="B479" s="12"/>
      <c r="C479" s="13"/>
      <c r="D479" s="115"/>
      <c r="E479" s="91" t="str">
        <f t="shared" ref="E479:Q479" si="309" xml:space="preserve"> E408</f>
        <v>RCV (CPIH inflated RCV) 31 March 2020 post midnight adjustments - WWN - real</v>
      </c>
      <c r="F479" s="91">
        <f t="shared" si="309"/>
        <v>0</v>
      </c>
      <c r="G479" s="91" t="str">
        <f t="shared" si="309"/>
        <v>£m</v>
      </c>
      <c r="H479" s="91">
        <f t="shared" si="309"/>
        <v>0</v>
      </c>
      <c r="I479" s="91">
        <f t="shared" si="309"/>
        <v>0</v>
      </c>
      <c r="J479" s="91">
        <f t="shared" si="309"/>
        <v>0</v>
      </c>
      <c r="K479" s="91">
        <f t="shared" si="309"/>
        <v>0</v>
      </c>
      <c r="L479" s="91">
        <f t="shared" si="309"/>
        <v>0.33447765857520678</v>
      </c>
      <c r="M479" s="91">
        <f t="shared" si="309"/>
        <v>0</v>
      </c>
      <c r="N479" s="91">
        <f t="shared" si="309"/>
        <v>0</v>
      </c>
      <c r="O479" s="91">
        <f t="shared" si="309"/>
        <v>0</v>
      </c>
      <c r="P479" s="91">
        <f t="shared" si="309"/>
        <v>0</v>
      </c>
      <c r="Q479" s="91">
        <f t="shared" si="309"/>
        <v>0</v>
      </c>
    </row>
    <row r="480" spans="1:17" s="92" customFormat="1" hidden="1" outlineLevel="2">
      <c r="A480" s="11"/>
      <c r="B480" s="12"/>
      <c r="C480" s="13"/>
      <c r="D480" s="115"/>
      <c r="E480" s="91" t="str">
        <f t="shared" ref="E480:Q480" si="310" xml:space="preserve"> E450</f>
        <v>RCV (post 2020 investment RCV) 31 March 2020 post midnight adjustments - WWN - real</v>
      </c>
      <c r="F480" s="91">
        <f t="shared" si="310"/>
        <v>0</v>
      </c>
      <c r="G480" s="91" t="str">
        <f t="shared" si="310"/>
        <v>£m</v>
      </c>
      <c r="H480" s="91">
        <f t="shared" si="310"/>
        <v>0</v>
      </c>
      <c r="I480" s="91">
        <f t="shared" si="310"/>
        <v>0</v>
      </c>
      <c r="J480" s="91">
        <f t="shared" si="310"/>
        <v>0</v>
      </c>
      <c r="K480" s="91">
        <f t="shared" si="310"/>
        <v>0</v>
      </c>
      <c r="L480" s="91">
        <f t="shared" si="310"/>
        <v>0</v>
      </c>
      <c r="M480" s="91">
        <f t="shared" si="310"/>
        <v>0</v>
      </c>
      <c r="N480" s="91">
        <f t="shared" si="310"/>
        <v>0</v>
      </c>
      <c r="O480" s="91">
        <f t="shared" si="310"/>
        <v>0</v>
      </c>
      <c r="P480" s="91">
        <f t="shared" si="310"/>
        <v>0</v>
      </c>
      <c r="Q480" s="91">
        <f t="shared" si="310"/>
        <v>0</v>
      </c>
    </row>
    <row r="481" spans="1:17" s="310" customFormat="1" hidden="1" outlineLevel="2">
      <c r="A481" s="306"/>
      <c r="B481" s="307"/>
      <c r="C481" s="308"/>
      <c r="D481" s="250"/>
      <c r="E481" s="312" t="s">
        <v>836</v>
      </c>
      <c r="F481" s="312"/>
      <c r="G481" s="312" t="s">
        <v>255</v>
      </c>
      <c r="H481" s="312"/>
      <c r="I481" s="312"/>
      <c r="J481" s="312">
        <f t="shared" ref="J481:Q481" si="311" xml:space="preserve"> SUM(J478:J480)</f>
        <v>0</v>
      </c>
      <c r="K481" s="312">
        <f t="shared" si="311"/>
        <v>0</v>
      </c>
      <c r="L481" s="312">
        <f t="shared" si="311"/>
        <v>0.66895531715041356</v>
      </c>
      <c r="M481" s="312">
        <f t="shared" si="311"/>
        <v>0</v>
      </c>
      <c r="N481" s="312">
        <f t="shared" si="311"/>
        <v>0</v>
      </c>
      <c r="O481" s="312">
        <f t="shared" si="311"/>
        <v>0</v>
      </c>
      <c r="P481" s="312">
        <f t="shared" si="311"/>
        <v>0</v>
      </c>
      <c r="Q481" s="312">
        <f t="shared" si="311"/>
        <v>0</v>
      </c>
    </row>
    <row r="482" spans="1:17" s="92" customFormat="1" hidden="1" outlineLevel="2">
      <c r="A482" s="11"/>
      <c r="B482" s="12"/>
      <c r="C482" s="13"/>
      <c r="D482" s="115"/>
      <c r="E482" s="91"/>
      <c r="G482" s="93"/>
    </row>
    <row r="483" spans="1:17" s="98" customFormat="1" hidden="1" outlineLevel="2">
      <c r="A483" s="94"/>
      <c r="B483" s="95"/>
      <c r="C483" s="96"/>
      <c r="D483" s="97"/>
      <c r="E483" s="84" t="str">
        <f t="shared" ref="E483:Q483" si="312" xml:space="preserve"> E376</f>
        <v>Opening RCV (RPI inflated RCV) - WWN - real</v>
      </c>
      <c r="F483" s="84">
        <f t="shared" si="312"/>
        <v>0</v>
      </c>
      <c r="G483" s="84" t="str">
        <f t="shared" si="312"/>
        <v>£m</v>
      </c>
      <c r="H483" s="84">
        <f t="shared" si="312"/>
        <v>0</v>
      </c>
      <c r="I483" s="84">
        <f t="shared" si="312"/>
        <v>0</v>
      </c>
      <c r="J483" s="84">
        <f t="shared" si="312"/>
        <v>0</v>
      </c>
      <c r="K483" s="84">
        <f t="shared" si="312"/>
        <v>0</v>
      </c>
      <c r="L483" s="84">
        <f t="shared" si="312"/>
        <v>0</v>
      </c>
      <c r="M483" s="84">
        <f t="shared" si="312"/>
        <v>0.33592875798578742</v>
      </c>
      <c r="N483" s="84">
        <f t="shared" si="312"/>
        <v>0.32449230251219019</v>
      </c>
      <c r="O483" s="84">
        <f t="shared" si="312"/>
        <v>0.31381030344908817</v>
      </c>
      <c r="P483" s="84">
        <f t="shared" si="312"/>
        <v>0.30355199523369469</v>
      </c>
      <c r="Q483" s="84">
        <f t="shared" si="312"/>
        <v>0.29362902619067827</v>
      </c>
    </row>
    <row r="484" spans="1:17" hidden="1" outlineLevel="2">
      <c r="D484" s="83" t="s">
        <v>719</v>
      </c>
      <c r="E484" s="84" t="str">
        <f t="shared" ref="E484:Q484" si="313" xml:space="preserve"> E420</f>
        <v>Opening RCV (CPIH inflated RCV) - WWN - real</v>
      </c>
      <c r="F484" s="84">
        <f t="shared" si="313"/>
        <v>0</v>
      </c>
      <c r="G484" s="84" t="str">
        <f t="shared" si="313"/>
        <v>£m</v>
      </c>
      <c r="H484" s="84">
        <f t="shared" si="313"/>
        <v>0</v>
      </c>
      <c r="I484" s="84">
        <f t="shared" si="313"/>
        <v>0</v>
      </c>
      <c r="J484" s="84">
        <f t="shared" si="313"/>
        <v>0</v>
      </c>
      <c r="K484" s="84">
        <f t="shared" si="313"/>
        <v>0</v>
      </c>
      <c r="L484" s="84">
        <f t="shared" si="313"/>
        <v>0</v>
      </c>
      <c r="M484" s="84">
        <f t="shared" si="313"/>
        <v>0.33447765857520678</v>
      </c>
      <c r="N484" s="84">
        <f t="shared" si="313"/>
        <v>0.32009511925647266</v>
      </c>
      <c r="O484" s="84">
        <f t="shared" si="313"/>
        <v>0.30633102912844445</v>
      </c>
      <c r="P484" s="84">
        <f t="shared" si="313"/>
        <v>0.293158794875921</v>
      </c>
      <c r="Q484" s="84">
        <f t="shared" si="313"/>
        <v>0.28055296669625662</v>
      </c>
    </row>
    <row r="485" spans="1:17" hidden="1" outlineLevel="2">
      <c r="D485" s="83" t="s">
        <v>719</v>
      </c>
      <c r="E485" s="84" t="str">
        <f t="shared" ref="E485:Q485" si="314" xml:space="preserve"> E458</f>
        <v>Opening RCV (Post 2020 investment RCV) - WWN - real</v>
      </c>
      <c r="F485" s="84">
        <f t="shared" si="314"/>
        <v>0</v>
      </c>
      <c r="G485" s="84" t="str">
        <f t="shared" si="314"/>
        <v>£m</v>
      </c>
      <c r="H485" s="84">
        <f t="shared" si="314"/>
        <v>0</v>
      </c>
      <c r="I485" s="84">
        <f t="shared" si="314"/>
        <v>0</v>
      </c>
      <c r="J485" s="84">
        <f t="shared" si="314"/>
        <v>0</v>
      </c>
      <c r="K485" s="84">
        <f t="shared" si="314"/>
        <v>0</v>
      </c>
      <c r="L485" s="84">
        <f t="shared" si="314"/>
        <v>0</v>
      </c>
      <c r="M485" s="84">
        <f t="shared" si="314"/>
        <v>0</v>
      </c>
      <c r="N485" s="84">
        <f t="shared" si="314"/>
        <v>1.773220732962302</v>
      </c>
      <c r="O485" s="84">
        <f t="shared" si="314"/>
        <v>3.8073003251880513</v>
      </c>
      <c r="P485" s="84">
        <f t="shared" si="314"/>
        <v>5.9766963161591722</v>
      </c>
      <c r="Q485" s="84">
        <f t="shared" si="314"/>
        <v>9.1806327485883461</v>
      </c>
    </row>
    <row r="486" spans="1:17" s="310" customFormat="1" hidden="1" outlineLevel="2">
      <c r="A486" s="306"/>
      <c r="B486" s="307"/>
      <c r="C486" s="308"/>
      <c r="D486" s="250"/>
      <c r="E486" s="312" t="s">
        <v>837</v>
      </c>
      <c r="F486" s="312"/>
      <c r="G486" s="312" t="s">
        <v>255</v>
      </c>
      <c r="H486" s="312"/>
      <c r="I486" s="312"/>
      <c r="J486" s="312">
        <f t="shared" ref="J486:Q486" si="315" xml:space="preserve"> SUM(J483:J485)</f>
        <v>0</v>
      </c>
      <c r="K486" s="312">
        <f t="shared" si="315"/>
        <v>0</v>
      </c>
      <c r="L486" s="312">
        <f t="shared" si="315"/>
        <v>0</v>
      </c>
      <c r="M486" s="312">
        <f t="shared" si="315"/>
        <v>0.6704064165609942</v>
      </c>
      <c r="N486" s="312">
        <f t="shared" si="315"/>
        <v>2.4178081547309649</v>
      </c>
      <c r="O486" s="312">
        <f t="shared" si="315"/>
        <v>4.4274416577655842</v>
      </c>
      <c r="P486" s="312">
        <f t="shared" si="315"/>
        <v>6.573407106268788</v>
      </c>
      <c r="Q486" s="312">
        <f t="shared" si="315"/>
        <v>9.7548147414752808</v>
      </c>
    </row>
    <row r="487" spans="1:17" hidden="1" outlineLevel="2">
      <c r="F487" s="84"/>
      <c r="G487" s="84"/>
      <c r="H487" s="84"/>
      <c r="I487" s="84"/>
      <c r="J487" s="84"/>
      <c r="K487" s="84"/>
      <c r="L487" s="84"/>
      <c r="M487" s="84"/>
      <c r="N487" s="84"/>
      <c r="O487" s="84"/>
      <c r="P487" s="84"/>
      <c r="Q487" s="84"/>
    </row>
    <row r="488" spans="1:17" s="98" customFormat="1" hidden="1" outlineLevel="2">
      <c r="A488" s="94"/>
      <c r="B488" s="95"/>
      <c r="C488" s="96"/>
      <c r="D488" s="97"/>
      <c r="E488" s="84" t="str">
        <f t="shared" ref="E488:Q488" si="316" xml:space="preserve"> E380</f>
        <v>Closing RCV (RPI inflated RCV) - WWN - real</v>
      </c>
      <c r="F488" s="84">
        <f t="shared" si="316"/>
        <v>0</v>
      </c>
      <c r="G488" s="84" t="str">
        <f t="shared" si="316"/>
        <v>£m</v>
      </c>
      <c r="H488" s="84">
        <f t="shared" si="316"/>
        <v>0</v>
      </c>
      <c r="I488" s="84">
        <f t="shared" si="316"/>
        <v>0</v>
      </c>
      <c r="J488" s="84">
        <f t="shared" si="316"/>
        <v>0</v>
      </c>
      <c r="K488" s="84">
        <f t="shared" si="316"/>
        <v>0</v>
      </c>
      <c r="L488" s="84">
        <f t="shared" si="316"/>
        <v>0</v>
      </c>
      <c r="M488" s="84">
        <f t="shared" si="316"/>
        <v>0.32148382139239862</v>
      </c>
      <c r="N488" s="84">
        <f t="shared" si="316"/>
        <v>0.31053913350416606</v>
      </c>
      <c r="O488" s="84">
        <f t="shared" si="316"/>
        <v>0.30031646040077742</v>
      </c>
      <c r="P488" s="84">
        <f t="shared" si="316"/>
        <v>0.2904992594386458</v>
      </c>
      <c r="Q488" s="84">
        <f t="shared" si="316"/>
        <v>0.28100297806447905</v>
      </c>
    </row>
    <row r="489" spans="1:17" hidden="1" outlineLevel="2">
      <c r="D489" s="83" t="s">
        <v>719</v>
      </c>
      <c r="E489" s="84" t="str">
        <f t="shared" ref="E489:Q489" si="317" xml:space="preserve"> E425</f>
        <v>Closing RCV (CPIH inflated RCV) - WWN - real</v>
      </c>
      <c r="F489" s="84">
        <f t="shared" si="317"/>
        <v>0</v>
      </c>
      <c r="G489" s="84" t="str">
        <f t="shared" si="317"/>
        <v>£m</v>
      </c>
      <c r="H489" s="84">
        <f t="shared" si="317"/>
        <v>0</v>
      </c>
      <c r="I489" s="84">
        <f t="shared" si="317"/>
        <v>0</v>
      </c>
      <c r="J489" s="84">
        <f t="shared" si="317"/>
        <v>0</v>
      </c>
      <c r="K489" s="84">
        <f t="shared" si="317"/>
        <v>0</v>
      </c>
      <c r="L489" s="84">
        <f t="shared" si="317"/>
        <v>0</v>
      </c>
      <c r="M489" s="84">
        <f t="shared" si="317"/>
        <v>0.32009511925647288</v>
      </c>
      <c r="N489" s="84">
        <f t="shared" si="317"/>
        <v>0.30633102912844434</v>
      </c>
      <c r="O489" s="84">
        <f t="shared" si="317"/>
        <v>0.29315879487592134</v>
      </c>
      <c r="P489" s="84">
        <f t="shared" si="317"/>
        <v>0.28055296669625635</v>
      </c>
      <c r="Q489" s="84">
        <f t="shared" si="317"/>
        <v>0.26848918912831765</v>
      </c>
    </row>
    <row r="490" spans="1:17" hidden="1" outlineLevel="2">
      <c r="D490" s="83" t="s">
        <v>719</v>
      </c>
      <c r="E490" s="84" t="str">
        <f t="shared" ref="E490:Q490" si="318" xml:space="preserve"> E463</f>
        <v>Closing RCV (Post 2020 investment RCV) - WWN - real</v>
      </c>
      <c r="F490" s="84">
        <f t="shared" si="318"/>
        <v>0</v>
      </c>
      <c r="G490" s="84" t="str">
        <f t="shared" si="318"/>
        <v>£m</v>
      </c>
      <c r="H490" s="84">
        <f t="shared" si="318"/>
        <v>0</v>
      </c>
      <c r="I490" s="84">
        <f t="shared" si="318"/>
        <v>0</v>
      </c>
      <c r="J490" s="84">
        <f t="shared" si="318"/>
        <v>0</v>
      </c>
      <c r="K490" s="84">
        <f t="shared" si="318"/>
        <v>0</v>
      </c>
      <c r="L490" s="84">
        <f t="shared" si="318"/>
        <v>0</v>
      </c>
      <c r="M490" s="84">
        <f t="shared" si="318"/>
        <v>1.7732207329622973</v>
      </c>
      <c r="N490" s="84">
        <f t="shared" si="318"/>
        <v>3.8073003251880571</v>
      </c>
      <c r="O490" s="84">
        <f t="shared" si="318"/>
        <v>5.976696316159174</v>
      </c>
      <c r="P490" s="84">
        <f t="shared" si="318"/>
        <v>9.1806327485883301</v>
      </c>
      <c r="Q490" s="84">
        <f t="shared" si="318"/>
        <v>10.665234722687448</v>
      </c>
    </row>
    <row r="491" spans="1:17" hidden="1" outlineLevel="2">
      <c r="E491" s="211" t="s">
        <v>838</v>
      </c>
      <c r="F491" s="211"/>
      <c r="G491" s="211" t="s">
        <v>255</v>
      </c>
      <c r="H491" s="211"/>
      <c r="I491" s="211"/>
      <c r="J491" s="211">
        <f t="shared" ref="J491" si="319" xml:space="preserve"> SUM(J488:J490)</f>
        <v>0</v>
      </c>
      <c r="K491" s="211">
        <f t="shared" ref="K491:Q491" si="320" xml:space="preserve"> SUM(K488:K490)</f>
        <v>0</v>
      </c>
      <c r="L491" s="211">
        <f t="shared" si="320"/>
        <v>0</v>
      </c>
      <c r="M491" s="211">
        <f t="shared" si="320"/>
        <v>2.414799673611169</v>
      </c>
      <c r="N491" s="211">
        <f t="shared" si="320"/>
        <v>4.4241704878206676</v>
      </c>
      <c r="O491" s="211">
        <f t="shared" si="320"/>
        <v>6.570171571435873</v>
      </c>
      <c r="P491" s="211">
        <f t="shared" si="320"/>
        <v>9.7516849747232328</v>
      </c>
      <c r="Q491" s="211">
        <f t="shared" si="320"/>
        <v>11.214726889880245</v>
      </c>
    </row>
    <row r="492" spans="1:17" s="148" customFormat="1" hidden="1" outlineLevel="2">
      <c r="A492" s="143"/>
      <c r="B492" s="144"/>
      <c r="C492" s="145"/>
      <c r="D492" s="146"/>
      <c r="E492" s="147"/>
      <c r="G492" s="149"/>
    </row>
    <row r="493" spans="1:17" hidden="1" outlineLevel="2">
      <c r="E493" s="84" t="str">
        <f t="shared" ref="E493:Q493" si="321" xml:space="preserve"> E486</f>
        <v>Total: Opening RCV - WWN - real</v>
      </c>
      <c r="F493" s="84">
        <f t="shared" si="321"/>
        <v>0</v>
      </c>
      <c r="G493" s="84" t="str">
        <f t="shared" si="321"/>
        <v>£m</v>
      </c>
      <c r="H493" s="84">
        <f t="shared" si="321"/>
        <v>0</v>
      </c>
      <c r="I493" s="84">
        <f t="shared" si="321"/>
        <v>0</v>
      </c>
      <c r="J493" s="84">
        <f t="shared" si="321"/>
        <v>0</v>
      </c>
      <c r="K493" s="84">
        <f t="shared" si="321"/>
        <v>0</v>
      </c>
      <c r="L493" s="84">
        <f t="shared" si="321"/>
        <v>0</v>
      </c>
      <c r="M493" s="84">
        <f t="shared" si="321"/>
        <v>0.6704064165609942</v>
      </c>
      <c r="N493" s="84">
        <f t="shared" si="321"/>
        <v>2.4178081547309649</v>
      </c>
      <c r="O493" s="84">
        <f t="shared" si="321"/>
        <v>4.4274416577655842</v>
      </c>
      <c r="P493" s="84">
        <f t="shared" si="321"/>
        <v>6.573407106268788</v>
      </c>
      <c r="Q493" s="84">
        <f t="shared" si="321"/>
        <v>9.7548147414752808</v>
      </c>
    </row>
    <row r="494" spans="1:17" hidden="1" outlineLevel="2">
      <c r="E494" s="84" t="str">
        <f t="shared" ref="E494:Q494" si="322" xml:space="preserve"> E491</f>
        <v>Total: Closing RCV - WWN - real</v>
      </c>
      <c r="F494" s="84">
        <f t="shared" si="322"/>
        <v>0</v>
      </c>
      <c r="G494" s="84" t="str">
        <f t="shared" si="322"/>
        <v>£m</v>
      </c>
      <c r="H494" s="84">
        <f t="shared" si="322"/>
        <v>0</v>
      </c>
      <c r="I494" s="84">
        <f t="shared" si="322"/>
        <v>0</v>
      </c>
      <c r="J494" s="84">
        <f t="shared" si="322"/>
        <v>0</v>
      </c>
      <c r="K494" s="84">
        <f t="shared" si="322"/>
        <v>0</v>
      </c>
      <c r="L494" s="84">
        <f t="shared" si="322"/>
        <v>0</v>
      </c>
      <c r="M494" s="84">
        <f t="shared" si="322"/>
        <v>2.414799673611169</v>
      </c>
      <c r="N494" s="84">
        <f t="shared" si="322"/>
        <v>4.4241704878206676</v>
      </c>
      <c r="O494" s="84">
        <f t="shared" si="322"/>
        <v>6.570171571435873</v>
      </c>
      <c r="P494" s="84">
        <f t="shared" si="322"/>
        <v>9.7516849747232328</v>
      </c>
      <c r="Q494" s="84">
        <f t="shared" si="322"/>
        <v>11.214726889880245</v>
      </c>
    </row>
    <row r="495" spans="1:17" hidden="1" outlineLevel="2">
      <c r="E495" s="211" t="s">
        <v>839</v>
      </c>
      <c r="F495" s="211"/>
      <c r="G495" s="211" t="s">
        <v>255</v>
      </c>
      <c r="H495" s="211"/>
      <c r="I495" s="211"/>
      <c r="J495" s="211">
        <f t="shared" ref="J495:Q495" si="323" xml:space="preserve"> AVERAGE(J493:J494)</f>
        <v>0</v>
      </c>
      <c r="K495" s="211">
        <f t="shared" si="323"/>
        <v>0</v>
      </c>
      <c r="L495" s="211">
        <f t="shared" si="323"/>
        <v>0</v>
      </c>
      <c r="M495" s="211">
        <f t="shared" si="323"/>
        <v>1.5426030450860817</v>
      </c>
      <c r="N495" s="211">
        <f t="shared" si="323"/>
        <v>3.4209893212758162</v>
      </c>
      <c r="O495" s="211">
        <f t="shared" si="323"/>
        <v>5.4988066146007286</v>
      </c>
      <c r="P495" s="211">
        <f t="shared" si="323"/>
        <v>8.1625460404960108</v>
      </c>
      <c r="Q495" s="211">
        <f t="shared" si="323"/>
        <v>10.484770815677763</v>
      </c>
    </row>
    <row r="496" spans="1:17" hidden="1" outlineLevel="2">
      <c r="F496" s="84"/>
      <c r="G496" s="84"/>
      <c r="H496" s="84"/>
      <c r="I496" s="84"/>
      <c r="J496" s="84"/>
      <c r="K496" s="84"/>
      <c r="L496" s="84"/>
      <c r="M496" s="84"/>
      <c r="N496" s="84"/>
      <c r="O496" s="84"/>
      <c r="P496" s="84"/>
      <c r="Q496" s="84"/>
    </row>
    <row r="497" spans="1:17" hidden="1" outlineLevel="2">
      <c r="C497" s="86" t="s">
        <v>530</v>
      </c>
      <c r="F497" s="84"/>
      <c r="G497" s="84"/>
      <c r="H497" s="84"/>
      <c r="I497" s="84"/>
      <c r="J497" s="84"/>
      <c r="K497" s="84"/>
      <c r="L497" s="84"/>
      <c r="M497" s="84"/>
      <c r="N497" s="84"/>
      <c r="O497" s="84"/>
      <c r="P497" s="84"/>
      <c r="Q497" s="84"/>
    </row>
    <row r="498" spans="1:17" s="187" customFormat="1" hidden="1" outlineLevel="2">
      <c r="A498" s="183"/>
      <c r="B498" s="218"/>
      <c r="C498" s="185"/>
      <c r="D498" s="186"/>
      <c r="E498" s="181" t="str">
        <f xml:space="preserve"> Inp!E$153</f>
        <v>RCV balance - WWN BEG - nominal</v>
      </c>
      <c r="F498" s="181">
        <f xml:space="preserve"> Inp!F$153</f>
        <v>0</v>
      </c>
      <c r="G498" s="181" t="str">
        <f xml:space="preserve"> Inp!G$153</f>
        <v>£m</v>
      </c>
      <c r="H498" s="181">
        <f xml:space="preserve"> Inp!H$153</f>
        <v>0</v>
      </c>
      <c r="I498" s="181">
        <f xml:space="preserve"> Inp!I$153</f>
        <v>0</v>
      </c>
      <c r="J498" s="181">
        <f xml:space="preserve"> Inp!J$153</f>
        <v>0</v>
      </c>
      <c r="K498" s="181">
        <f xml:space="preserve"> Inp!K$153</f>
        <v>0</v>
      </c>
      <c r="L498" s="181">
        <f xml:space="preserve"> Inp!L$153</f>
        <v>0</v>
      </c>
      <c r="M498" s="181">
        <f xml:space="preserve"> Inp!M$153</f>
        <v>0.69678581179448695</v>
      </c>
      <c r="N498" s="181">
        <f xml:space="preserve"> Inp!N$153</f>
        <v>2.5651492018083601</v>
      </c>
      <c r="O498" s="181">
        <f xml:space="preserve"> Inp!O$153</f>
        <v>4.7938166970209002</v>
      </c>
      <c r="P498" s="181">
        <f xml:space="preserve"> Inp!P$153</f>
        <v>7.2668500914951704</v>
      </c>
      <c r="Q498" s="181">
        <f xml:space="preserve"> Inp!Q$153</f>
        <v>11.0122204198169</v>
      </c>
    </row>
    <row r="499" spans="1:17" s="187" customFormat="1" hidden="1" outlineLevel="2">
      <c r="A499" s="183"/>
      <c r="B499" s="218"/>
      <c r="C499" s="185"/>
      <c r="D499" s="186"/>
      <c r="E499" s="181" t="str">
        <f xml:space="preserve"> Inp!E$154</f>
        <v>Indexation on RCV balance BEG - WWN - nominal</v>
      </c>
      <c r="F499" s="181">
        <f xml:space="preserve"> Inp!F$154</f>
        <v>0</v>
      </c>
      <c r="G499" s="181" t="str">
        <f xml:space="preserve"> Inp!G$154</f>
        <v>£m</v>
      </c>
      <c r="H499" s="181">
        <f xml:space="preserve"> Inp!H$154</f>
        <v>0</v>
      </c>
      <c r="I499" s="181">
        <f xml:space="preserve"> Inp!I$154</f>
        <v>0</v>
      </c>
      <c r="J499" s="181">
        <f xml:space="preserve"> Inp!J$154</f>
        <v>0</v>
      </c>
      <c r="K499" s="181">
        <f xml:space="preserve"> Inp!K$154</f>
        <v>0</v>
      </c>
      <c r="L499" s="181">
        <f xml:space="preserve"> Inp!L$154</f>
        <v>0</v>
      </c>
      <c r="M499" s="181">
        <f xml:space="preserve"> Inp!M$154</f>
        <v>1.53612466639691E-2</v>
      </c>
      <c r="N499" s="181">
        <f xml:space="preserve"> Inp!N$154</f>
        <v>5.4670521290068802E-2</v>
      </c>
      <c r="O499" s="181">
        <f xml:space="preserve"> Inp!O$154</f>
        <v>0.10309572999994999</v>
      </c>
      <c r="P499" s="181">
        <f xml:space="preserve"> Inp!P$154</f>
        <v>0.15625762281827199</v>
      </c>
      <c r="Q499" s="181">
        <f xml:space="preserve"> Inp!Q$154</f>
        <v>0.23486518064442</v>
      </c>
    </row>
    <row r="500" spans="1:17" s="187" customFormat="1" hidden="1" outlineLevel="2">
      <c r="A500" s="183"/>
      <c r="B500" s="216"/>
      <c r="C500" s="185"/>
      <c r="D500" s="186"/>
      <c r="E500" s="181" t="str">
        <f>Index!E$85</f>
        <v>CPIH index (PR19FD) - FYA - inflate from FYA 2017-18</v>
      </c>
      <c r="F500" s="181">
        <f>Index!F$85</f>
        <v>0</v>
      </c>
      <c r="G500" s="181" t="str">
        <f>Index!G$85</f>
        <v>Factor</v>
      </c>
      <c r="H500" s="181">
        <f>Index!H$85</f>
        <v>0</v>
      </c>
      <c r="I500" s="181">
        <f>Index!I$85</f>
        <v>0</v>
      </c>
      <c r="J500" s="181">
        <f>Index!J$85</f>
        <v>1</v>
      </c>
      <c r="K500" s="181">
        <f>Index!K$85</f>
        <v>1.0212697905005599</v>
      </c>
      <c r="L500" s="181">
        <f>Index!L$85</f>
        <v>1.0416029201511179</v>
      </c>
      <c r="M500" s="181">
        <f>Index!M$85</f>
        <v>1.0622616980779827</v>
      </c>
      <c r="N500" s="181">
        <f>Index!N$85</f>
        <v>1.0835515290872799</v>
      </c>
      <c r="O500" s="181">
        <f>Index!O$85</f>
        <v>1.1060365794841869</v>
      </c>
      <c r="P500" s="181">
        <f>Index!P$85</f>
        <v>1.1292633476533553</v>
      </c>
      <c r="Q500" s="181">
        <f>Index!Q$85</f>
        <v>1.1529778779540774</v>
      </c>
    </row>
    <row r="501" spans="1:17" s="240" customFormat="1" hidden="1" outlineLevel="2">
      <c r="A501" s="237"/>
      <c r="B501" s="220"/>
      <c r="C501" s="238"/>
      <c r="D501" s="239"/>
      <c r="E501" s="196" t="s">
        <v>840</v>
      </c>
      <c r="F501" s="196"/>
      <c r="G501" s="196" t="s">
        <v>255</v>
      </c>
      <c r="H501" s="196"/>
      <c r="I501" s="196"/>
      <c r="J501" s="196">
        <f t="shared" ref="J501:Q501" si="324" xml:space="preserve"> J498 / J500</f>
        <v>0</v>
      </c>
      <c r="K501" s="196">
        <f t="shared" si="324"/>
        <v>0</v>
      </c>
      <c r="L501" s="196">
        <f t="shared" si="324"/>
        <v>0</v>
      </c>
      <c r="M501" s="196">
        <f t="shared" si="324"/>
        <v>0.65594552929398253</v>
      </c>
      <c r="N501" s="196">
        <f t="shared" si="324"/>
        <v>2.3673532203577721</v>
      </c>
      <c r="O501" s="196">
        <f t="shared" si="324"/>
        <v>4.3342297948740107</v>
      </c>
      <c r="P501" s="196">
        <f t="shared" si="324"/>
        <v>6.4350358192319908</v>
      </c>
      <c r="Q501" s="196">
        <f t="shared" si="324"/>
        <v>9.5511116304830903</v>
      </c>
    </row>
    <row r="502" spans="1:17" s="224" customFormat="1" hidden="1" outlineLevel="2">
      <c r="A502" s="219"/>
      <c r="B502" s="220"/>
      <c r="C502" s="221"/>
      <c r="D502" s="222"/>
      <c r="E502" s="223" t="s">
        <v>841</v>
      </c>
      <c r="F502" s="223"/>
      <c r="G502" s="223" t="s">
        <v>255</v>
      </c>
      <c r="H502" s="223"/>
      <c r="I502" s="223"/>
      <c r="J502" s="223">
        <f t="shared" ref="J502:Q502" si="325" xml:space="preserve"> J499 / J500</f>
        <v>0</v>
      </c>
      <c r="K502" s="223">
        <f t="shared" si="325"/>
        <v>0</v>
      </c>
      <c r="L502" s="223">
        <f t="shared" si="325"/>
        <v>0</v>
      </c>
      <c r="M502" s="223">
        <f t="shared" si="325"/>
        <v>1.4460887267010735E-2</v>
      </c>
      <c r="N502" s="223">
        <f t="shared" si="325"/>
        <v>5.0454934373190388E-2</v>
      </c>
      <c r="O502" s="223">
        <f t="shared" si="325"/>
        <v>9.3211862891578054E-2</v>
      </c>
      <c r="P502" s="223">
        <f t="shared" si="325"/>
        <v>0.13837128703679283</v>
      </c>
      <c r="Q502" s="223">
        <f t="shared" si="325"/>
        <v>0.20370311099219077</v>
      </c>
    </row>
    <row r="503" spans="1:17" s="224" customFormat="1" hidden="1" outlineLevel="2">
      <c r="A503" s="219"/>
      <c r="B503" s="220"/>
      <c r="C503" s="221"/>
      <c r="D503" s="222"/>
      <c r="E503" s="223" t="str">
        <f t="shared" ref="E503:Q503" si="326" xml:space="preserve"> E412</f>
        <v>Indexation on RCV - CPI(H) other adjustments balance - WWN - real</v>
      </c>
      <c r="F503" s="223">
        <f t="shared" si="326"/>
        <v>0</v>
      </c>
      <c r="G503" s="223" t="str">
        <f t="shared" si="326"/>
        <v>£m</v>
      </c>
      <c r="H503" s="223">
        <f t="shared" si="326"/>
        <v>0</v>
      </c>
      <c r="I503" s="223">
        <f t="shared" si="326"/>
        <v>0</v>
      </c>
      <c r="J503" s="223">
        <f t="shared" si="326"/>
        <v>0</v>
      </c>
      <c r="K503" s="223">
        <f t="shared" si="326"/>
        <v>0</v>
      </c>
      <c r="L503" s="223">
        <f t="shared" si="326"/>
        <v>0</v>
      </c>
      <c r="M503" s="223">
        <f t="shared" si="326"/>
        <v>0</v>
      </c>
      <c r="N503" s="223">
        <f t="shared" si="326"/>
        <v>0</v>
      </c>
      <c r="O503" s="223">
        <f t="shared" si="326"/>
        <v>0</v>
      </c>
      <c r="P503" s="223">
        <f t="shared" si="326"/>
        <v>0</v>
      </c>
      <c r="Q503" s="223">
        <f t="shared" si="326"/>
        <v>0</v>
      </c>
    </row>
    <row r="504" spans="1:17" s="242" customFormat="1" hidden="1" outlineLevel="2">
      <c r="A504" s="11"/>
      <c r="B504" s="12"/>
      <c r="C504" s="13"/>
      <c r="D504" s="14"/>
      <c r="E504" s="8" t="s">
        <v>842</v>
      </c>
      <c r="F504" s="8"/>
      <c r="G504" s="8" t="s">
        <v>255</v>
      </c>
      <c r="H504" s="8"/>
      <c r="I504" s="8"/>
      <c r="J504" s="8">
        <f t="shared" ref="J504:Q504" si="327" xml:space="preserve"> SUM(J501:J503)</f>
        <v>0</v>
      </c>
      <c r="K504" s="8">
        <f t="shared" si="327"/>
        <v>0</v>
      </c>
      <c r="L504" s="8">
        <f t="shared" si="327"/>
        <v>0</v>
      </c>
      <c r="M504" s="8">
        <f t="shared" si="327"/>
        <v>0.67040641656099331</v>
      </c>
      <c r="N504" s="8">
        <f t="shared" si="327"/>
        <v>2.4178081547309627</v>
      </c>
      <c r="O504" s="8">
        <f t="shared" si="327"/>
        <v>4.4274416577655886</v>
      </c>
      <c r="P504" s="8">
        <f t="shared" si="327"/>
        <v>6.5734071062687836</v>
      </c>
      <c r="Q504" s="8">
        <f t="shared" si="327"/>
        <v>9.7548147414752808</v>
      </c>
    </row>
    <row r="505" spans="1:17" s="240" customFormat="1" hidden="1" outlineLevel="2">
      <c r="A505" s="237"/>
      <c r="B505" s="241"/>
      <c r="C505" s="238"/>
      <c r="D505" s="239"/>
      <c r="E505" s="196"/>
      <c r="F505" s="196"/>
      <c r="G505" s="196"/>
      <c r="H505" s="196"/>
      <c r="I505" s="196"/>
      <c r="J505" s="196"/>
      <c r="K505" s="196"/>
      <c r="L505" s="196"/>
      <c r="M505" s="196"/>
      <c r="N505" s="196"/>
      <c r="O505" s="196"/>
      <c r="P505" s="196"/>
      <c r="Q505" s="196"/>
    </row>
    <row r="506" spans="1:17" hidden="1" outlineLevel="2">
      <c r="E506" s="84" t="str">
        <f t="shared" ref="E506:Q506" si="328" xml:space="preserve"> E486</f>
        <v>Total: Opening RCV - WWN - real</v>
      </c>
      <c r="F506" s="84">
        <f t="shared" si="328"/>
        <v>0</v>
      </c>
      <c r="G506" s="84" t="str">
        <f t="shared" si="328"/>
        <v>£m</v>
      </c>
      <c r="H506" s="84">
        <f t="shared" si="328"/>
        <v>0</v>
      </c>
      <c r="I506" s="84">
        <f t="shared" si="328"/>
        <v>0</v>
      </c>
      <c r="J506" s="84">
        <f t="shared" si="328"/>
        <v>0</v>
      </c>
      <c r="K506" s="84">
        <f t="shared" si="328"/>
        <v>0</v>
      </c>
      <c r="L506" s="84">
        <f t="shared" si="328"/>
        <v>0</v>
      </c>
      <c r="M506" s="84">
        <f t="shared" si="328"/>
        <v>0.6704064165609942</v>
      </c>
      <c r="N506" s="84">
        <f t="shared" si="328"/>
        <v>2.4178081547309649</v>
      </c>
      <c r="O506" s="84">
        <f t="shared" si="328"/>
        <v>4.4274416577655842</v>
      </c>
      <c r="P506" s="84">
        <f t="shared" si="328"/>
        <v>6.573407106268788</v>
      </c>
      <c r="Q506" s="84">
        <f t="shared" si="328"/>
        <v>9.7548147414752808</v>
      </c>
    </row>
    <row r="507" spans="1:17" s="240" customFormat="1" hidden="1" outlineLevel="2">
      <c r="A507" s="237"/>
      <c r="B507" s="220"/>
      <c r="C507" s="238"/>
      <c r="D507" s="239"/>
      <c r="E507" s="196" t="str">
        <f t="shared" ref="E507:Q507" si="329" xml:space="preserve"> E504</f>
        <v>Total: WWN BEG - real</v>
      </c>
      <c r="F507" s="196">
        <f t="shared" si="329"/>
        <v>0</v>
      </c>
      <c r="G507" s="196" t="str">
        <f t="shared" si="329"/>
        <v>£m</v>
      </c>
      <c r="H507" s="196">
        <f t="shared" si="329"/>
        <v>0</v>
      </c>
      <c r="I507" s="196">
        <f t="shared" si="329"/>
        <v>0</v>
      </c>
      <c r="J507" s="196">
        <f t="shared" si="329"/>
        <v>0</v>
      </c>
      <c r="K507" s="196">
        <f t="shared" si="329"/>
        <v>0</v>
      </c>
      <c r="L507" s="196">
        <f t="shared" si="329"/>
        <v>0</v>
      </c>
      <c r="M507" s="196">
        <f t="shared" si="329"/>
        <v>0.67040641656099331</v>
      </c>
      <c r="N507" s="196">
        <f t="shared" si="329"/>
        <v>2.4178081547309627</v>
      </c>
      <c r="O507" s="196">
        <f t="shared" si="329"/>
        <v>4.4274416577655886</v>
      </c>
      <c r="P507" s="196">
        <f t="shared" si="329"/>
        <v>6.5734071062687836</v>
      </c>
      <c r="Q507" s="196">
        <f t="shared" si="329"/>
        <v>9.7548147414752808</v>
      </c>
    </row>
    <row r="508" spans="1:17" s="224" customFormat="1" hidden="1" outlineLevel="2">
      <c r="A508" s="219"/>
      <c r="B508" s="220"/>
      <c r="C508" s="221"/>
      <c r="D508" s="222"/>
      <c r="E508" s="223" t="s">
        <v>843</v>
      </c>
      <c r="G508" s="224" t="s">
        <v>724</v>
      </c>
      <c r="H508" s="247">
        <f xml:space="preserve"> SUM(J508:Q508)</f>
        <v>0</v>
      </c>
      <c r="I508" s="196"/>
      <c r="J508" s="224">
        <f t="shared" ref="J508:Q508" si="330" xml:space="preserve"> IF(ROUND(J506,3) = ROUND(J507,3), 0, 1)</f>
        <v>0</v>
      </c>
      <c r="K508" s="224">
        <f t="shared" si="330"/>
        <v>0</v>
      </c>
      <c r="L508" s="224">
        <f t="shared" si="330"/>
        <v>0</v>
      </c>
      <c r="M508" s="224">
        <f t="shared" si="330"/>
        <v>0</v>
      </c>
      <c r="N508" s="224">
        <f t="shared" si="330"/>
        <v>0</v>
      </c>
      <c r="O508" s="224">
        <f t="shared" si="330"/>
        <v>0</v>
      </c>
      <c r="P508" s="224">
        <f t="shared" si="330"/>
        <v>0</v>
      </c>
      <c r="Q508" s="224">
        <f t="shared" si="330"/>
        <v>0</v>
      </c>
    </row>
    <row r="509" spans="1:17" hidden="1" outlineLevel="2"/>
    <row r="510" spans="1:17" hidden="1" outlineLevel="2">
      <c r="C510" s="86" t="s">
        <v>530</v>
      </c>
      <c r="F510" s="84"/>
      <c r="G510" s="84"/>
      <c r="H510" s="84"/>
      <c r="I510" s="84"/>
      <c r="J510" s="84"/>
      <c r="K510" s="84"/>
      <c r="L510" s="84"/>
      <c r="M510" s="84"/>
      <c r="N510" s="84"/>
      <c r="O510" s="84"/>
      <c r="P510" s="84"/>
      <c r="Q510" s="84"/>
    </row>
    <row r="511" spans="1:17" hidden="1" outlineLevel="2">
      <c r="E511" s="84" t="str">
        <f t="shared" ref="E511:Q511" si="331" xml:space="preserve"> E491</f>
        <v>Total: Closing RCV - WWN - real</v>
      </c>
      <c r="F511" s="84">
        <f t="shared" si="331"/>
        <v>0</v>
      </c>
      <c r="G511" s="84" t="str">
        <f t="shared" si="331"/>
        <v>£m</v>
      </c>
      <c r="H511" s="84">
        <f t="shared" si="331"/>
        <v>0</v>
      </c>
      <c r="I511" s="84">
        <f t="shared" si="331"/>
        <v>0</v>
      </c>
      <c r="J511" s="84">
        <f t="shared" si="331"/>
        <v>0</v>
      </c>
      <c r="K511" s="84">
        <f t="shared" si="331"/>
        <v>0</v>
      </c>
      <c r="L511" s="84">
        <f t="shared" si="331"/>
        <v>0</v>
      </c>
      <c r="M511" s="84">
        <f t="shared" si="331"/>
        <v>2.414799673611169</v>
      </c>
      <c r="N511" s="84">
        <f t="shared" si="331"/>
        <v>4.4241704878206676</v>
      </c>
      <c r="O511" s="84">
        <f t="shared" si="331"/>
        <v>6.570171571435873</v>
      </c>
      <c r="P511" s="84">
        <f t="shared" si="331"/>
        <v>9.7516849747232328</v>
      </c>
      <c r="Q511" s="84">
        <f t="shared" si="331"/>
        <v>11.214726889880245</v>
      </c>
    </row>
    <row r="512" spans="1:17" s="187" customFormat="1" hidden="1" outlineLevel="2">
      <c r="A512" s="183"/>
      <c r="B512" s="218"/>
      <c r="C512" s="185"/>
      <c r="D512" s="186"/>
      <c r="E512" s="181" t="str">
        <f xml:space="preserve"> Inp!E$155</f>
        <v>RCV balance - WWN - real</v>
      </c>
      <c r="F512" s="181">
        <f xml:space="preserve"> Inp!F$155</f>
        <v>0</v>
      </c>
      <c r="G512" s="181" t="str">
        <f xml:space="preserve"> Inp!G$155</f>
        <v>£m</v>
      </c>
      <c r="H512" s="181">
        <f xml:space="preserve"> Inp!H$155</f>
        <v>0</v>
      </c>
      <c r="I512" s="181">
        <f xml:space="preserve"> Inp!I$155</f>
        <v>0</v>
      </c>
      <c r="J512" s="181">
        <f xml:space="preserve"> Inp!J$155</f>
        <v>0</v>
      </c>
      <c r="K512" s="181">
        <f xml:space="preserve"> Inp!K$155</f>
        <v>0</v>
      </c>
      <c r="L512" s="181">
        <f xml:space="preserve"> Inp!L$155</f>
        <v>0</v>
      </c>
      <c r="M512" s="181">
        <f xml:space="preserve"> Inp!M$155</f>
        <v>2.4147996736111699</v>
      </c>
      <c r="N512" s="181">
        <f xml:space="preserve"> Inp!N$155</f>
        <v>4.4241704878206596</v>
      </c>
      <c r="O512" s="181">
        <f xml:space="preserve"> Inp!O$155</f>
        <v>6.5701715714358704</v>
      </c>
      <c r="P512" s="181">
        <f xml:space="preserve"> Inp!P$155</f>
        <v>9.7516849747232293</v>
      </c>
      <c r="Q512" s="181">
        <f xml:space="preserve"> Inp!Q$155</f>
        <v>11.2147268898802</v>
      </c>
    </row>
    <row r="513" spans="1:17" s="240" customFormat="1" hidden="1" outlineLevel="2">
      <c r="A513" s="237"/>
      <c r="B513" s="220"/>
      <c r="C513" s="238"/>
      <c r="D513" s="239"/>
      <c r="E513" s="196" t="str">
        <f t="shared" ref="E513:Q513" si="332" xml:space="preserve"> E412</f>
        <v>Indexation on RCV - CPI(H) other adjustments balance - WWN - real</v>
      </c>
      <c r="F513" s="196">
        <f t="shared" si="332"/>
        <v>0</v>
      </c>
      <c r="G513" s="196" t="str">
        <f t="shared" si="332"/>
        <v>£m</v>
      </c>
      <c r="H513" s="196">
        <f t="shared" si="332"/>
        <v>0</v>
      </c>
      <c r="I513" s="196">
        <f t="shared" si="332"/>
        <v>0</v>
      </c>
      <c r="J513" s="196">
        <f t="shared" si="332"/>
        <v>0</v>
      </c>
      <c r="K513" s="196">
        <f t="shared" si="332"/>
        <v>0</v>
      </c>
      <c r="L513" s="196">
        <f t="shared" si="332"/>
        <v>0</v>
      </c>
      <c r="M513" s="196">
        <f t="shared" si="332"/>
        <v>0</v>
      </c>
      <c r="N513" s="196">
        <f t="shared" si="332"/>
        <v>0</v>
      </c>
      <c r="O513" s="196">
        <f t="shared" si="332"/>
        <v>0</v>
      </c>
      <c r="P513" s="196">
        <f t="shared" si="332"/>
        <v>0</v>
      </c>
      <c r="Q513" s="196">
        <f t="shared" si="332"/>
        <v>0</v>
      </c>
    </row>
    <row r="514" spans="1:17" s="224" customFormat="1" hidden="1" outlineLevel="2">
      <c r="A514" s="219"/>
      <c r="B514" s="220"/>
      <c r="C514" s="221"/>
      <c r="D514" s="222"/>
      <c r="E514" s="223" t="s">
        <v>844</v>
      </c>
      <c r="G514" s="224" t="s">
        <v>724</v>
      </c>
      <c r="H514" s="247">
        <f xml:space="preserve"> SUM(J514:Q514)</f>
        <v>0</v>
      </c>
      <c r="I514" s="196"/>
      <c r="J514" s="224">
        <f t="shared" ref="J514:Q514" si="333" xml:space="preserve"> IF(ROUND(J511,3) = ROUND((J512 + J513),3), 0, 1)</f>
        <v>0</v>
      </c>
      <c r="K514" s="224">
        <f t="shared" si="333"/>
        <v>0</v>
      </c>
      <c r="L514" s="224">
        <f t="shared" si="333"/>
        <v>0</v>
      </c>
      <c r="M514" s="224">
        <f t="shared" si="333"/>
        <v>0</v>
      </c>
      <c r="N514" s="224">
        <f t="shared" si="333"/>
        <v>0</v>
      </c>
      <c r="O514" s="224">
        <f t="shared" si="333"/>
        <v>0</v>
      </c>
      <c r="P514" s="224">
        <f t="shared" si="333"/>
        <v>0</v>
      </c>
      <c r="Q514" s="224">
        <f t="shared" si="333"/>
        <v>0</v>
      </c>
    </row>
    <row r="515" spans="1:17" hidden="1" outlineLevel="2"/>
    <row r="516" spans="1:17" hidden="1" outlineLevel="2"/>
    <row r="517" spans="1:17" hidden="1" outlineLevel="1"/>
    <row r="518" spans="1:17" hidden="1" outlineLevel="1" collapsed="1">
      <c r="B518" s="85" t="s">
        <v>759</v>
      </c>
    </row>
    <row r="519" spans="1:17" hidden="1" outlineLevel="2"/>
    <row r="520" spans="1:17" s="161" customFormat="1" hidden="1" outlineLevel="2">
      <c r="A520" s="157"/>
      <c r="B520" s="158"/>
      <c r="C520" s="159"/>
      <c r="D520" s="160"/>
      <c r="E520" s="155" t="str">
        <f xml:space="preserve"> Inp!E$206</f>
        <v>Regulatory equity notional (PR19FD)</v>
      </c>
      <c r="F520" s="155">
        <f xml:space="preserve"> Inp!F$206</f>
        <v>0</v>
      </c>
      <c r="G520" s="155" t="str">
        <f xml:space="preserve"> Inp!G$206</f>
        <v>%</v>
      </c>
      <c r="H520" s="155">
        <f xml:space="preserve"> Inp!H$206</f>
        <v>0</v>
      </c>
      <c r="I520" s="155">
        <f xml:space="preserve"> Inp!I$206</f>
        <v>0</v>
      </c>
      <c r="J520" s="249">
        <f xml:space="preserve"> Inp!J$206</f>
        <v>0</v>
      </c>
      <c r="K520" s="249">
        <f xml:space="preserve"> Inp!K$206</f>
        <v>0</v>
      </c>
      <c r="L520" s="249">
        <f xml:space="preserve"> Inp!L$206</f>
        <v>0</v>
      </c>
      <c r="M520" s="249">
        <f xml:space="preserve"> Inp!M$206</f>
        <v>0.4</v>
      </c>
      <c r="N520" s="249">
        <f xml:space="preserve"> Inp!N$206</f>
        <v>0.4</v>
      </c>
      <c r="O520" s="249">
        <f xml:space="preserve"> Inp!O$206</f>
        <v>0.4</v>
      </c>
      <c r="P520" s="249">
        <f xml:space="preserve"> Inp!P$206</f>
        <v>0.4</v>
      </c>
      <c r="Q520" s="249">
        <f xml:space="preserve"> Inp!Q$206</f>
        <v>0.4</v>
      </c>
    </row>
    <row r="521" spans="1:17" hidden="1" outlineLevel="2">
      <c r="B521" s="304"/>
      <c r="E521" s="84" t="str">
        <f t="shared" ref="E521:Q521" si="334" xml:space="preserve"> E495</f>
        <v>Average total RCV - WWN - real</v>
      </c>
      <c r="F521" s="84">
        <f t="shared" si="334"/>
        <v>0</v>
      </c>
      <c r="G521" s="84" t="str">
        <f t="shared" si="334"/>
        <v>£m</v>
      </c>
      <c r="H521" s="84">
        <f t="shared" si="334"/>
        <v>0</v>
      </c>
      <c r="I521" s="84">
        <f t="shared" si="334"/>
        <v>0</v>
      </c>
      <c r="J521" s="84">
        <f t="shared" si="334"/>
        <v>0</v>
      </c>
      <c r="K521" s="84">
        <f t="shared" si="334"/>
        <v>0</v>
      </c>
      <c r="L521" s="84">
        <f t="shared" si="334"/>
        <v>0</v>
      </c>
      <c r="M521" s="84">
        <f t="shared" si="334"/>
        <v>1.5426030450860817</v>
      </c>
      <c r="N521" s="84">
        <f t="shared" si="334"/>
        <v>3.4209893212758162</v>
      </c>
      <c r="O521" s="84">
        <f t="shared" si="334"/>
        <v>5.4988066146007286</v>
      </c>
      <c r="P521" s="84">
        <f t="shared" si="334"/>
        <v>8.1625460404960108</v>
      </c>
      <c r="Q521" s="84">
        <f t="shared" si="334"/>
        <v>10.484770815677763</v>
      </c>
    </row>
    <row r="522" spans="1:17" hidden="1" outlineLevel="2">
      <c r="B522" s="269"/>
      <c r="E522" s="84" t="s">
        <v>845</v>
      </c>
      <c r="G522" s="70" t="s">
        <v>255</v>
      </c>
      <c r="J522" s="84">
        <f t="shared" ref="J522:Q522" si="335" xml:space="preserve"> J520 * J521</f>
        <v>0</v>
      </c>
      <c r="K522" s="84">
        <f t="shared" si="335"/>
        <v>0</v>
      </c>
      <c r="L522" s="84">
        <f t="shared" si="335"/>
        <v>0</v>
      </c>
      <c r="M522" s="84">
        <f t="shared" si="335"/>
        <v>0.61704121803443268</v>
      </c>
      <c r="N522" s="84">
        <f t="shared" si="335"/>
        <v>1.3683957285103265</v>
      </c>
      <c r="O522" s="84">
        <f t="shared" si="335"/>
        <v>2.1995226458402914</v>
      </c>
      <c r="P522" s="84">
        <f t="shared" si="335"/>
        <v>3.2650184161984046</v>
      </c>
      <c r="Q522" s="84">
        <f t="shared" si="335"/>
        <v>4.1939083262711057</v>
      </c>
    </row>
    <row r="523" spans="1:17" hidden="1" outlineLevel="1"/>
    <row r="524" spans="1:17" hidden="1" outlineLevel="1" collapsed="1">
      <c r="B524" s="85" t="s">
        <v>761</v>
      </c>
    </row>
    <row r="525" spans="1:17" hidden="1" outlineLevel="2"/>
    <row r="526" spans="1:17" s="161" customFormat="1" hidden="1" outlineLevel="2">
      <c r="A526" s="157"/>
      <c r="B526" s="158"/>
      <c r="C526" s="159"/>
      <c r="D526" s="160"/>
      <c r="E526" s="155" t="str">
        <f xml:space="preserve"> Inp!E$214</f>
        <v>Regulatory equity actual</v>
      </c>
      <c r="F526" s="155">
        <f xml:space="preserve"> Inp!F$214</f>
        <v>0</v>
      </c>
      <c r="G526" s="155" t="str">
        <f xml:space="preserve"> Inp!G$214</f>
        <v>%</v>
      </c>
      <c r="H526" s="155">
        <f xml:space="preserve"> Inp!H$214</f>
        <v>0</v>
      </c>
      <c r="I526" s="155">
        <f xml:space="preserve"> Inp!I$214</f>
        <v>0</v>
      </c>
      <c r="J526" s="249">
        <f xml:space="preserve"> Inp!J$214</f>
        <v>0</v>
      </c>
      <c r="K526" s="249">
        <f xml:space="preserve"> Inp!K$214</f>
        <v>0</v>
      </c>
      <c r="L526" s="249">
        <f xml:space="preserve"> Inp!L$214</f>
        <v>0</v>
      </c>
      <c r="M526" s="249">
        <f xml:space="preserve"> Inp!M$214</f>
        <v>0.38514999999999999</v>
      </c>
      <c r="N526" s="249">
        <f xml:space="preserve"> Inp!N$214</f>
        <v>0</v>
      </c>
      <c r="O526" s="249">
        <f xml:space="preserve"> Inp!O$214</f>
        <v>0</v>
      </c>
      <c r="P526" s="249">
        <f xml:space="preserve"> Inp!P$214</f>
        <v>0</v>
      </c>
      <c r="Q526" s="249">
        <f xml:space="preserve"> Inp!Q$214</f>
        <v>0</v>
      </c>
    </row>
    <row r="527" spans="1:17" hidden="1" outlineLevel="2">
      <c r="E527" s="84" t="str">
        <f t="shared" ref="E527:Q527" si="336" xml:space="preserve"> E495</f>
        <v>Average total RCV - WWN - real</v>
      </c>
      <c r="F527" s="84">
        <f t="shared" si="336"/>
        <v>0</v>
      </c>
      <c r="G527" s="84" t="str">
        <f t="shared" si="336"/>
        <v>£m</v>
      </c>
      <c r="H527" s="84">
        <f t="shared" si="336"/>
        <v>0</v>
      </c>
      <c r="I527" s="84">
        <f t="shared" si="336"/>
        <v>0</v>
      </c>
      <c r="J527" s="84">
        <f t="shared" si="336"/>
        <v>0</v>
      </c>
      <c r="K527" s="84">
        <f t="shared" si="336"/>
        <v>0</v>
      </c>
      <c r="L527" s="84">
        <f t="shared" si="336"/>
        <v>0</v>
      </c>
      <c r="M527" s="84">
        <f t="shared" si="336"/>
        <v>1.5426030450860817</v>
      </c>
      <c r="N527" s="84">
        <f t="shared" si="336"/>
        <v>3.4209893212758162</v>
      </c>
      <c r="O527" s="84">
        <f t="shared" si="336"/>
        <v>5.4988066146007286</v>
      </c>
      <c r="P527" s="84">
        <f t="shared" si="336"/>
        <v>8.1625460404960108</v>
      </c>
      <c r="Q527" s="84">
        <f t="shared" si="336"/>
        <v>10.484770815677763</v>
      </c>
    </row>
    <row r="528" spans="1:17" hidden="1" outlineLevel="2">
      <c r="E528" s="84" t="s">
        <v>846</v>
      </c>
      <c r="G528" s="70" t="s">
        <v>255</v>
      </c>
      <c r="J528" s="84">
        <f t="shared" ref="J528:Q528" si="337" xml:space="preserve"> J526 * J527</f>
        <v>0</v>
      </c>
      <c r="K528" s="84">
        <f t="shared" si="337"/>
        <v>0</v>
      </c>
      <c r="L528" s="84">
        <f t="shared" si="337"/>
        <v>0</v>
      </c>
      <c r="M528" s="84">
        <f t="shared" si="337"/>
        <v>0.59413356281490437</v>
      </c>
      <c r="N528" s="84">
        <f t="shared" si="337"/>
        <v>0</v>
      </c>
      <c r="O528" s="84">
        <f t="shared" si="337"/>
        <v>0</v>
      </c>
      <c r="P528" s="84">
        <f t="shared" si="337"/>
        <v>0</v>
      </c>
      <c r="Q528" s="84">
        <f t="shared" si="337"/>
        <v>0</v>
      </c>
    </row>
    <row r="529" spans="1:20" hidden="1" outlineLevel="1"/>
    <row r="530" spans="1:20" hidden="1" outlineLevel="1"/>
    <row r="531" spans="1:20" s="148" customFormat="1">
      <c r="A531" s="143"/>
      <c r="B531" s="144"/>
      <c r="C531" s="145"/>
      <c r="D531" s="146"/>
      <c r="E531" s="147"/>
      <c r="G531" s="149"/>
    </row>
    <row r="532" spans="1:20" collapsed="1">
      <c r="A532" s="33" t="s">
        <v>847</v>
      </c>
      <c r="B532" s="33"/>
      <c r="C532" s="33"/>
      <c r="D532" s="33"/>
      <c r="E532" s="33"/>
      <c r="F532" s="33"/>
      <c r="G532" s="33"/>
      <c r="H532" s="33"/>
      <c r="I532" s="33"/>
      <c r="J532" s="33"/>
      <c r="K532" s="33"/>
      <c r="L532" s="33"/>
      <c r="M532" s="33"/>
      <c r="N532" s="33"/>
      <c r="O532" s="33"/>
      <c r="P532" s="33"/>
      <c r="Q532" s="33"/>
      <c r="R532" s="33"/>
      <c r="S532" s="33"/>
      <c r="T532" s="33"/>
    </row>
    <row r="533" spans="1:20" hidden="1" outlineLevel="1"/>
    <row r="534" spans="1:20" s="92" customFormat="1" hidden="1" outlineLevel="1" collapsed="1">
      <c r="A534" s="11"/>
      <c r="B534" s="12" t="s">
        <v>713</v>
      </c>
      <c r="C534" s="13"/>
      <c r="D534" s="14"/>
      <c r="E534" s="91"/>
      <c r="G534" s="93"/>
    </row>
    <row r="535" spans="1:20" s="92" customFormat="1" hidden="1" outlineLevel="2">
      <c r="A535" s="11"/>
      <c r="B535" s="12"/>
      <c r="C535" s="13"/>
      <c r="D535" s="115"/>
      <c r="E535" s="91"/>
      <c r="G535" s="93"/>
    </row>
    <row r="536" spans="1:20" s="292" customFormat="1" hidden="1" outlineLevel="2">
      <c r="A536" s="287"/>
      <c r="B536" s="288"/>
      <c r="C536" s="289"/>
      <c r="D536" s="290"/>
      <c r="E536" s="181" t="str">
        <f>Inp!E$160</f>
        <v>RCV CPI(H) + RPI wedge bf balance BEG - BR - nominal</v>
      </c>
      <c r="F536" s="181">
        <f>Inp!F$160</f>
        <v>0</v>
      </c>
      <c r="G536" s="181" t="str">
        <f>Inp!G$160</f>
        <v>£m</v>
      </c>
      <c r="H536" s="181">
        <f>Inp!H$160</f>
        <v>0</v>
      </c>
      <c r="I536" s="181">
        <f>Inp!I$160</f>
        <v>0</v>
      </c>
      <c r="J536" s="181">
        <f>Inp!J$160</f>
        <v>0</v>
      </c>
      <c r="K536" s="181">
        <f>Inp!K$160</f>
        <v>0</v>
      </c>
      <c r="L536" s="181">
        <f>Inp!L$160</f>
        <v>0</v>
      </c>
      <c r="M536" s="293">
        <f>Inp!M$160</f>
        <v>0</v>
      </c>
      <c r="N536" s="293">
        <f>Inp!N$160</f>
        <v>0</v>
      </c>
      <c r="O536" s="293">
        <f>Inp!O$160</f>
        <v>0</v>
      </c>
      <c r="P536" s="293">
        <f>Inp!P$160</f>
        <v>0</v>
      </c>
      <c r="Q536" s="293">
        <f>Inp!Q$160</f>
        <v>0</v>
      </c>
    </row>
    <row r="537" spans="1:20" s="187" customFormat="1" hidden="1" outlineLevel="2">
      <c r="A537" s="183"/>
      <c r="B537" s="216"/>
      <c r="C537" s="185"/>
      <c r="D537" s="186"/>
      <c r="E537" s="181" t="str">
        <f>Inp!E$161</f>
        <v>Indexation on RCV - CPI(H) + RPI wedge bf balance - BR - nominal</v>
      </c>
      <c r="F537" s="181">
        <f>Inp!F$161</f>
        <v>0</v>
      </c>
      <c r="G537" s="181" t="str">
        <f>Inp!G$161</f>
        <v>£m</v>
      </c>
      <c r="H537" s="181">
        <f>Inp!H$161</f>
        <v>0</v>
      </c>
      <c r="I537" s="181">
        <f>Inp!I$161</f>
        <v>0</v>
      </c>
      <c r="J537" s="181">
        <f>Inp!J$161</f>
        <v>0</v>
      </c>
      <c r="K537" s="181">
        <f>Inp!K$161</f>
        <v>0</v>
      </c>
      <c r="L537" s="181">
        <f>Inp!L$161</f>
        <v>0</v>
      </c>
      <c r="M537" s="293">
        <f>Inp!M$161</f>
        <v>0</v>
      </c>
      <c r="N537" s="293">
        <f>Inp!N$161</f>
        <v>0</v>
      </c>
      <c r="O537" s="293">
        <f>Inp!O$161</f>
        <v>0</v>
      </c>
      <c r="P537" s="293">
        <f>Inp!P$161</f>
        <v>0</v>
      </c>
      <c r="Q537" s="293">
        <f>Inp!Q$161</f>
        <v>0</v>
      </c>
    </row>
    <row r="538" spans="1:20" s="187" customFormat="1" hidden="1" outlineLevel="2">
      <c r="A538" s="183"/>
      <c r="B538" s="216"/>
      <c r="C538" s="185"/>
      <c r="D538" s="186"/>
      <c r="E538" s="181" t="str">
        <f>Inp!E$162</f>
        <v>RCV - CPI(H) + RPI wedge bf depreciation - BR - nominal</v>
      </c>
      <c r="F538" s="181">
        <f>Inp!F$162</f>
        <v>0</v>
      </c>
      <c r="G538" s="181" t="str">
        <f>Inp!G$162</f>
        <v>£m</v>
      </c>
      <c r="H538" s="181">
        <f>Inp!H$162</f>
        <v>0</v>
      </c>
      <c r="I538" s="181">
        <f>Inp!I$162</f>
        <v>0</v>
      </c>
      <c r="J538" s="181">
        <f>Inp!J$162</f>
        <v>0</v>
      </c>
      <c r="K538" s="181">
        <f>Inp!K$162</f>
        <v>0</v>
      </c>
      <c r="L538" s="181">
        <f>Inp!L$162</f>
        <v>0</v>
      </c>
      <c r="M538" s="293">
        <f>Inp!M$162</f>
        <v>0</v>
      </c>
      <c r="N538" s="293">
        <f>Inp!N$162</f>
        <v>0</v>
      </c>
      <c r="O538" s="293">
        <f>Inp!O$162</f>
        <v>0</v>
      </c>
      <c r="P538" s="293">
        <f>Inp!P$162</f>
        <v>0</v>
      </c>
      <c r="Q538" s="293">
        <f>Inp!Q$162</f>
        <v>0</v>
      </c>
    </row>
    <row r="539" spans="1:20" s="259" customFormat="1" hidden="1" outlineLevel="2">
      <c r="A539" s="256"/>
      <c r="B539" s="257"/>
      <c r="C539" s="258"/>
      <c r="D539" s="255"/>
      <c r="E539" s="272" t="str">
        <f>Time!E$39</f>
        <v>Acquisition / initial balance date flag</v>
      </c>
      <c r="F539" s="272">
        <f>Time!F$39</f>
        <v>0</v>
      </c>
      <c r="G539" s="272" t="str">
        <f>Time!G$39</f>
        <v>flag</v>
      </c>
      <c r="H539" s="272">
        <f>Time!H$39</f>
        <v>1</v>
      </c>
      <c r="I539" s="272">
        <f>Time!I$39</f>
        <v>0</v>
      </c>
      <c r="J539" s="272">
        <f>Time!J$39</f>
        <v>0</v>
      </c>
      <c r="K539" s="272">
        <f>Time!K$39</f>
        <v>0</v>
      </c>
      <c r="L539" s="272">
        <f>Time!L$39</f>
        <v>1</v>
      </c>
      <c r="M539" s="272">
        <f>Time!M$39</f>
        <v>0</v>
      </c>
      <c r="N539" s="272">
        <f>Time!N$39</f>
        <v>0</v>
      </c>
      <c r="O539" s="272">
        <f>Time!O$39</f>
        <v>0</v>
      </c>
      <c r="P539" s="272">
        <f>Time!P$39</f>
        <v>0</v>
      </c>
      <c r="Q539" s="272">
        <f>Time!Q$39</f>
        <v>0</v>
      </c>
    </row>
    <row r="540" spans="1:20" s="259" customFormat="1" hidden="1" outlineLevel="2">
      <c r="A540" s="256"/>
      <c r="B540" s="257"/>
      <c r="C540" s="258"/>
      <c r="D540" s="255"/>
      <c r="E540" s="196" t="s">
        <v>848</v>
      </c>
      <c r="F540" s="274"/>
      <c r="G540" s="196" t="s">
        <v>255</v>
      </c>
      <c r="H540" s="274"/>
      <c r="I540" s="274"/>
      <c r="J540" s="274">
        <f t="shared" ref="J540" si="338" xml:space="preserve"> IF(J539 = 1, K536 * J539, 0)</f>
        <v>0</v>
      </c>
      <c r="K540" s="274">
        <f t="shared" ref="K540" si="339" xml:space="preserve"> IF(K539 = 1, L536 * K539, 0)</f>
        <v>0</v>
      </c>
      <c r="L540" s="274">
        <f t="shared" ref="L540" si="340" xml:space="preserve"> IF(L539 = 1, M536 * L539, 0)</f>
        <v>0</v>
      </c>
      <c r="M540" s="274">
        <f t="shared" ref="M540" si="341" xml:space="preserve"> IF(M539 = 1, N536 * M539, 0)</f>
        <v>0</v>
      </c>
      <c r="N540" s="274">
        <f t="shared" ref="N540" si="342" xml:space="preserve"> IF(N539 = 1, O536 * N539, 0)</f>
        <v>0</v>
      </c>
      <c r="O540" s="274">
        <f t="shared" ref="O540" si="343" xml:space="preserve"> IF(O539 = 1, P536 * O539, 0)</f>
        <v>0</v>
      </c>
      <c r="P540" s="274">
        <f t="shared" ref="P540" si="344" xml:space="preserve"> IF(P539 = 1, Q536 * P539, 0)</f>
        <v>0</v>
      </c>
      <c r="Q540" s="274">
        <f t="shared" ref="Q540" si="345" xml:space="preserve"> IF(Q539 = 1, R536 * Q539, 0)</f>
        <v>0</v>
      </c>
    </row>
    <row r="541" spans="1:20" s="259" customFormat="1" hidden="1" outlineLevel="2">
      <c r="A541" s="256"/>
      <c r="B541" s="257"/>
      <c r="C541" s="258"/>
      <c r="D541" s="255"/>
      <c r="E541" s="196"/>
      <c r="F541" s="274"/>
      <c r="G541" s="196"/>
      <c r="H541" s="274"/>
      <c r="I541" s="274"/>
      <c r="J541" s="274"/>
      <c r="K541" s="274"/>
      <c r="L541" s="274"/>
      <c r="M541" s="274"/>
      <c r="N541" s="274"/>
      <c r="O541" s="274"/>
      <c r="P541" s="274"/>
      <c r="Q541" s="274"/>
    </row>
    <row r="542" spans="1:20" s="187" customFormat="1" hidden="1" outlineLevel="2">
      <c r="A542" s="183"/>
      <c r="B542" s="216"/>
      <c r="C542" s="185"/>
      <c r="D542" s="186"/>
      <c r="E542" s="181" t="str">
        <f>Index!E$85</f>
        <v>CPIH index (PR19FD) - FYA - inflate from FYA 2017-18</v>
      </c>
      <c r="F542" s="181">
        <f>Index!F$85</f>
        <v>0</v>
      </c>
      <c r="G542" s="181" t="str">
        <f>Index!G$85</f>
        <v>Factor</v>
      </c>
      <c r="H542" s="181">
        <f>Index!H$85</f>
        <v>0</v>
      </c>
      <c r="I542" s="181">
        <f>Index!I$85</f>
        <v>0</v>
      </c>
      <c r="J542" s="181">
        <f>Index!J$85</f>
        <v>1</v>
      </c>
      <c r="K542" s="181">
        <f>Index!K$85</f>
        <v>1.0212697905005599</v>
      </c>
      <c r="L542" s="181">
        <f>Index!L$85</f>
        <v>1.0416029201511179</v>
      </c>
      <c r="M542" s="181">
        <f>Index!M$85</f>
        <v>1.0622616980779827</v>
      </c>
      <c r="N542" s="181">
        <f>Index!N$85</f>
        <v>1.0835515290872799</v>
      </c>
      <c r="O542" s="181">
        <f>Index!O$85</f>
        <v>1.1060365794841869</v>
      </c>
      <c r="P542" s="181">
        <f>Index!P$85</f>
        <v>1.1292633476533553</v>
      </c>
      <c r="Q542" s="181">
        <f>Index!Q$85</f>
        <v>1.1529778779540774</v>
      </c>
    </row>
    <row r="543" spans="1:20" hidden="1" outlineLevel="2">
      <c r="F543" s="84"/>
      <c r="G543" s="84"/>
      <c r="H543" s="84"/>
      <c r="I543" s="84"/>
      <c r="J543" s="84"/>
      <c r="K543" s="84"/>
      <c r="L543" s="84"/>
      <c r="M543" s="84"/>
      <c r="N543" s="84"/>
      <c r="O543" s="84"/>
      <c r="P543" s="84"/>
      <c r="Q543" s="84"/>
    </row>
    <row r="544" spans="1:20" s="118" customFormat="1" hidden="1" outlineLevel="2">
      <c r="A544" s="369"/>
      <c r="B544" s="269"/>
      <c r="C544" s="270"/>
      <c r="D544" s="271"/>
      <c r="E544" s="117" t="s">
        <v>849</v>
      </c>
      <c r="F544" s="117"/>
      <c r="G544" s="117" t="s">
        <v>255</v>
      </c>
      <c r="H544" s="117"/>
      <c r="I544" s="117"/>
      <c r="J544" s="117">
        <f t="shared" ref="J544:Q544" si="346" xml:space="preserve"> J540 / J542</f>
        <v>0</v>
      </c>
      <c r="K544" s="117">
        <f t="shared" si="346"/>
        <v>0</v>
      </c>
      <c r="L544" s="117">
        <f t="shared" si="346"/>
        <v>0</v>
      </c>
      <c r="M544" s="117">
        <f t="shared" si="346"/>
        <v>0</v>
      </c>
      <c r="N544" s="117">
        <f t="shared" si="346"/>
        <v>0</v>
      </c>
      <c r="O544" s="117">
        <f t="shared" si="346"/>
        <v>0</v>
      </c>
      <c r="P544" s="117">
        <f t="shared" si="346"/>
        <v>0</v>
      </c>
      <c r="Q544" s="117">
        <f t="shared" si="346"/>
        <v>0</v>
      </c>
    </row>
    <row r="545" spans="1:17" hidden="1" outlineLevel="2">
      <c r="E545" s="84" t="s">
        <v>850</v>
      </c>
      <c r="F545" s="84"/>
      <c r="G545" s="84" t="s">
        <v>255</v>
      </c>
      <c r="H545" s="84"/>
      <c r="I545" s="84"/>
      <c r="J545" s="84">
        <f t="shared" ref="J545:Q545" si="347" xml:space="preserve"> J536 / J542</f>
        <v>0</v>
      </c>
      <c r="K545" s="84">
        <f t="shared" si="347"/>
        <v>0</v>
      </c>
      <c r="L545" s="84">
        <f t="shared" si="347"/>
        <v>0</v>
      </c>
      <c r="M545" s="84">
        <f t="shared" si="347"/>
        <v>0</v>
      </c>
      <c r="N545" s="84">
        <f t="shared" si="347"/>
        <v>0</v>
      </c>
      <c r="O545" s="84">
        <f t="shared" si="347"/>
        <v>0</v>
      </c>
      <c r="P545" s="84">
        <f t="shared" si="347"/>
        <v>0</v>
      </c>
      <c r="Q545" s="84">
        <f t="shared" si="347"/>
        <v>0</v>
      </c>
    </row>
    <row r="546" spans="1:17" hidden="1" outlineLevel="2">
      <c r="E546" s="84" t="s">
        <v>851</v>
      </c>
      <c r="F546" s="84"/>
      <c r="G546" s="84" t="s">
        <v>255</v>
      </c>
      <c r="H546" s="84"/>
      <c r="I546" s="84"/>
      <c r="J546" s="84">
        <f t="shared" ref="J546:Q546" si="348" xml:space="preserve"> J537 / J542</f>
        <v>0</v>
      </c>
      <c r="K546" s="84">
        <f t="shared" si="348"/>
        <v>0</v>
      </c>
      <c r="L546" s="84">
        <f t="shared" si="348"/>
        <v>0</v>
      </c>
      <c r="M546" s="84">
        <f t="shared" si="348"/>
        <v>0</v>
      </c>
      <c r="N546" s="84">
        <f t="shared" si="348"/>
        <v>0</v>
      </c>
      <c r="O546" s="84">
        <f t="shared" si="348"/>
        <v>0</v>
      </c>
      <c r="P546" s="84">
        <f t="shared" si="348"/>
        <v>0</v>
      </c>
      <c r="Q546" s="84">
        <f t="shared" si="348"/>
        <v>0</v>
      </c>
    </row>
    <row r="547" spans="1:17" hidden="1" outlineLevel="2">
      <c r="E547" s="84" t="s">
        <v>852</v>
      </c>
      <c r="F547" s="84"/>
      <c r="G547" s="84" t="s">
        <v>255</v>
      </c>
      <c r="H547" s="84"/>
      <c r="I547" s="84"/>
      <c r="J547" s="84">
        <f t="shared" ref="J547:Q547" si="349" xml:space="preserve"> J538 / J542</f>
        <v>0</v>
      </c>
      <c r="K547" s="84">
        <f t="shared" si="349"/>
        <v>0</v>
      </c>
      <c r="L547" s="84">
        <f t="shared" si="349"/>
        <v>0</v>
      </c>
      <c r="M547" s="84">
        <f t="shared" si="349"/>
        <v>0</v>
      </c>
      <c r="N547" s="84">
        <f t="shared" si="349"/>
        <v>0</v>
      </c>
      <c r="O547" s="84">
        <f t="shared" si="349"/>
        <v>0</v>
      </c>
      <c r="P547" s="84">
        <f t="shared" si="349"/>
        <v>0</v>
      </c>
      <c r="Q547" s="84">
        <f t="shared" si="349"/>
        <v>0</v>
      </c>
    </row>
    <row r="548" spans="1:17" hidden="1" outlineLevel="2">
      <c r="F548" s="84"/>
      <c r="G548" s="84"/>
      <c r="H548" s="84"/>
      <c r="I548" s="84"/>
      <c r="J548" s="84"/>
      <c r="K548" s="84"/>
      <c r="L548" s="84"/>
      <c r="M548" s="84"/>
      <c r="N548" s="84"/>
      <c r="O548" s="84"/>
      <c r="P548" s="84"/>
      <c r="Q548" s="84"/>
    </row>
    <row r="549" spans="1:17" hidden="1" outlineLevel="2">
      <c r="E549" s="84" t="str">
        <f t="shared" ref="E549:Q549" si="350" xml:space="preserve"> E545</f>
        <v>RCV CPI(H) + RPI wedge bf balance BEG - BR - real</v>
      </c>
      <c r="F549" s="84">
        <f t="shared" si="350"/>
        <v>0</v>
      </c>
      <c r="G549" s="84" t="str">
        <f t="shared" si="350"/>
        <v>£m</v>
      </c>
      <c r="H549" s="84">
        <f t="shared" si="350"/>
        <v>0</v>
      </c>
      <c r="I549" s="84">
        <f t="shared" si="350"/>
        <v>0</v>
      </c>
      <c r="J549" s="84">
        <f t="shared" si="350"/>
        <v>0</v>
      </c>
      <c r="K549" s="84">
        <f t="shared" si="350"/>
        <v>0</v>
      </c>
      <c r="L549" s="84">
        <f t="shared" si="350"/>
        <v>0</v>
      </c>
      <c r="M549" s="84">
        <f t="shared" si="350"/>
        <v>0</v>
      </c>
      <c r="N549" s="84">
        <f t="shared" si="350"/>
        <v>0</v>
      </c>
      <c r="O549" s="84">
        <f t="shared" si="350"/>
        <v>0</v>
      </c>
      <c r="P549" s="84">
        <f t="shared" si="350"/>
        <v>0</v>
      </c>
      <c r="Q549" s="84">
        <f t="shared" si="350"/>
        <v>0</v>
      </c>
    </row>
    <row r="550" spans="1:17" hidden="1" outlineLevel="2">
      <c r="D550" s="83" t="s">
        <v>719</v>
      </c>
      <c r="E550" s="84" t="str">
        <f t="shared" ref="E550:Q550" si="351" xml:space="preserve"> E546</f>
        <v>Indexation on RCV - CPI(H) + RPI wedge bf balance - BR - real</v>
      </c>
      <c r="F550" s="84">
        <f t="shared" si="351"/>
        <v>0</v>
      </c>
      <c r="G550" s="84" t="str">
        <f t="shared" si="351"/>
        <v>£m</v>
      </c>
      <c r="H550" s="84">
        <f t="shared" si="351"/>
        <v>0</v>
      </c>
      <c r="I550" s="84">
        <f t="shared" si="351"/>
        <v>0</v>
      </c>
      <c r="J550" s="84">
        <f t="shared" si="351"/>
        <v>0</v>
      </c>
      <c r="K550" s="84">
        <f t="shared" si="351"/>
        <v>0</v>
      </c>
      <c r="L550" s="84">
        <f t="shared" si="351"/>
        <v>0</v>
      </c>
      <c r="M550" s="84">
        <f t="shared" si="351"/>
        <v>0</v>
      </c>
      <c r="N550" s="84">
        <f t="shared" si="351"/>
        <v>0</v>
      </c>
      <c r="O550" s="84">
        <f t="shared" si="351"/>
        <v>0</v>
      </c>
      <c r="P550" s="84">
        <f t="shared" si="351"/>
        <v>0</v>
      </c>
      <c r="Q550" s="84">
        <f t="shared" si="351"/>
        <v>0</v>
      </c>
    </row>
    <row r="551" spans="1:17" hidden="1" outlineLevel="2">
      <c r="E551" s="211" t="s">
        <v>853</v>
      </c>
      <c r="F551" s="211"/>
      <c r="G551" s="211" t="s">
        <v>255</v>
      </c>
      <c r="H551" s="211"/>
      <c r="I551" s="211"/>
      <c r="J551" s="211">
        <f t="shared" ref="J551:Q551" si="352" xml:space="preserve"> SUM(J549:J550)</f>
        <v>0</v>
      </c>
      <c r="K551" s="211">
        <f t="shared" si="352"/>
        <v>0</v>
      </c>
      <c r="L551" s="211">
        <f t="shared" si="352"/>
        <v>0</v>
      </c>
      <c r="M551" s="211">
        <f t="shared" si="352"/>
        <v>0</v>
      </c>
      <c r="N551" s="211">
        <f t="shared" si="352"/>
        <v>0</v>
      </c>
      <c r="O551" s="211">
        <f t="shared" si="352"/>
        <v>0</v>
      </c>
      <c r="P551" s="211">
        <f t="shared" si="352"/>
        <v>0</v>
      </c>
      <c r="Q551" s="211">
        <f t="shared" si="352"/>
        <v>0</v>
      </c>
    </row>
    <row r="552" spans="1:17" hidden="1" outlineLevel="2">
      <c r="F552" s="84"/>
      <c r="G552" s="84"/>
      <c r="H552" s="84"/>
      <c r="I552" s="84"/>
      <c r="J552" s="84"/>
      <c r="K552" s="84"/>
      <c r="L552" s="84"/>
      <c r="M552" s="84"/>
      <c r="N552" s="84"/>
      <c r="O552" s="84"/>
      <c r="P552" s="84"/>
      <c r="Q552" s="84"/>
    </row>
    <row r="553" spans="1:17" s="310" customFormat="1" hidden="1" outlineLevel="2">
      <c r="A553" s="306"/>
      <c r="B553" s="307"/>
      <c r="C553" s="308"/>
      <c r="D553" s="250"/>
      <c r="E553" s="309" t="str">
        <f t="shared" ref="E553:Q553" si="353" xml:space="preserve"> E551</f>
        <v>Opening RCV (RPI inflated RCV) - BR - real</v>
      </c>
      <c r="F553" s="309">
        <f t="shared" si="353"/>
        <v>0</v>
      </c>
      <c r="G553" s="309" t="str">
        <f t="shared" si="353"/>
        <v>£m</v>
      </c>
      <c r="H553" s="309">
        <f t="shared" si="353"/>
        <v>0</v>
      </c>
      <c r="I553" s="309">
        <f t="shared" si="353"/>
        <v>0</v>
      </c>
      <c r="J553" s="309">
        <f t="shared" si="353"/>
        <v>0</v>
      </c>
      <c r="K553" s="309">
        <f t="shared" si="353"/>
        <v>0</v>
      </c>
      <c r="L553" s="309">
        <f t="shared" si="353"/>
        <v>0</v>
      </c>
      <c r="M553" s="309">
        <f t="shared" si="353"/>
        <v>0</v>
      </c>
      <c r="N553" s="309">
        <f t="shared" si="353"/>
        <v>0</v>
      </c>
      <c r="O553" s="309">
        <f t="shared" si="353"/>
        <v>0</v>
      </c>
      <c r="P553" s="309">
        <f t="shared" si="353"/>
        <v>0</v>
      </c>
      <c r="Q553" s="309">
        <f t="shared" si="353"/>
        <v>0</v>
      </c>
    </row>
    <row r="554" spans="1:17" s="310" customFormat="1" hidden="1" outlineLevel="2">
      <c r="A554" s="306"/>
      <c r="B554" s="307"/>
      <c r="C554" s="308"/>
      <c r="D554" s="250" t="s">
        <v>631</v>
      </c>
      <c r="E554" s="309" t="str">
        <f t="shared" ref="E554:Q554" si="354" xml:space="preserve"> E547</f>
        <v>RCV - CPI(H) + RPI wedge bf depreciation - BR - real</v>
      </c>
      <c r="F554" s="309">
        <f t="shared" si="354"/>
        <v>0</v>
      </c>
      <c r="G554" s="309" t="str">
        <f t="shared" si="354"/>
        <v>£m</v>
      </c>
      <c r="H554" s="309">
        <f t="shared" si="354"/>
        <v>0</v>
      </c>
      <c r="I554" s="309">
        <f t="shared" si="354"/>
        <v>0</v>
      </c>
      <c r="J554" s="309">
        <f t="shared" si="354"/>
        <v>0</v>
      </c>
      <c r="K554" s="309">
        <f t="shared" si="354"/>
        <v>0</v>
      </c>
      <c r="L554" s="309">
        <f t="shared" si="354"/>
        <v>0</v>
      </c>
      <c r="M554" s="309">
        <f t="shared" si="354"/>
        <v>0</v>
      </c>
      <c r="N554" s="309">
        <f t="shared" si="354"/>
        <v>0</v>
      </c>
      <c r="O554" s="309">
        <f t="shared" si="354"/>
        <v>0</v>
      </c>
      <c r="P554" s="309">
        <f t="shared" si="354"/>
        <v>0</v>
      </c>
      <c r="Q554" s="309">
        <f t="shared" si="354"/>
        <v>0</v>
      </c>
    </row>
    <row r="555" spans="1:17" s="310" customFormat="1" hidden="1" outlineLevel="2">
      <c r="A555" s="306"/>
      <c r="B555" s="307"/>
      <c r="C555" s="308"/>
      <c r="D555" s="250"/>
      <c r="E555" s="312" t="s">
        <v>854</v>
      </c>
      <c r="F555" s="312"/>
      <c r="G555" s="312" t="s">
        <v>255</v>
      </c>
      <c r="H555" s="312"/>
      <c r="I555" s="312"/>
      <c r="J555" s="312">
        <f t="shared" ref="J555:Q555" si="355" xml:space="preserve"> J553 - J554</f>
        <v>0</v>
      </c>
      <c r="K555" s="312">
        <f t="shared" si="355"/>
        <v>0</v>
      </c>
      <c r="L555" s="312">
        <f t="shared" si="355"/>
        <v>0</v>
      </c>
      <c r="M555" s="312">
        <f t="shared" si="355"/>
        <v>0</v>
      </c>
      <c r="N555" s="312">
        <f t="shared" si="355"/>
        <v>0</v>
      </c>
      <c r="O555" s="312">
        <f t="shared" si="355"/>
        <v>0</v>
      </c>
      <c r="P555" s="312">
        <f t="shared" si="355"/>
        <v>0</v>
      </c>
      <c r="Q555" s="312">
        <f t="shared" si="355"/>
        <v>0</v>
      </c>
    </row>
    <row r="556" spans="1:17" s="92" customFormat="1" hidden="1" outlineLevel="2">
      <c r="A556" s="11"/>
      <c r="B556" s="12"/>
      <c r="C556" s="13"/>
      <c r="D556" s="14"/>
      <c r="E556" s="91"/>
      <c r="G556" s="93"/>
    </row>
    <row r="557" spans="1:17" s="92" customFormat="1" hidden="1" outlineLevel="2">
      <c r="A557" s="11"/>
      <c r="B557" s="12"/>
      <c r="C557" s="13"/>
      <c r="D557" s="115"/>
      <c r="E557" s="91" t="str">
        <f t="shared" ref="E557:Q557" si="356" xml:space="preserve"> E551</f>
        <v>Opening RCV (RPI inflated RCV) - BR - real</v>
      </c>
      <c r="F557" s="91">
        <f t="shared" si="356"/>
        <v>0</v>
      </c>
      <c r="G557" s="91" t="str">
        <f t="shared" si="356"/>
        <v>£m</v>
      </c>
      <c r="H557" s="91">
        <f t="shared" si="356"/>
        <v>0</v>
      </c>
      <c r="I557" s="91">
        <f t="shared" si="356"/>
        <v>0</v>
      </c>
      <c r="J557" s="91">
        <f t="shared" si="356"/>
        <v>0</v>
      </c>
      <c r="K557" s="91">
        <f t="shared" si="356"/>
        <v>0</v>
      </c>
      <c r="L557" s="91">
        <f t="shared" si="356"/>
        <v>0</v>
      </c>
      <c r="M557" s="91">
        <f t="shared" si="356"/>
        <v>0</v>
      </c>
      <c r="N557" s="91">
        <f t="shared" si="356"/>
        <v>0</v>
      </c>
      <c r="O557" s="91">
        <f t="shared" si="356"/>
        <v>0</v>
      </c>
      <c r="P557" s="91">
        <f t="shared" si="356"/>
        <v>0</v>
      </c>
      <c r="Q557" s="91">
        <f t="shared" si="356"/>
        <v>0</v>
      </c>
    </row>
    <row r="558" spans="1:17" s="92" customFormat="1" hidden="1" outlineLevel="2">
      <c r="A558" s="11"/>
      <c r="B558" s="12"/>
      <c r="C558" s="13"/>
      <c r="D558" s="115"/>
      <c r="E558" s="91" t="str">
        <f t="shared" ref="E558:Q558" si="357" xml:space="preserve"> E555</f>
        <v>Closing RCV (RPI inflated RCV) - BR - real</v>
      </c>
      <c r="F558" s="91">
        <f t="shared" si="357"/>
        <v>0</v>
      </c>
      <c r="G558" s="91" t="str">
        <f t="shared" si="357"/>
        <v>£m</v>
      </c>
      <c r="H558" s="91">
        <f t="shared" si="357"/>
        <v>0</v>
      </c>
      <c r="I558" s="91">
        <f t="shared" si="357"/>
        <v>0</v>
      </c>
      <c r="J558" s="91">
        <f t="shared" si="357"/>
        <v>0</v>
      </c>
      <c r="K558" s="91">
        <f t="shared" si="357"/>
        <v>0</v>
      </c>
      <c r="L558" s="91">
        <f t="shared" si="357"/>
        <v>0</v>
      </c>
      <c r="M558" s="91">
        <f t="shared" si="357"/>
        <v>0</v>
      </c>
      <c r="N558" s="91">
        <f t="shared" si="357"/>
        <v>0</v>
      </c>
      <c r="O558" s="91">
        <f t="shared" si="357"/>
        <v>0</v>
      </c>
      <c r="P558" s="91">
        <f t="shared" si="357"/>
        <v>0</v>
      </c>
      <c r="Q558" s="91">
        <f t="shared" si="357"/>
        <v>0</v>
      </c>
    </row>
    <row r="559" spans="1:17" s="310" customFormat="1" hidden="1" outlineLevel="2">
      <c r="A559" s="306"/>
      <c r="B559" s="307"/>
      <c r="C559" s="308"/>
      <c r="D559" s="250"/>
      <c r="E559" s="312" t="s">
        <v>855</v>
      </c>
      <c r="F559" s="312"/>
      <c r="G559" s="312" t="s">
        <v>255</v>
      </c>
      <c r="H559" s="312"/>
      <c r="I559" s="312"/>
      <c r="J559" s="312">
        <f t="shared" ref="J559:Q559" si="358" xml:space="preserve"> AVERAGE(J557:J558)</f>
        <v>0</v>
      </c>
      <c r="K559" s="312">
        <f t="shared" si="358"/>
        <v>0</v>
      </c>
      <c r="L559" s="312">
        <f t="shared" si="358"/>
        <v>0</v>
      </c>
      <c r="M559" s="312">
        <f t="shared" si="358"/>
        <v>0</v>
      </c>
      <c r="N559" s="312">
        <f t="shared" si="358"/>
        <v>0</v>
      </c>
      <c r="O559" s="312">
        <f t="shared" si="358"/>
        <v>0</v>
      </c>
      <c r="P559" s="312">
        <f t="shared" si="358"/>
        <v>0</v>
      </c>
      <c r="Q559" s="312">
        <f t="shared" si="358"/>
        <v>0</v>
      </c>
    </row>
    <row r="560" spans="1:17" hidden="1" outlineLevel="2">
      <c r="F560" s="84"/>
      <c r="G560" s="84"/>
      <c r="H560" s="84"/>
      <c r="I560" s="84"/>
      <c r="J560" s="84"/>
      <c r="K560" s="84"/>
      <c r="L560" s="84"/>
      <c r="M560" s="84"/>
      <c r="N560" s="84"/>
      <c r="O560" s="84"/>
      <c r="P560" s="84"/>
      <c r="Q560" s="84"/>
    </row>
    <row r="561" spans="1:17" hidden="1" outlineLevel="2">
      <c r="C561" s="86" t="s">
        <v>530</v>
      </c>
      <c r="F561" s="84"/>
      <c r="G561" s="84"/>
      <c r="H561" s="84"/>
      <c r="I561" s="84"/>
      <c r="J561" s="84"/>
      <c r="K561" s="84"/>
      <c r="L561" s="84"/>
      <c r="M561" s="84"/>
      <c r="N561" s="84"/>
      <c r="O561" s="84"/>
      <c r="P561" s="84"/>
      <c r="Q561" s="84"/>
    </row>
    <row r="562" spans="1:17" hidden="1" outlineLevel="2">
      <c r="E562" s="84" t="str">
        <f t="shared" ref="E562:Q562" si="359" xml:space="preserve"> E555</f>
        <v>Closing RCV (RPI inflated RCV) - BR - real</v>
      </c>
      <c r="F562" s="84">
        <f t="shared" si="359"/>
        <v>0</v>
      </c>
      <c r="G562" s="84" t="str">
        <f t="shared" si="359"/>
        <v>£m</v>
      </c>
      <c r="H562" s="84">
        <f t="shared" si="359"/>
        <v>0</v>
      </c>
      <c r="I562" s="84">
        <f t="shared" si="359"/>
        <v>0</v>
      </c>
      <c r="J562" s="84">
        <f t="shared" si="359"/>
        <v>0</v>
      </c>
      <c r="K562" s="84">
        <f t="shared" si="359"/>
        <v>0</v>
      </c>
      <c r="L562" s="84">
        <f t="shared" si="359"/>
        <v>0</v>
      </c>
      <c r="M562" s="84">
        <f t="shared" si="359"/>
        <v>0</v>
      </c>
      <c r="N562" s="84">
        <f t="shared" si="359"/>
        <v>0</v>
      </c>
      <c r="O562" s="84">
        <f t="shared" si="359"/>
        <v>0</v>
      </c>
      <c r="P562" s="84">
        <f t="shared" si="359"/>
        <v>0</v>
      </c>
      <c r="Q562" s="84">
        <f t="shared" si="359"/>
        <v>0</v>
      </c>
    </row>
    <row r="563" spans="1:17" s="187" customFormat="1" hidden="1" outlineLevel="2">
      <c r="A563" s="183"/>
      <c r="B563" s="218"/>
      <c r="C563" s="185"/>
      <c r="D563" s="186"/>
      <c r="E563" s="181" t="str">
        <f xml:space="preserve"> Inp!E$163</f>
        <v>RCV CPI(H) + RPI wedge bf balance - BR - real</v>
      </c>
      <c r="F563" s="181">
        <f xml:space="preserve"> Inp!F$163</f>
        <v>0</v>
      </c>
      <c r="G563" s="181" t="str">
        <f xml:space="preserve"> Inp!G$163</f>
        <v>£m</v>
      </c>
      <c r="H563" s="181">
        <f xml:space="preserve"> Inp!H$163</f>
        <v>0</v>
      </c>
      <c r="I563" s="181">
        <f xml:space="preserve"> Inp!I$163</f>
        <v>0</v>
      </c>
      <c r="J563" s="181">
        <f xml:space="preserve"> Inp!J$163</f>
        <v>0</v>
      </c>
      <c r="K563" s="181">
        <f xml:space="preserve"> Inp!K$163</f>
        <v>0</v>
      </c>
      <c r="L563" s="181">
        <f xml:space="preserve"> Inp!L$163</f>
        <v>0</v>
      </c>
      <c r="M563" s="181">
        <f xml:space="preserve"> Inp!M$163</f>
        <v>0</v>
      </c>
      <c r="N563" s="181">
        <f xml:space="preserve"> Inp!N$163</f>
        <v>0</v>
      </c>
      <c r="O563" s="181">
        <f xml:space="preserve"> Inp!O$163</f>
        <v>0</v>
      </c>
      <c r="P563" s="181">
        <f xml:space="preserve"> Inp!P$163</f>
        <v>0</v>
      </c>
      <c r="Q563" s="181">
        <f xml:space="preserve"> Inp!Q$163</f>
        <v>0</v>
      </c>
    </row>
    <row r="564" spans="1:17" s="224" customFormat="1" hidden="1" outlineLevel="2">
      <c r="A564" s="219"/>
      <c r="B564" s="220"/>
      <c r="C564" s="221"/>
      <c r="D564" s="222"/>
      <c r="E564" s="223" t="s">
        <v>856</v>
      </c>
      <c r="G564" s="224" t="s">
        <v>724</v>
      </c>
      <c r="H564" s="247">
        <f xml:space="preserve"> SUM(J564:Q564)</f>
        <v>0</v>
      </c>
      <c r="I564" s="196"/>
      <c r="J564" s="224">
        <f t="shared" ref="J564:Q564" si="360" xml:space="preserve"> IF(ROUND(J562,3) = ROUND(J563,3), 0, 1)</f>
        <v>0</v>
      </c>
      <c r="K564" s="224">
        <f t="shared" si="360"/>
        <v>0</v>
      </c>
      <c r="L564" s="224">
        <f t="shared" si="360"/>
        <v>0</v>
      </c>
      <c r="M564" s="224">
        <f t="shared" si="360"/>
        <v>0</v>
      </c>
      <c r="N564" s="224">
        <f t="shared" si="360"/>
        <v>0</v>
      </c>
      <c r="O564" s="224">
        <f t="shared" si="360"/>
        <v>0</v>
      </c>
      <c r="P564" s="224">
        <f t="shared" si="360"/>
        <v>0</v>
      </c>
      <c r="Q564" s="224">
        <f t="shared" si="360"/>
        <v>0</v>
      </c>
    </row>
    <row r="565" spans="1:17" s="148" customFormat="1" hidden="1" outlineLevel="2">
      <c r="A565" s="143"/>
      <c r="B565" s="144"/>
      <c r="C565" s="145"/>
      <c r="D565" s="217"/>
      <c r="E565" s="147"/>
      <c r="G565" s="149"/>
    </row>
    <row r="566" spans="1:17" s="187" customFormat="1" hidden="1" outlineLevel="2">
      <c r="A566" s="183"/>
      <c r="B566" s="216"/>
      <c r="C566" s="185"/>
      <c r="D566" s="186"/>
      <c r="E566" s="181"/>
      <c r="F566" s="181"/>
      <c r="G566" s="181"/>
      <c r="H566" s="181"/>
      <c r="I566" s="181"/>
      <c r="J566" s="181"/>
      <c r="K566" s="181"/>
      <c r="L566" s="181"/>
      <c r="M566" s="181"/>
      <c r="N566" s="181"/>
      <c r="O566" s="181"/>
      <c r="P566" s="181"/>
      <c r="Q566" s="181"/>
    </row>
    <row r="567" spans="1:17" s="148" customFormat="1" hidden="1" outlineLevel="1">
      <c r="A567" s="143"/>
      <c r="B567" s="144"/>
      <c r="C567" s="145"/>
      <c r="D567" s="146"/>
      <c r="E567" s="147"/>
      <c r="G567" s="149"/>
    </row>
    <row r="568" spans="1:17" s="92" customFormat="1" hidden="1" outlineLevel="1" collapsed="1">
      <c r="A568" s="11"/>
      <c r="B568" s="12" t="s">
        <v>725</v>
      </c>
      <c r="C568" s="13"/>
      <c r="D568" s="14"/>
      <c r="E568" s="91"/>
      <c r="G568" s="93"/>
    </row>
    <row r="569" spans="1:17" s="92" customFormat="1" hidden="1" outlineLevel="2">
      <c r="A569" s="11"/>
      <c r="B569" s="12"/>
      <c r="C569" s="13"/>
      <c r="D569" s="115"/>
      <c r="E569" s="91"/>
      <c r="G569" s="93"/>
    </row>
    <row r="570" spans="1:17" s="156" customFormat="1" hidden="1" outlineLevel="2">
      <c r="A570" s="151"/>
      <c r="B570" s="152"/>
      <c r="C570" s="153"/>
      <c r="D570" s="154"/>
      <c r="E570" s="155" t="str">
        <f>Inp!E$164</f>
        <v>RCV CPI(H) bf balance BEG - BR - nominal</v>
      </c>
      <c r="F570" s="155">
        <f>Inp!F$164</f>
        <v>0</v>
      </c>
      <c r="G570" s="155" t="str">
        <f>Inp!G$164</f>
        <v>£m</v>
      </c>
      <c r="H570" s="155">
        <f>Inp!H$164</f>
        <v>0</v>
      </c>
      <c r="I570" s="155">
        <f>Inp!I$164</f>
        <v>0</v>
      </c>
      <c r="J570" s="155">
        <f>Inp!J$164</f>
        <v>0</v>
      </c>
      <c r="K570" s="155">
        <f>Inp!K$164</f>
        <v>0</v>
      </c>
      <c r="L570" s="155">
        <f>Inp!L$164</f>
        <v>0</v>
      </c>
      <c r="M570" s="155">
        <f>Inp!M$164</f>
        <v>0</v>
      </c>
      <c r="N570" s="155">
        <f>Inp!N$164</f>
        <v>0</v>
      </c>
      <c r="O570" s="155">
        <f>Inp!O$164</f>
        <v>0</v>
      </c>
      <c r="P570" s="155">
        <f>Inp!P$164</f>
        <v>0</v>
      </c>
      <c r="Q570" s="155">
        <f>Inp!Q$164</f>
        <v>0</v>
      </c>
    </row>
    <row r="571" spans="1:17" s="161" customFormat="1" hidden="1" outlineLevel="2">
      <c r="A571" s="157"/>
      <c r="B571" s="158"/>
      <c r="C571" s="159"/>
      <c r="D571" s="160"/>
      <c r="E571" s="155" t="str">
        <f>Inp!E$165</f>
        <v>Indexation on RCV - CPI(H) bf balance - BR - nominal</v>
      </c>
      <c r="F571" s="155">
        <f>Inp!F$165</f>
        <v>0</v>
      </c>
      <c r="G571" s="155" t="str">
        <f>Inp!G$165</f>
        <v>£m</v>
      </c>
      <c r="H571" s="155">
        <f>Inp!H$165</f>
        <v>0</v>
      </c>
      <c r="I571" s="155">
        <f>Inp!I$165</f>
        <v>0</v>
      </c>
      <c r="J571" s="155">
        <f>Inp!J$165</f>
        <v>0</v>
      </c>
      <c r="K571" s="155">
        <f>Inp!K$165</f>
        <v>0</v>
      </c>
      <c r="L571" s="155">
        <f>Inp!L$165</f>
        <v>0</v>
      </c>
      <c r="M571" s="155">
        <f>Inp!M$165</f>
        <v>0</v>
      </c>
      <c r="N571" s="155">
        <f>Inp!N$165</f>
        <v>0</v>
      </c>
      <c r="O571" s="155">
        <f>Inp!O$165</f>
        <v>0</v>
      </c>
      <c r="P571" s="155">
        <f>Inp!P$165</f>
        <v>0</v>
      </c>
      <c r="Q571" s="155">
        <f>Inp!Q$165</f>
        <v>0</v>
      </c>
    </row>
    <row r="572" spans="1:17" s="161" customFormat="1" hidden="1" outlineLevel="2">
      <c r="A572" s="157"/>
      <c r="B572" s="158"/>
      <c r="C572" s="159"/>
      <c r="D572" s="160"/>
      <c r="E572" s="155" t="str">
        <f>Inp!E$167</f>
        <v>Indexation on RCV other adjustments balance BEG - BR - nominal</v>
      </c>
      <c r="F572" s="155">
        <f>Inp!F$167</f>
        <v>0</v>
      </c>
      <c r="G572" s="155" t="str">
        <f>Inp!G$167</f>
        <v>£m</v>
      </c>
      <c r="H572" s="155">
        <f>Inp!H$167</f>
        <v>0</v>
      </c>
      <c r="I572" s="155">
        <f>Inp!I$167</f>
        <v>0</v>
      </c>
      <c r="J572" s="155">
        <f>Inp!J$167</f>
        <v>0</v>
      </c>
      <c r="K572" s="155">
        <f>Inp!K$167</f>
        <v>0</v>
      </c>
      <c r="L572" s="155">
        <f>Inp!L$167</f>
        <v>0</v>
      </c>
      <c r="M572" s="155">
        <f>Inp!M$167</f>
        <v>0</v>
      </c>
      <c r="N572" s="155">
        <f>Inp!N$167</f>
        <v>0</v>
      </c>
      <c r="O572" s="155">
        <f>Inp!O$167</f>
        <v>0</v>
      </c>
      <c r="P572" s="155">
        <f>Inp!P$167</f>
        <v>0</v>
      </c>
      <c r="Q572" s="155">
        <f>Inp!Q$167</f>
        <v>0</v>
      </c>
    </row>
    <row r="573" spans="1:17" s="161" customFormat="1" hidden="1" outlineLevel="2">
      <c r="A573" s="157"/>
      <c r="B573" s="158"/>
      <c r="C573" s="159"/>
      <c r="D573" s="160"/>
      <c r="E573" s="155" t="str">
        <f>Inp!E$168</f>
        <v>RCV - CPI(H) bf depreciation - BR - nominal</v>
      </c>
      <c r="F573" s="155">
        <f>Inp!F$168</f>
        <v>0</v>
      </c>
      <c r="G573" s="155" t="str">
        <f>Inp!G$168</f>
        <v>£m</v>
      </c>
      <c r="H573" s="155">
        <f>Inp!H$168</f>
        <v>0</v>
      </c>
      <c r="I573" s="155">
        <f>Inp!I$168</f>
        <v>0</v>
      </c>
      <c r="J573" s="155">
        <f>Inp!J$168</f>
        <v>0</v>
      </c>
      <c r="K573" s="155">
        <f>Inp!K$168</f>
        <v>0</v>
      </c>
      <c r="L573" s="155">
        <f>Inp!L$168</f>
        <v>0</v>
      </c>
      <c r="M573" s="155">
        <f>Inp!M$168</f>
        <v>0</v>
      </c>
      <c r="N573" s="155">
        <f>Inp!N$168</f>
        <v>0</v>
      </c>
      <c r="O573" s="155">
        <f>Inp!O$168</f>
        <v>0</v>
      </c>
      <c r="P573" s="155">
        <f>Inp!P$168</f>
        <v>0</v>
      </c>
      <c r="Q573" s="155">
        <f>Inp!Q$168</f>
        <v>0</v>
      </c>
    </row>
    <row r="574" spans="1:17" s="161" customFormat="1" hidden="1" outlineLevel="2">
      <c r="A574" s="157"/>
      <c r="B574" s="158"/>
      <c r="C574" s="159"/>
      <c r="D574" s="160"/>
      <c r="E574" s="155" t="str">
        <f>Inp!E169</f>
        <v>Other adjustments CPI(H) - BR - nominal</v>
      </c>
      <c r="F574" s="155">
        <f>Inp!F169</f>
        <v>0</v>
      </c>
      <c r="G574" s="155" t="str">
        <f>Inp!G169</f>
        <v>£m</v>
      </c>
      <c r="H574" s="155">
        <f>Inp!H169</f>
        <v>0</v>
      </c>
      <c r="I574" s="155">
        <f>Inp!I169</f>
        <v>0</v>
      </c>
      <c r="J574" s="155">
        <f>Inp!J169</f>
        <v>0</v>
      </c>
      <c r="K574" s="155">
        <f>Inp!K169</f>
        <v>0</v>
      </c>
      <c r="L574" s="155">
        <f>Inp!L169</f>
        <v>0</v>
      </c>
      <c r="M574" s="155">
        <f>Inp!M169</f>
        <v>0</v>
      </c>
      <c r="N574" s="155">
        <f>Inp!N169</f>
        <v>0</v>
      </c>
      <c r="O574" s="155">
        <f>Inp!O169</f>
        <v>0</v>
      </c>
      <c r="P574" s="155">
        <f>Inp!P169</f>
        <v>0</v>
      </c>
      <c r="Q574" s="155">
        <f>Inp!Q169</f>
        <v>0</v>
      </c>
    </row>
    <row r="575" spans="1:17" s="259" customFormat="1" hidden="1" outlineLevel="2">
      <c r="A575" s="256"/>
      <c r="B575" s="257"/>
      <c r="C575" s="258"/>
      <c r="D575" s="255"/>
      <c r="E575" s="272" t="str">
        <f>Time!E$39</f>
        <v>Acquisition / initial balance date flag</v>
      </c>
      <c r="F575" s="272">
        <f>Time!F$39</f>
        <v>0</v>
      </c>
      <c r="G575" s="272" t="str">
        <f>Time!G$39</f>
        <v>flag</v>
      </c>
      <c r="H575" s="272">
        <f>Time!H$39</f>
        <v>1</v>
      </c>
      <c r="I575" s="272">
        <f>Time!I$39</f>
        <v>0</v>
      </c>
      <c r="J575" s="272">
        <f>Time!J$39</f>
        <v>0</v>
      </c>
      <c r="K575" s="272">
        <f>Time!K$39</f>
        <v>0</v>
      </c>
      <c r="L575" s="272">
        <f>Time!L$39</f>
        <v>1</v>
      </c>
      <c r="M575" s="272">
        <f>Time!M$39</f>
        <v>0</v>
      </c>
      <c r="N575" s="272">
        <f>Time!N$39</f>
        <v>0</v>
      </c>
      <c r="O575" s="272">
        <f>Time!O$39</f>
        <v>0</v>
      </c>
      <c r="P575" s="272">
        <f>Time!P$39</f>
        <v>0</v>
      </c>
      <c r="Q575" s="272">
        <f>Time!Q$39</f>
        <v>0</v>
      </c>
    </row>
    <row r="576" spans="1:17" s="259" customFormat="1" hidden="1" outlineLevel="2">
      <c r="A576" s="256"/>
      <c r="B576" s="257"/>
      <c r="C576" s="258"/>
      <c r="D576" s="255"/>
      <c r="E576" s="196" t="s">
        <v>857</v>
      </c>
      <c r="F576" s="274"/>
      <c r="G576" s="196" t="s">
        <v>255</v>
      </c>
      <c r="H576" s="274"/>
      <c r="I576" s="274"/>
      <c r="J576" s="274">
        <f t="shared" ref="J576:Q576" si="361" xml:space="preserve"> IF(J575 = 1, K570 * J575, 0)</f>
        <v>0</v>
      </c>
      <c r="K576" s="274">
        <f t="shared" si="361"/>
        <v>0</v>
      </c>
      <c r="L576" s="274">
        <f t="shared" si="361"/>
        <v>0</v>
      </c>
      <c r="M576" s="274">
        <f t="shared" si="361"/>
        <v>0</v>
      </c>
      <c r="N576" s="274">
        <f t="shared" si="361"/>
        <v>0</v>
      </c>
      <c r="O576" s="274">
        <f t="shared" si="361"/>
        <v>0</v>
      </c>
      <c r="P576" s="274">
        <f t="shared" si="361"/>
        <v>0</v>
      </c>
      <c r="Q576" s="274">
        <f t="shared" si="361"/>
        <v>0</v>
      </c>
    </row>
    <row r="577" spans="1:17" hidden="1" outlineLevel="2">
      <c r="F577" s="84"/>
      <c r="G577" s="84"/>
      <c r="H577" s="84"/>
      <c r="I577" s="84"/>
      <c r="J577" s="84"/>
      <c r="K577" s="84"/>
      <c r="L577" s="84"/>
      <c r="M577" s="84"/>
      <c r="N577" s="84"/>
      <c r="O577" s="84"/>
      <c r="P577" s="84"/>
      <c r="Q577" s="84"/>
    </row>
    <row r="578" spans="1:17" s="187" customFormat="1" hidden="1" outlineLevel="2">
      <c r="A578" s="183"/>
      <c r="B578" s="216"/>
      <c r="C578" s="185"/>
      <c r="D578" s="186"/>
      <c r="E578" s="181" t="str">
        <f>Index!E$85</f>
        <v>CPIH index (PR19FD) - FYA - inflate from FYA 2017-18</v>
      </c>
      <c r="F578" s="181">
        <f>Index!F$85</f>
        <v>0</v>
      </c>
      <c r="G578" s="181" t="str">
        <f>Index!G$85</f>
        <v>Factor</v>
      </c>
      <c r="H578" s="181">
        <f>Index!H$85</f>
        <v>0</v>
      </c>
      <c r="I578" s="181">
        <f>Index!I$85</f>
        <v>0</v>
      </c>
      <c r="J578" s="181">
        <f>Index!J$85</f>
        <v>1</v>
      </c>
      <c r="K578" s="181">
        <f>Index!K$85</f>
        <v>1.0212697905005599</v>
      </c>
      <c r="L578" s="181">
        <f>Index!L$85</f>
        <v>1.0416029201511179</v>
      </c>
      <c r="M578" s="181">
        <f>Index!M$85</f>
        <v>1.0622616980779827</v>
      </c>
      <c r="N578" s="181">
        <f>Index!N$85</f>
        <v>1.0835515290872799</v>
      </c>
      <c r="O578" s="181">
        <f>Index!O$85</f>
        <v>1.1060365794841869</v>
      </c>
      <c r="P578" s="181">
        <f>Index!P$85</f>
        <v>1.1292633476533553</v>
      </c>
      <c r="Q578" s="181">
        <f>Index!Q$85</f>
        <v>1.1529778779540774</v>
      </c>
    </row>
    <row r="579" spans="1:17" hidden="1" outlineLevel="2">
      <c r="F579" s="84"/>
      <c r="G579" s="84"/>
      <c r="H579" s="84"/>
      <c r="I579" s="84"/>
      <c r="J579" s="84"/>
      <c r="K579" s="84"/>
      <c r="L579" s="84"/>
      <c r="M579" s="84"/>
      <c r="N579" s="84"/>
      <c r="O579" s="84"/>
      <c r="P579" s="84"/>
      <c r="Q579" s="84"/>
    </row>
    <row r="580" spans="1:17" s="259" customFormat="1" hidden="1" outlineLevel="2">
      <c r="A580" s="256"/>
      <c r="B580" s="257"/>
      <c r="C580" s="258"/>
      <c r="D580" s="255"/>
      <c r="E580" s="272" t="str">
        <f>Time!E$39</f>
        <v>Acquisition / initial balance date flag</v>
      </c>
      <c r="F580" s="272">
        <f>Time!F$39</f>
        <v>0</v>
      </c>
      <c r="G580" s="272" t="str">
        <f>Time!G$39</f>
        <v>flag</v>
      </c>
      <c r="H580" s="272">
        <f>Time!H$39</f>
        <v>1</v>
      </c>
      <c r="I580" s="272">
        <f>Time!I$39</f>
        <v>0</v>
      </c>
      <c r="J580" s="272">
        <f>Time!J$39</f>
        <v>0</v>
      </c>
      <c r="K580" s="272">
        <f>Time!K$39</f>
        <v>0</v>
      </c>
      <c r="L580" s="272">
        <f>Time!L$39</f>
        <v>1</v>
      </c>
      <c r="M580" s="272">
        <f>Time!M$39</f>
        <v>0</v>
      </c>
      <c r="N580" s="272">
        <f>Time!N$39</f>
        <v>0</v>
      </c>
      <c r="O580" s="272">
        <f>Time!O$39</f>
        <v>0</v>
      </c>
      <c r="P580" s="272">
        <f>Time!P$39</f>
        <v>0</v>
      </c>
      <c r="Q580" s="272">
        <f>Time!Q$39</f>
        <v>0</v>
      </c>
    </row>
    <row r="581" spans="1:17" s="187" customFormat="1" hidden="1" outlineLevel="2">
      <c r="A581" s="183"/>
      <c r="B581" s="216"/>
      <c r="C581" s="185"/>
      <c r="D581" s="186"/>
      <c r="E581" s="181" t="str">
        <f>Inp!E$166</f>
        <v>RCV other adjustments balance - BR - real</v>
      </c>
      <c r="F581" s="181">
        <f>Inp!F$166</f>
        <v>0</v>
      </c>
      <c r="G581" s="181" t="str">
        <f>Inp!G$166</f>
        <v>£m</v>
      </c>
      <c r="H581" s="181">
        <f>Inp!H$166</f>
        <v>0</v>
      </c>
      <c r="I581" s="181">
        <f>Inp!I$166</f>
        <v>0</v>
      </c>
      <c r="J581" s="181">
        <f>Inp!J$166</f>
        <v>0</v>
      </c>
      <c r="K581" s="181">
        <f>Inp!K$166</f>
        <v>0</v>
      </c>
      <c r="L581" s="181">
        <f>Inp!L$166</f>
        <v>0</v>
      </c>
      <c r="M581" s="181">
        <f>Inp!M$166</f>
        <v>0</v>
      </c>
      <c r="N581" s="181">
        <f>Inp!N$166</f>
        <v>0</v>
      </c>
      <c r="O581" s="181">
        <f>Inp!O$166</f>
        <v>0</v>
      </c>
      <c r="P581" s="181">
        <f>Inp!P$166</f>
        <v>0</v>
      </c>
      <c r="Q581" s="181">
        <f>Inp!Q$166</f>
        <v>0</v>
      </c>
    </row>
    <row r="582" spans="1:17" s="240" customFormat="1" hidden="1" outlineLevel="2">
      <c r="A582" s="237"/>
      <c r="B582" s="241"/>
      <c r="C582" s="238"/>
      <c r="D582" s="239"/>
      <c r="E582" s="196" t="s">
        <v>858</v>
      </c>
      <c r="F582" s="196"/>
      <c r="G582" s="196" t="s">
        <v>255</v>
      </c>
      <c r="H582" s="196"/>
      <c r="I582" s="196"/>
      <c r="J582" s="274">
        <f xml:space="preserve"> IF(J580 = 1, K581 * J580, 0)</f>
        <v>0</v>
      </c>
      <c r="K582" s="274">
        <f t="shared" ref="K582:Q582" si="362" xml:space="preserve"> IF(K580 = 1, L581 * K580, 0)</f>
        <v>0</v>
      </c>
      <c r="L582" s="274">
        <f t="shared" si="362"/>
        <v>0</v>
      </c>
      <c r="M582" s="274">
        <f t="shared" si="362"/>
        <v>0</v>
      </c>
      <c r="N582" s="274">
        <f t="shared" si="362"/>
        <v>0</v>
      </c>
      <c r="O582" s="274">
        <f t="shared" si="362"/>
        <v>0</v>
      </c>
      <c r="P582" s="274">
        <f t="shared" si="362"/>
        <v>0</v>
      </c>
      <c r="Q582" s="274">
        <f t="shared" si="362"/>
        <v>0</v>
      </c>
    </row>
    <row r="583" spans="1:17" s="118" customFormat="1" hidden="1" outlineLevel="2">
      <c r="A583" s="369"/>
      <c r="B583" s="269"/>
      <c r="C583" s="270"/>
      <c r="D583" s="271"/>
      <c r="E583" s="275" t="s">
        <v>859</v>
      </c>
      <c r="F583" s="117"/>
      <c r="G583" s="117" t="s">
        <v>255</v>
      </c>
      <c r="H583" s="117"/>
      <c r="I583" s="117"/>
      <c r="J583" s="117">
        <f xml:space="preserve"> J576 / J578 + J582</f>
        <v>0</v>
      </c>
      <c r="K583" s="117">
        <f t="shared" ref="K583:Q583" si="363" xml:space="preserve"> K576 / K578 + K582</f>
        <v>0</v>
      </c>
      <c r="L583" s="117">
        <f t="shared" si="363"/>
        <v>0</v>
      </c>
      <c r="M583" s="117">
        <f t="shared" si="363"/>
        <v>0</v>
      </c>
      <c r="N583" s="117">
        <f t="shared" si="363"/>
        <v>0</v>
      </c>
      <c r="O583" s="117">
        <f t="shared" si="363"/>
        <v>0</v>
      </c>
      <c r="P583" s="117">
        <f t="shared" si="363"/>
        <v>0</v>
      </c>
      <c r="Q583" s="117">
        <f t="shared" si="363"/>
        <v>0</v>
      </c>
    </row>
    <row r="584" spans="1:17" s="118" customFormat="1" hidden="1" outlineLevel="2">
      <c r="A584" s="369"/>
      <c r="B584" s="269"/>
      <c r="C584" s="270"/>
      <c r="D584" s="271"/>
      <c r="E584" s="275"/>
      <c r="F584" s="117"/>
      <c r="G584" s="117"/>
      <c r="H584" s="117"/>
      <c r="I584" s="117"/>
      <c r="J584" s="117"/>
      <c r="K584" s="117"/>
      <c r="L584" s="117"/>
      <c r="M584" s="117"/>
      <c r="N584" s="117"/>
      <c r="O584" s="117"/>
      <c r="P584" s="117"/>
      <c r="Q584" s="117"/>
    </row>
    <row r="585" spans="1:17" hidden="1" outlineLevel="2">
      <c r="E585" s="84" t="s">
        <v>860</v>
      </c>
      <c r="F585" s="84"/>
      <c r="G585" s="84" t="s">
        <v>255</v>
      </c>
      <c r="H585" s="84"/>
      <c r="I585" s="84"/>
      <c r="J585" s="84">
        <f t="shared" ref="J585:Q585" si="364" xml:space="preserve"> J570 / J578</f>
        <v>0</v>
      </c>
      <c r="K585" s="84">
        <f t="shared" si="364"/>
        <v>0</v>
      </c>
      <c r="L585" s="84">
        <f t="shared" si="364"/>
        <v>0</v>
      </c>
      <c r="M585" s="84">
        <f t="shared" si="364"/>
        <v>0</v>
      </c>
      <c r="N585" s="84">
        <f t="shared" si="364"/>
        <v>0</v>
      </c>
      <c r="O585" s="84">
        <f t="shared" si="364"/>
        <v>0</v>
      </c>
      <c r="P585" s="84">
        <f t="shared" si="364"/>
        <v>0</v>
      </c>
      <c r="Q585" s="84">
        <f t="shared" si="364"/>
        <v>0</v>
      </c>
    </row>
    <row r="586" spans="1:17" hidden="1" outlineLevel="2">
      <c r="E586" s="84" t="s">
        <v>861</v>
      </c>
      <c r="F586" s="84"/>
      <c r="G586" s="84" t="s">
        <v>255</v>
      </c>
      <c r="H586" s="84"/>
      <c r="I586" s="84"/>
      <c r="J586" s="84">
        <f t="shared" ref="J586:Q586" si="365" xml:space="preserve"> J571 / J578</f>
        <v>0</v>
      </c>
      <c r="K586" s="84">
        <f t="shared" si="365"/>
        <v>0</v>
      </c>
      <c r="L586" s="84">
        <f t="shared" si="365"/>
        <v>0</v>
      </c>
      <c r="M586" s="84">
        <f t="shared" si="365"/>
        <v>0</v>
      </c>
      <c r="N586" s="84">
        <f t="shared" si="365"/>
        <v>0</v>
      </c>
      <c r="O586" s="84">
        <f t="shared" si="365"/>
        <v>0</v>
      </c>
      <c r="P586" s="84">
        <f t="shared" si="365"/>
        <v>0</v>
      </c>
      <c r="Q586" s="84">
        <f t="shared" si="365"/>
        <v>0</v>
      </c>
    </row>
    <row r="587" spans="1:17" hidden="1" outlineLevel="2">
      <c r="E587" s="84" t="s">
        <v>862</v>
      </c>
      <c r="F587" s="84"/>
      <c r="G587" s="84" t="s">
        <v>255</v>
      </c>
      <c r="H587" s="84"/>
      <c r="I587" s="84"/>
      <c r="J587" s="84">
        <f t="shared" ref="J587:Q587" si="366" xml:space="preserve"> J572 / J578</f>
        <v>0</v>
      </c>
      <c r="K587" s="84">
        <f t="shared" si="366"/>
        <v>0</v>
      </c>
      <c r="L587" s="84">
        <f t="shared" si="366"/>
        <v>0</v>
      </c>
      <c r="M587" s="84">
        <f t="shared" si="366"/>
        <v>0</v>
      </c>
      <c r="N587" s="84">
        <f t="shared" si="366"/>
        <v>0</v>
      </c>
      <c r="O587" s="84">
        <f t="shared" si="366"/>
        <v>0</v>
      </c>
      <c r="P587" s="84">
        <f t="shared" si="366"/>
        <v>0</v>
      </c>
      <c r="Q587" s="84">
        <f t="shared" si="366"/>
        <v>0</v>
      </c>
    </row>
    <row r="588" spans="1:17" hidden="1" outlineLevel="2">
      <c r="E588" s="84" t="s">
        <v>863</v>
      </c>
      <c r="F588" s="84"/>
      <c r="G588" s="84" t="s">
        <v>255</v>
      </c>
      <c r="H588" s="84"/>
      <c r="I588" s="84"/>
      <c r="J588" s="84">
        <f t="shared" ref="J588:Q588" si="367" xml:space="preserve"> J573 / J578</f>
        <v>0</v>
      </c>
      <c r="K588" s="84">
        <f t="shared" si="367"/>
        <v>0</v>
      </c>
      <c r="L588" s="84">
        <f t="shared" si="367"/>
        <v>0</v>
      </c>
      <c r="M588" s="84">
        <f t="shared" si="367"/>
        <v>0</v>
      </c>
      <c r="N588" s="84">
        <f t="shared" si="367"/>
        <v>0</v>
      </c>
      <c r="O588" s="84">
        <f t="shared" si="367"/>
        <v>0</v>
      </c>
      <c r="P588" s="84">
        <f t="shared" si="367"/>
        <v>0</v>
      </c>
      <c r="Q588" s="84">
        <f t="shared" si="367"/>
        <v>0</v>
      </c>
    </row>
    <row r="589" spans="1:17" hidden="1" outlineLevel="2">
      <c r="E589" s="84" t="s">
        <v>864</v>
      </c>
      <c r="F589" s="84"/>
      <c r="G589" s="84" t="s">
        <v>255</v>
      </c>
      <c r="H589" s="84"/>
      <c r="I589" s="84"/>
      <c r="J589" s="84">
        <f t="shared" ref="J589:Q589" si="368" xml:space="preserve"> J574 / J578</f>
        <v>0</v>
      </c>
      <c r="K589" s="84">
        <f t="shared" si="368"/>
        <v>0</v>
      </c>
      <c r="L589" s="84">
        <f t="shared" si="368"/>
        <v>0</v>
      </c>
      <c r="M589" s="84">
        <f t="shared" si="368"/>
        <v>0</v>
      </c>
      <c r="N589" s="84">
        <f t="shared" si="368"/>
        <v>0</v>
      </c>
      <c r="O589" s="84">
        <f t="shared" si="368"/>
        <v>0</v>
      </c>
      <c r="P589" s="84">
        <f t="shared" si="368"/>
        <v>0</v>
      </c>
      <c r="Q589" s="84">
        <f t="shared" si="368"/>
        <v>0</v>
      </c>
    </row>
    <row r="590" spans="1:17" hidden="1" outlineLevel="2">
      <c r="F590" s="84"/>
      <c r="G590" s="84"/>
      <c r="H590" s="84"/>
      <c r="I590" s="84"/>
      <c r="J590" s="84"/>
      <c r="K590" s="84"/>
      <c r="L590" s="84"/>
      <c r="M590" s="84"/>
      <c r="N590" s="84"/>
      <c r="O590" s="84"/>
      <c r="P590" s="84"/>
      <c r="Q590" s="84"/>
    </row>
    <row r="591" spans="1:17" hidden="1" outlineLevel="2">
      <c r="E591" s="84" t="str">
        <f t="shared" ref="E591:Q591" si="369" xml:space="preserve"> E585</f>
        <v>RCV CPI(H) bf balance BEG - BR - real</v>
      </c>
      <c r="F591" s="84">
        <f t="shared" si="369"/>
        <v>0</v>
      </c>
      <c r="G591" s="84" t="str">
        <f t="shared" si="369"/>
        <v>£m</v>
      </c>
      <c r="H591" s="84">
        <f t="shared" si="369"/>
        <v>0</v>
      </c>
      <c r="I591" s="84">
        <f t="shared" si="369"/>
        <v>0</v>
      </c>
      <c r="J591" s="84">
        <f t="shared" si="369"/>
        <v>0</v>
      </c>
      <c r="K591" s="84">
        <f t="shared" si="369"/>
        <v>0</v>
      </c>
      <c r="L591" s="84">
        <f t="shared" si="369"/>
        <v>0</v>
      </c>
      <c r="M591" s="84">
        <f t="shared" si="369"/>
        <v>0</v>
      </c>
      <c r="N591" s="84">
        <f t="shared" si="369"/>
        <v>0</v>
      </c>
      <c r="O591" s="84">
        <f t="shared" si="369"/>
        <v>0</v>
      </c>
      <c r="P591" s="84">
        <f t="shared" si="369"/>
        <v>0</v>
      </c>
      <c r="Q591" s="84">
        <f t="shared" si="369"/>
        <v>0</v>
      </c>
    </row>
    <row r="592" spans="1:17" hidden="1" outlineLevel="2">
      <c r="D592" s="83" t="s">
        <v>719</v>
      </c>
      <c r="E592" s="84" t="str">
        <f t="shared" ref="E592:Q592" si="370" xml:space="preserve"> E586</f>
        <v>Indexation on RCV - CPI(H) bf balance - BR - real</v>
      </c>
      <c r="F592" s="84">
        <f t="shared" si="370"/>
        <v>0</v>
      </c>
      <c r="G592" s="84" t="str">
        <f t="shared" si="370"/>
        <v>£m</v>
      </c>
      <c r="H592" s="84">
        <f t="shared" si="370"/>
        <v>0</v>
      </c>
      <c r="I592" s="84">
        <f t="shared" si="370"/>
        <v>0</v>
      </c>
      <c r="J592" s="84">
        <f t="shared" si="370"/>
        <v>0</v>
      </c>
      <c r="K592" s="84">
        <f t="shared" si="370"/>
        <v>0</v>
      </c>
      <c r="L592" s="84">
        <f t="shared" si="370"/>
        <v>0</v>
      </c>
      <c r="M592" s="84">
        <f t="shared" si="370"/>
        <v>0</v>
      </c>
      <c r="N592" s="84">
        <f t="shared" si="370"/>
        <v>0</v>
      </c>
      <c r="O592" s="84">
        <f t="shared" si="370"/>
        <v>0</v>
      </c>
      <c r="P592" s="84">
        <f t="shared" si="370"/>
        <v>0</v>
      </c>
      <c r="Q592" s="84">
        <f t="shared" si="370"/>
        <v>0</v>
      </c>
    </row>
    <row r="593" spans="1:17" s="192" customFormat="1" hidden="1" outlineLevel="2">
      <c r="A593" s="188"/>
      <c r="B593" s="304"/>
      <c r="C593" s="190"/>
      <c r="D593" s="191" t="s">
        <v>719</v>
      </c>
      <c r="E593" s="181" t="str">
        <f>Inp!E$166</f>
        <v>RCV other adjustments balance - BR - real</v>
      </c>
      <c r="F593" s="181">
        <f>Inp!F$166</f>
        <v>0</v>
      </c>
      <c r="G593" s="181" t="str">
        <f>Inp!G$166</f>
        <v>£m</v>
      </c>
      <c r="H593" s="181">
        <f>Inp!H$166</f>
        <v>0</v>
      </c>
      <c r="I593" s="181">
        <f>Inp!I$166</f>
        <v>0</v>
      </c>
      <c r="J593" s="181">
        <f>Inp!J$166</f>
        <v>0</v>
      </c>
      <c r="K593" s="181">
        <f>Inp!K$166</f>
        <v>0</v>
      </c>
      <c r="L593" s="181">
        <f>Inp!L$166</f>
        <v>0</v>
      </c>
      <c r="M593" s="181">
        <f>Inp!M$166</f>
        <v>0</v>
      </c>
      <c r="N593" s="181">
        <f>Inp!N$166</f>
        <v>0</v>
      </c>
      <c r="O593" s="181">
        <f>Inp!O$166</f>
        <v>0</v>
      </c>
      <c r="P593" s="181">
        <f>Inp!P$166</f>
        <v>0</v>
      </c>
      <c r="Q593" s="181">
        <f>Inp!Q$166</f>
        <v>0</v>
      </c>
    </row>
    <row r="594" spans="1:17" hidden="1" outlineLevel="2">
      <c r="D594" s="83" t="s">
        <v>719</v>
      </c>
      <c r="E594" s="84" t="str">
        <f t="shared" ref="E594:Q594" si="371" xml:space="preserve"> E587</f>
        <v>Indexation on RCV - CPI(H) other adjustments balance - BR - real</v>
      </c>
      <c r="F594" s="84">
        <f t="shared" si="371"/>
        <v>0</v>
      </c>
      <c r="G594" s="84" t="str">
        <f t="shared" si="371"/>
        <v>£m</v>
      </c>
      <c r="H594" s="84">
        <f t="shared" si="371"/>
        <v>0</v>
      </c>
      <c r="I594" s="84">
        <f t="shared" si="371"/>
        <v>0</v>
      </c>
      <c r="J594" s="84">
        <f t="shared" si="371"/>
        <v>0</v>
      </c>
      <c r="K594" s="84">
        <f t="shared" si="371"/>
        <v>0</v>
      </c>
      <c r="L594" s="84">
        <f t="shared" si="371"/>
        <v>0</v>
      </c>
      <c r="M594" s="84">
        <f t="shared" si="371"/>
        <v>0</v>
      </c>
      <c r="N594" s="84">
        <f t="shared" si="371"/>
        <v>0</v>
      </c>
      <c r="O594" s="84">
        <f t="shared" si="371"/>
        <v>0</v>
      </c>
      <c r="P594" s="84">
        <f t="shared" si="371"/>
        <v>0</v>
      </c>
      <c r="Q594" s="84">
        <f t="shared" si="371"/>
        <v>0</v>
      </c>
    </row>
    <row r="595" spans="1:17" hidden="1" outlineLevel="2">
      <c r="E595" s="211" t="s">
        <v>865</v>
      </c>
      <c r="F595" s="211"/>
      <c r="G595" s="211" t="s">
        <v>255</v>
      </c>
      <c r="H595" s="211"/>
      <c r="I595" s="211"/>
      <c r="J595" s="211">
        <f t="shared" ref="J595:Q595" si="372" xml:space="preserve"> SUM(J591:J594)</f>
        <v>0</v>
      </c>
      <c r="K595" s="211">
        <f t="shared" si="372"/>
        <v>0</v>
      </c>
      <c r="L595" s="211">
        <f t="shared" si="372"/>
        <v>0</v>
      </c>
      <c r="M595" s="211">
        <f t="shared" si="372"/>
        <v>0</v>
      </c>
      <c r="N595" s="211">
        <f t="shared" si="372"/>
        <v>0</v>
      </c>
      <c r="O595" s="211">
        <f t="shared" si="372"/>
        <v>0</v>
      </c>
      <c r="P595" s="211">
        <f t="shared" si="372"/>
        <v>0</v>
      </c>
      <c r="Q595" s="211">
        <f t="shared" si="372"/>
        <v>0</v>
      </c>
    </row>
    <row r="596" spans="1:17" s="452" customFormat="1" hidden="1" outlineLevel="2">
      <c r="A596" s="447"/>
      <c r="B596" s="448"/>
      <c r="C596" s="449"/>
      <c r="D596" s="450"/>
      <c r="E596" s="451"/>
      <c r="F596" s="451"/>
      <c r="G596" s="451"/>
      <c r="H596" s="451"/>
      <c r="I596" s="451"/>
      <c r="J596" s="451"/>
      <c r="K596" s="451"/>
      <c r="L596" s="451"/>
      <c r="M596" s="451"/>
      <c r="N596" s="451"/>
      <c r="O596" s="451"/>
      <c r="P596" s="451"/>
      <c r="Q596" s="451"/>
    </row>
    <row r="597" spans="1:17" s="118" customFormat="1" hidden="1" outlineLevel="2">
      <c r="A597" s="67"/>
      <c r="B597" s="85"/>
      <c r="C597" s="86"/>
      <c r="D597" s="83"/>
      <c r="E597" s="117" t="str">
        <f t="shared" ref="E597:Q597" si="373" xml:space="preserve"> E595</f>
        <v>Opening RCV (CPIH inflated RCV) - BR - real</v>
      </c>
      <c r="F597" s="117">
        <f t="shared" si="373"/>
        <v>0</v>
      </c>
      <c r="G597" s="117" t="str">
        <f t="shared" si="373"/>
        <v>£m</v>
      </c>
      <c r="H597" s="117">
        <f t="shared" si="373"/>
        <v>0</v>
      </c>
      <c r="I597" s="117">
        <f t="shared" si="373"/>
        <v>0</v>
      </c>
      <c r="J597" s="117">
        <f t="shared" si="373"/>
        <v>0</v>
      </c>
      <c r="K597" s="117">
        <f t="shared" si="373"/>
        <v>0</v>
      </c>
      <c r="L597" s="117">
        <f t="shared" si="373"/>
        <v>0</v>
      </c>
      <c r="M597" s="117">
        <f t="shared" si="373"/>
        <v>0</v>
      </c>
      <c r="N597" s="117">
        <f t="shared" si="373"/>
        <v>0</v>
      </c>
      <c r="O597" s="117">
        <f t="shared" si="373"/>
        <v>0</v>
      </c>
      <c r="P597" s="117">
        <f t="shared" si="373"/>
        <v>0</v>
      </c>
      <c r="Q597" s="117">
        <f t="shared" si="373"/>
        <v>0</v>
      </c>
    </row>
    <row r="598" spans="1:17" s="118" customFormat="1" hidden="1" outlineLevel="2">
      <c r="A598" s="67"/>
      <c r="B598" s="85"/>
      <c r="C598" s="86"/>
      <c r="D598" s="83" t="s">
        <v>631</v>
      </c>
      <c r="E598" s="117" t="str">
        <f t="shared" ref="E598:Q598" si="374" xml:space="preserve"> E588</f>
        <v>RCV - CPI(H) bf depreciation - BR - real</v>
      </c>
      <c r="F598" s="117">
        <f t="shared" si="374"/>
        <v>0</v>
      </c>
      <c r="G598" s="117" t="str">
        <f t="shared" si="374"/>
        <v>£m</v>
      </c>
      <c r="H598" s="117">
        <f t="shared" si="374"/>
        <v>0</v>
      </c>
      <c r="I598" s="117">
        <f t="shared" si="374"/>
        <v>0</v>
      </c>
      <c r="J598" s="117">
        <f t="shared" si="374"/>
        <v>0</v>
      </c>
      <c r="K598" s="117">
        <f t="shared" si="374"/>
        <v>0</v>
      </c>
      <c r="L598" s="117">
        <f t="shared" si="374"/>
        <v>0</v>
      </c>
      <c r="M598" s="117">
        <f t="shared" si="374"/>
        <v>0</v>
      </c>
      <c r="N598" s="117">
        <f t="shared" si="374"/>
        <v>0</v>
      </c>
      <c r="O598" s="117">
        <f t="shared" si="374"/>
        <v>0</v>
      </c>
      <c r="P598" s="117">
        <f t="shared" si="374"/>
        <v>0</v>
      </c>
      <c r="Q598" s="117">
        <f t="shared" si="374"/>
        <v>0</v>
      </c>
    </row>
    <row r="599" spans="1:17" s="118" customFormat="1" hidden="1" outlineLevel="2">
      <c r="A599" s="67"/>
      <c r="B599" s="85"/>
      <c r="C599" s="86"/>
      <c r="D599" s="83" t="s">
        <v>631</v>
      </c>
      <c r="E599" s="117" t="str">
        <f t="shared" ref="E599:Q599" si="375" xml:space="preserve"> E589</f>
        <v>Other adjustments CPI(H) - BR - real</v>
      </c>
      <c r="F599" s="117">
        <f t="shared" si="375"/>
        <v>0</v>
      </c>
      <c r="G599" s="117" t="str">
        <f t="shared" si="375"/>
        <v>£m</v>
      </c>
      <c r="H599" s="117">
        <f t="shared" si="375"/>
        <v>0</v>
      </c>
      <c r="I599" s="117">
        <f t="shared" si="375"/>
        <v>0</v>
      </c>
      <c r="J599" s="117">
        <f t="shared" si="375"/>
        <v>0</v>
      </c>
      <c r="K599" s="117">
        <f t="shared" si="375"/>
        <v>0</v>
      </c>
      <c r="L599" s="117">
        <f t="shared" si="375"/>
        <v>0</v>
      </c>
      <c r="M599" s="117">
        <f t="shared" si="375"/>
        <v>0</v>
      </c>
      <c r="N599" s="117">
        <f t="shared" si="375"/>
        <v>0</v>
      </c>
      <c r="O599" s="117">
        <f t="shared" si="375"/>
        <v>0</v>
      </c>
      <c r="P599" s="117">
        <f t="shared" si="375"/>
        <v>0</v>
      </c>
      <c r="Q599" s="117">
        <f t="shared" si="375"/>
        <v>0</v>
      </c>
    </row>
    <row r="600" spans="1:17" s="118" customFormat="1" hidden="1" outlineLevel="2">
      <c r="A600" s="67"/>
      <c r="B600" s="85"/>
      <c r="C600" s="86"/>
      <c r="D600" s="83"/>
      <c r="E600" s="260" t="s">
        <v>866</v>
      </c>
      <c r="F600" s="260"/>
      <c r="G600" s="260" t="s">
        <v>255</v>
      </c>
      <c r="H600" s="260"/>
      <c r="I600" s="260"/>
      <c r="J600" s="260">
        <f t="shared" ref="J600:Q600" si="376" xml:space="preserve"> J597 - J598 - J599</f>
        <v>0</v>
      </c>
      <c r="K600" s="260">
        <f t="shared" si="376"/>
        <v>0</v>
      </c>
      <c r="L600" s="260">
        <f t="shared" si="376"/>
        <v>0</v>
      </c>
      <c r="M600" s="260">
        <f t="shared" si="376"/>
        <v>0</v>
      </c>
      <c r="N600" s="260">
        <f t="shared" si="376"/>
        <v>0</v>
      </c>
      <c r="O600" s="260">
        <f t="shared" si="376"/>
        <v>0</v>
      </c>
      <c r="P600" s="260">
        <f t="shared" si="376"/>
        <v>0</v>
      </c>
      <c r="Q600" s="260">
        <f t="shared" si="376"/>
        <v>0</v>
      </c>
    </row>
    <row r="601" spans="1:17" s="452" customFormat="1" hidden="1" outlineLevel="2">
      <c r="A601" s="447"/>
      <c r="B601" s="448"/>
      <c r="C601" s="449"/>
      <c r="D601" s="450"/>
      <c r="E601" s="451"/>
      <c r="F601" s="451"/>
      <c r="G601" s="451"/>
      <c r="H601" s="451"/>
      <c r="I601" s="451"/>
      <c r="J601" s="451"/>
      <c r="K601" s="451"/>
      <c r="L601" s="451"/>
      <c r="M601" s="451"/>
      <c r="N601" s="451"/>
      <c r="O601" s="451"/>
      <c r="P601" s="451"/>
      <c r="Q601" s="451"/>
    </row>
    <row r="602" spans="1:17" s="92" customFormat="1" hidden="1" outlineLevel="2">
      <c r="A602" s="11"/>
      <c r="B602" s="12"/>
      <c r="C602" s="13"/>
      <c r="D602" s="115"/>
      <c r="E602" s="91" t="str">
        <f t="shared" ref="E602:Q602" si="377" xml:space="preserve"> E595</f>
        <v>Opening RCV (CPIH inflated RCV) - BR - real</v>
      </c>
      <c r="F602" s="91">
        <f t="shared" si="377"/>
        <v>0</v>
      </c>
      <c r="G602" s="91" t="str">
        <f t="shared" si="377"/>
        <v>£m</v>
      </c>
      <c r="H602" s="91">
        <f t="shared" si="377"/>
        <v>0</v>
      </c>
      <c r="I602" s="91">
        <f t="shared" si="377"/>
        <v>0</v>
      </c>
      <c r="J602" s="91">
        <f t="shared" si="377"/>
        <v>0</v>
      </c>
      <c r="K602" s="91">
        <f t="shared" si="377"/>
        <v>0</v>
      </c>
      <c r="L602" s="91">
        <f t="shared" si="377"/>
        <v>0</v>
      </c>
      <c r="M602" s="91">
        <f t="shared" si="377"/>
        <v>0</v>
      </c>
      <c r="N602" s="91">
        <f t="shared" si="377"/>
        <v>0</v>
      </c>
      <c r="O602" s="91">
        <f t="shared" si="377"/>
        <v>0</v>
      </c>
      <c r="P602" s="91">
        <f t="shared" si="377"/>
        <v>0</v>
      </c>
      <c r="Q602" s="91">
        <f t="shared" si="377"/>
        <v>0</v>
      </c>
    </row>
    <row r="603" spans="1:17" s="92" customFormat="1" hidden="1" outlineLevel="2">
      <c r="A603" s="11"/>
      <c r="B603" s="12"/>
      <c r="C603" s="13"/>
      <c r="D603" s="115"/>
      <c r="E603" s="91" t="str">
        <f t="shared" ref="E603:Q603" si="378" xml:space="preserve"> E600</f>
        <v>Closing RCV (CPIH inflated RCV) - BR - real</v>
      </c>
      <c r="F603" s="91">
        <f t="shared" si="378"/>
        <v>0</v>
      </c>
      <c r="G603" s="91" t="str">
        <f t="shared" si="378"/>
        <v>£m</v>
      </c>
      <c r="H603" s="91">
        <f t="shared" si="378"/>
        <v>0</v>
      </c>
      <c r="I603" s="91">
        <f t="shared" si="378"/>
        <v>0</v>
      </c>
      <c r="J603" s="91">
        <f t="shared" si="378"/>
        <v>0</v>
      </c>
      <c r="K603" s="91">
        <f t="shared" si="378"/>
        <v>0</v>
      </c>
      <c r="L603" s="91">
        <f t="shared" si="378"/>
        <v>0</v>
      </c>
      <c r="M603" s="91">
        <f t="shared" si="378"/>
        <v>0</v>
      </c>
      <c r="N603" s="91">
        <f t="shared" si="378"/>
        <v>0</v>
      </c>
      <c r="O603" s="91">
        <f t="shared" si="378"/>
        <v>0</v>
      </c>
      <c r="P603" s="91">
        <f t="shared" si="378"/>
        <v>0</v>
      </c>
      <c r="Q603" s="91">
        <f t="shared" si="378"/>
        <v>0</v>
      </c>
    </row>
    <row r="604" spans="1:17" hidden="1" outlineLevel="2">
      <c r="E604" s="260" t="s">
        <v>867</v>
      </c>
      <c r="F604" s="260"/>
      <c r="G604" s="260" t="s">
        <v>255</v>
      </c>
      <c r="H604" s="260"/>
      <c r="I604" s="260"/>
      <c r="J604" s="260">
        <f t="shared" ref="J604:Q604" si="379" xml:space="preserve"> AVERAGE(J602:J603)</f>
        <v>0</v>
      </c>
      <c r="K604" s="260">
        <f t="shared" si="379"/>
        <v>0</v>
      </c>
      <c r="L604" s="260">
        <f t="shared" si="379"/>
        <v>0</v>
      </c>
      <c r="M604" s="260">
        <f t="shared" si="379"/>
        <v>0</v>
      </c>
      <c r="N604" s="260">
        <f t="shared" si="379"/>
        <v>0</v>
      </c>
      <c r="O604" s="260">
        <f t="shared" si="379"/>
        <v>0</v>
      </c>
      <c r="P604" s="260">
        <f t="shared" si="379"/>
        <v>0</v>
      </c>
      <c r="Q604" s="260">
        <f t="shared" si="379"/>
        <v>0</v>
      </c>
    </row>
    <row r="605" spans="1:17" s="452" customFormat="1" hidden="1" outlineLevel="2">
      <c r="A605" s="447"/>
      <c r="B605" s="448"/>
      <c r="C605" s="449"/>
      <c r="D605" s="450"/>
      <c r="E605" s="451"/>
      <c r="F605" s="451"/>
      <c r="G605" s="451"/>
      <c r="H605" s="451"/>
      <c r="I605" s="451"/>
      <c r="J605" s="451"/>
      <c r="K605" s="451"/>
      <c r="L605" s="451"/>
      <c r="M605" s="451"/>
      <c r="N605" s="451"/>
      <c r="O605" s="451"/>
      <c r="P605" s="451"/>
      <c r="Q605" s="451"/>
    </row>
    <row r="606" spans="1:17" hidden="1" outlineLevel="2">
      <c r="C606" s="86" t="s">
        <v>530</v>
      </c>
      <c r="F606" s="84"/>
      <c r="G606" s="84"/>
      <c r="H606" s="84"/>
      <c r="I606" s="84"/>
      <c r="J606" s="84"/>
      <c r="K606" s="84"/>
      <c r="L606" s="84"/>
      <c r="M606" s="84"/>
      <c r="N606" s="84"/>
      <c r="O606" s="84"/>
      <c r="P606" s="84"/>
      <c r="Q606" s="84"/>
    </row>
    <row r="607" spans="1:17" hidden="1" outlineLevel="2">
      <c r="E607" s="84" t="str">
        <f t="shared" ref="E607:Q607" si="380" xml:space="preserve"> E600</f>
        <v>Closing RCV (CPIH inflated RCV) - BR - real</v>
      </c>
      <c r="F607" s="84">
        <f t="shared" si="380"/>
        <v>0</v>
      </c>
      <c r="G607" s="84" t="str">
        <f t="shared" si="380"/>
        <v>£m</v>
      </c>
      <c r="H607" s="84">
        <f t="shared" si="380"/>
        <v>0</v>
      </c>
      <c r="I607" s="84">
        <f t="shared" si="380"/>
        <v>0</v>
      </c>
      <c r="J607" s="84">
        <f t="shared" si="380"/>
        <v>0</v>
      </c>
      <c r="K607" s="84">
        <f t="shared" si="380"/>
        <v>0</v>
      </c>
      <c r="L607" s="84">
        <f t="shared" si="380"/>
        <v>0</v>
      </c>
      <c r="M607" s="84">
        <f t="shared" si="380"/>
        <v>0</v>
      </c>
      <c r="N607" s="84">
        <f t="shared" si="380"/>
        <v>0</v>
      </c>
      <c r="O607" s="84">
        <f t="shared" si="380"/>
        <v>0</v>
      </c>
      <c r="P607" s="84">
        <f t="shared" si="380"/>
        <v>0</v>
      </c>
      <c r="Q607" s="84">
        <f t="shared" si="380"/>
        <v>0</v>
      </c>
    </row>
    <row r="608" spans="1:17" s="187" customFormat="1" hidden="1" outlineLevel="2">
      <c r="A608" s="183"/>
      <c r="B608" s="218"/>
      <c r="C608" s="185"/>
      <c r="D608" s="186"/>
      <c r="E608" s="181" t="str">
        <f xml:space="preserve"> Inp!E$170</f>
        <v>RCV CPI(H) bf balance - BR - real</v>
      </c>
      <c r="F608" s="181">
        <f xml:space="preserve"> Inp!F$170</f>
        <v>0</v>
      </c>
      <c r="G608" s="181" t="str">
        <f xml:space="preserve"> Inp!G$170</f>
        <v>£m</v>
      </c>
      <c r="H608" s="181">
        <f xml:space="preserve"> Inp!H$170</f>
        <v>0</v>
      </c>
      <c r="I608" s="181">
        <f xml:space="preserve"> Inp!I$170</f>
        <v>0</v>
      </c>
      <c r="J608" s="181">
        <f xml:space="preserve"> Inp!J$170</f>
        <v>0</v>
      </c>
      <c r="K608" s="181">
        <f xml:space="preserve"> Inp!K$170</f>
        <v>0</v>
      </c>
      <c r="L608" s="181">
        <f xml:space="preserve"> Inp!L$170</f>
        <v>0</v>
      </c>
      <c r="M608" s="181">
        <f xml:space="preserve"> Inp!M$170</f>
        <v>0</v>
      </c>
      <c r="N608" s="181">
        <f xml:space="preserve"> Inp!N$170</f>
        <v>0</v>
      </c>
      <c r="O608" s="181">
        <f xml:space="preserve"> Inp!O$170</f>
        <v>0</v>
      </c>
      <c r="P608" s="181">
        <f xml:space="preserve"> Inp!P$170</f>
        <v>0</v>
      </c>
      <c r="Q608" s="181">
        <f xml:space="preserve"> Inp!Q$170</f>
        <v>0</v>
      </c>
    </row>
    <row r="609" spans="1:17" s="187" customFormat="1" hidden="1" outlineLevel="2">
      <c r="A609" s="183"/>
      <c r="B609" s="218"/>
      <c r="C609" s="185"/>
      <c r="D609" s="186"/>
      <c r="E609" s="181" t="str">
        <f xml:space="preserve"> Inp!E$166</f>
        <v>RCV other adjustments balance - BR - real</v>
      </c>
      <c r="F609" s="181">
        <f xml:space="preserve"> Inp!F$166</f>
        <v>0</v>
      </c>
      <c r="G609" s="181" t="str">
        <f xml:space="preserve"> Inp!G$166</f>
        <v>£m</v>
      </c>
      <c r="H609" s="181">
        <f xml:space="preserve"> Inp!H$166</f>
        <v>0</v>
      </c>
      <c r="I609" s="181">
        <f xml:space="preserve"> Inp!I$166</f>
        <v>0</v>
      </c>
      <c r="J609" s="181">
        <f xml:space="preserve"> Inp!J$166</f>
        <v>0</v>
      </c>
      <c r="K609" s="181">
        <f xml:space="preserve"> Inp!K$166</f>
        <v>0</v>
      </c>
      <c r="L609" s="181">
        <f xml:space="preserve"> Inp!L$166</f>
        <v>0</v>
      </c>
      <c r="M609" s="181">
        <f xml:space="preserve"> Inp!M$166</f>
        <v>0</v>
      </c>
      <c r="N609" s="181">
        <f xml:space="preserve"> Inp!N$166</f>
        <v>0</v>
      </c>
      <c r="O609" s="181">
        <f xml:space="preserve"> Inp!O$166</f>
        <v>0</v>
      </c>
      <c r="P609" s="181">
        <f xml:space="preserve"> Inp!P$166</f>
        <v>0</v>
      </c>
      <c r="Q609" s="181">
        <f xml:space="preserve"> Inp!Q$166</f>
        <v>0</v>
      </c>
    </row>
    <row r="610" spans="1:17" s="240" customFormat="1" hidden="1" outlineLevel="2">
      <c r="A610" s="237"/>
      <c r="B610" s="220"/>
      <c r="C610" s="238"/>
      <c r="D610" s="239"/>
      <c r="E610" s="196" t="str">
        <f t="shared" ref="E610:Q610" si="381" xml:space="preserve"> E587</f>
        <v>Indexation on RCV - CPI(H) other adjustments balance - BR - real</v>
      </c>
      <c r="F610" s="196">
        <f t="shared" si="381"/>
        <v>0</v>
      </c>
      <c r="G610" s="196" t="str">
        <f t="shared" si="381"/>
        <v>£m</v>
      </c>
      <c r="H610" s="196">
        <f t="shared" si="381"/>
        <v>0</v>
      </c>
      <c r="I610" s="196">
        <f t="shared" si="381"/>
        <v>0</v>
      </c>
      <c r="J610" s="196">
        <f t="shared" si="381"/>
        <v>0</v>
      </c>
      <c r="K610" s="196">
        <f t="shared" si="381"/>
        <v>0</v>
      </c>
      <c r="L610" s="196">
        <f t="shared" si="381"/>
        <v>0</v>
      </c>
      <c r="M610" s="196">
        <f t="shared" si="381"/>
        <v>0</v>
      </c>
      <c r="N610" s="196">
        <f t="shared" si="381"/>
        <v>0</v>
      </c>
      <c r="O610" s="196">
        <f t="shared" si="381"/>
        <v>0</v>
      </c>
      <c r="P610" s="196">
        <f t="shared" si="381"/>
        <v>0</v>
      </c>
      <c r="Q610" s="196">
        <f t="shared" si="381"/>
        <v>0</v>
      </c>
    </row>
    <row r="611" spans="1:17" s="224" customFormat="1" hidden="1" outlineLevel="2">
      <c r="A611" s="219"/>
      <c r="B611" s="220"/>
      <c r="C611" s="221"/>
      <c r="D611" s="222"/>
      <c r="E611" s="223" t="s">
        <v>868</v>
      </c>
      <c r="G611" s="224" t="s">
        <v>724</v>
      </c>
      <c r="H611" s="247">
        <f xml:space="preserve"> SUM(J611:Q611)</f>
        <v>0</v>
      </c>
      <c r="I611" s="196"/>
      <c r="J611" s="224">
        <f xml:space="preserve"> IF(ROUND(J607,3) = ROUND((J608 + J609 + J610),3), 0, 1)</f>
        <v>0</v>
      </c>
      <c r="K611" s="224">
        <f t="shared" ref="K611" si="382" xml:space="preserve"> IF(ROUND(K607,3) = ROUND((K608 + K609 + K610),3), 0, 1)</f>
        <v>0</v>
      </c>
      <c r="L611" s="224">
        <f t="shared" ref="L611" si="383" xml:space="preserve"> IF(ROUND(L607,3) = ROUND((L608 + L609 + L610),3), 0, 1)</f>
        <v>0</v>
      </c>
      <c r="M611" s="224">
        <f xml:space="preserve"> IF(ROUND(M607,3) = ROUND((M608 + M609 + M610),3), 0, 1)</f>
        <v>0</v>
      </c>
      <c r="N611" s="224">
        <f t="shared" ref="N611" si="384" xml:space="preserve"> IF(ROUND(N607,3) = ROUND((N608 + N609 + N610),3), 0, 1)</f>
        <v>0</v>
      </c>
      <c r="O611" s="224">
        <f t="shared" ref="O611" si="385" xml:space="preserve"> IF(ROUND(O607,3) = ROUND((O608 + O609 + O610),3), 0, 1)</f>
        <v>0</v>
      </c>
      <c r="P611" s="224">
        <f t="shared" ref="P611" si="386" xml:space="preserve"> IF(ROUND(P607,3) = ROUND((P608 + P609 + P610),3), 0, 1)</f>
        <v>0</v>
      </c>
      <c r="Q611" s="224">
        <f t="shared" ref="Q611" si="387" xml:space="preserve"> IF(ROUND(Q607,3) = ROUND((Q608 + Q609 + Q610),3), 0, 1)</f>
        <v>0</v>
      </c>
    </row>
    <row r="612" spans="1:17" hidden="1" outlineLevel="2">
      <c r="F612" s="84"/>
      <c r="G612" s="84"/>
      <c r="H612" s="84"/>
      <c r="I612" s="84"/>
      <c r="J612" s="84"/>
      <c r="K612" s="84"/>
      <c r="L612" s="84"/>
      <c r="M612" s="84"/>
      <c r="N612" s="84"/>
      <c r="O612" s="84"/>
      <c r="P612" s="84"/>
      <c r="Q612" s="84"/>
    </row>
    <row r="613" spans="1:17" hidden="1" outlineLevel="1">
      <c r="F613" s="84"/>
      <c r="G613" s="84"/>
      <c r="H613" s="84"/>
      <c r="I613" s="84"/>
      <c r="J613" s="84"/>
      <c r="K613" s="84"/>
      <c r="L613" s="84"/>
      <c r="M613" s="84"/>
      <c r="N613" s="84"/>
      <c r="O613" s="84"/>
      <c r="P613" s="84"/>
      <c r="Q613" s="84"/>
    </row>
    <row r="614" spans="1:17" s="92" customFormat="1" hidden="1" outlineLevel="1" collapsed="1">
      <c r="A614" s="11"/>
      <c r="B614" s="12" t="s">
        <v>738</v>
      </c>
      <c r="C614" s="13"/>
      <c r="D614" s="14"/>
      <c r="E614" s="91"/>
      <c r="G614" s="93"/>
    </row>
    <row r="615" spans="1:17" s="92" customFormat="1" hidden="1" outlineLevel="2">
      <c r="A615" s="11"/>
      <c r="B615" s="12"/>
      <c r="C615" s="13"/>
      <c r="D615" s="115"/>
      <c r="E615" s="91"/>
      <c r="G615" s="93"/>
    </row>
    <row r="616" spans="1:17" s="230" customFormat="1" hidden="1" outlineLevel="2">
      <c r="A616" s="225"/>
      <c r="B616" s="226"/>
      <c r="C616" s="227"/>
      <c r="D616" s="228"/>
      <c r="E616" s="229" t="str">
        <f xml:space="preserve"> Inp!E$171</f>
        <v>RCV additions balance BEG - BR - nominal</v>
      </c>
      <c r="F616" s="229">
        <f xml:space="preserve"> Inp!F$171</f>
        <v>0</v>
      </c>
      <c r="G616" s="229" t="str">
        <f xml:space="preserve"> Inp!G$171</f>
        <v>£m</v>
      </c>
      <c r="H616" s="229">
        <f xml:space="preserve"> Inp!H$171</f>
        <v>0</v>
      </c>
      <c r="I616" s="229">
        <f xml:space="preserve"> Inp!I$171</f>
        <v>0</v>
      </c>
      <c r="J616" s="229">
        <f xml:space="preserve"> Inp!J$171</f>
        <v>0</v>
      </c>
      <c r="K616" s="229">
        <f xml:space="preserve"> Inp!K$171</f>
        <v>0</v>
      </c>
      <c r="L616" s="229">
        <f xml:space="preserve"> Inp!L$171</f>
        <v>0</v>
      </c>
      <c r="M616" s="229">
        <f xml:space="preserve"> Inp!M$171</f>
        <v>0</v>
      </c>
      <c r="N616" s="229">
        <f xml:space="preserve"> Inp!N$171</f>
        <v>0</v>
      </c>
      <c r="O616" s="229">
        <f xml:space="preserve"> Inp!O$171</f>
        <v>0</v>
      </c>
      <c r="P616" s="229">
        <f xml:space="preserve"> Inp!P$171</f>
        <v>0</v>
      </c>
      <c r="Q616" s="229">
        <f xml:space="preserve"> Inp!Q$171</f>
        <v>0</v>
      </c>
    </row>
    <row r="617" spans="1:17" s="230" customFormat="1" hidden="1" outlineLevel="2">
      <c r="A617" s="225"/>
      <c r="B617" s="226"/>
      <c r="C617" s="227"/>
      <c r="D617" s="228"/>
      <c r="E617" s="229" t="str">
        <f xml:space="preserve"> Inp!E$172</f>
        <v>Indexation of RCV additions b/f - BR - nominal</v>
      </c>
      <c r="F617" s="229">
        <f xml:space="preserve"> Inp!F$172</f>
        <v>0</v>
      </c>
      <c r="G617" s="229" t="str">
        <f xml:space="preserve"> Inp!G$172</f>
        <v>£m</v>
      </c>
      <c r="H617" s="229">
        <f xml:space="preserve"> Inp!H$172</f>
        <v>0</v>
      </c>
      <c r="I617" s="229">
        <f xml:space="preserve"> Inp!I$172</f>
        <v>0</v>
      </c>
      <c r="J617" s="229">
        <f xml:space="preserve"> Inp!J$172</f>
        <v>0</v>
      </c>
      <c r="K617" s="229">
        <f xml:space="preserve"> Inp!K$172</f>
        <v>0</v>
      </c>
      <c r="L617" s="229">
        <f xml:space="preserve"> Inp!L$172</f>
        <v>0</v>
      </c>
      <c r="M617" s="229">
        <f xml:space="preserve"> Inp!M$172</f>
        <v>0</v>
      </c>
      <c r="N617" s="229">
        <f xml:space="preserve"> Inp!N$172</f>
        <v>0</v>
      </c>
      <c r="O617" s="229">
        <f xml:space="preserve"> Inp!O$172</f>
        <v>0</v>
      </c>
      <c r="P617" s="229">
        <f xml:space="preserve"> Inp!P$172</f>
        <v>0</v>
      </c>
      <c r="Q617" s="229">
        <f xml:space="preserve"> Inp!Q$172</f>
        <v>0</v>
      </c>
    </row>
    <row r="618" spans="1:17" s="230" customFormat="1" hidden="1" outlineLevel="2">
      <c r="A618" s="225"/>
      <c r="B618" s="226"/>
      <c r="C618" s="227"/>
      <c r="D618" s="228"/>
      <c r="E618" s="229" t="str">
        <f xml:space="preserve"> Inp!E$173</f>
        <v>Bio resources: Non-PAYG Totex - nominal</v>
      </c>
      <c r="F618" s="229">
        <f xml:space="preserve"> Inp!F$173</f>
        <v>0</v>
      </c>
      <c r="G618" s="229" t="str">
        <f xml:space="preserve"> Inp!G$173</f>
        <v>£m</v>
      </c>
      <c r="H618" s="229">
        <f xml:space="preserve"> Inp!H$173</f>
        <v>0</v>
      </c>
      <c r="I618" s="229">
        <f xml:space="preserve"> Inp!I$173</f>
        <v>0</v>
      </c>
      <c r="J618" s="229">
        <f xml:space="preserve"> Inp!J$173</f>
        <v>0</v>
      </c>
      <c r="K618" s="229">
        <f xml:space="preserve"> Inp!K$173</f>
        <v>0</v>
      </c>
      <c r="L618" s="229">
        <f xml:space="preserve"> Inp!L$173</f>
        <v>0</v>
      </c>
      <c r="M618" s="229">
        <f xml:space="preserve"> Inp!M$173</f>
        <v>0</v>
      </c>
      <c r="N618" s="229">
        <f xml:space="preserve"> Inp!N$173</f>
        <v>0</v>
      </c>
      <c r="O618" s="229">
        <f xml:space="preserve"> Inp!O$173</f>
        <v>0</v>
      </c>
      <c r="P618" s="229">
        <f xml:space="preserve"> Inp!P$173</f>
        <v>0</v>
      </c>
      <c r="Q618" s="229">
        <f xml:space="preserve"> Inp!Q$173</f>
        <v>0</v>
      </c>
    </row>
    <row r="619" spans="1:17" s="230" customFormat="1" hidden="1" outlineLevel="2">
      <c r="A619" s="225"/>
      <c r="B619" s="226"/>
      <c r="C619" s="227"/>
      <c r="D619" s="228"/>
      <c r="E619" s="229" t="str">
        <f xml:space="preserve"> Inp!E$174</f>
        <v>RCV additions depreciation - BR - nominal POS</v>
      </c>
      <c r="F619" s="229">
        <f xml:space="preserve"> Inp!F$174</f>
        <v>0</v>
      </c>
      <c r="G619" s="229" t="str">
        <f xml:space="preserve"> Inp!G$174</f>
        <v>£m</v>
      </c>
      <c r="H619" s="229">
        <f xml:space="preserve"> Inp!H$174</f>
        <v>0</v>
      </c>
      <c r="I619" s="229">
        <f xml:space="preserve"> Inp!I$174</f>
        <v>0</v>
      </c>
      <c r="J619" s="229">
        <f xml:space="preserve"> Inp!J$174</f>
        <v>0</v>
      </c>
      <c r="K619" s="229">
        <f xml:space="preserve"> Inp!K$174</f>
        <v>0</v>
      </c>
      <c r="L619" s="229">
        <f xml:space="preserve"> Inp!L$174</f>
        <v>0</v>
      </c>
      <c r="M619" s="229">
        <f xml:space="preserve"> Inp!M$174</f>
        <v>0</v>
      </c>
      <c r="N619" s="229">
        <f xml:space="preserve"> Inp!N$174</f>
        <v>0</v>
      </c>
      <c r="O619" s="229">
        <f xml:space="preserve"> Inp!O$174</f>
        <v>0</v>
      </c>
      <c r="P619" s="229">
        <f xml:space="preserve"> Inp!P$174</f>
        <v>0</v>
      </c>
      <c r="Q619" s="229">
        <f xml:space="preserve"> Inp!Q$174</f>
        <v>0</v>
      </c>
    </row>
    <row r="620" spans="1:17" s="259" customFormat="1" hidden="1" outlineLevel="2">
      <c r="A620" s="256"/>
      <c r="B620" s="257"/>
      <c r="C620" s="258"/>
      <c r="D620" s="255"/>
      <c r="E620" s="272" t="str">
        <f>Time!E$39</f>
        <v>Acquisition / initial balance date flag</v>
      </c>
      <c r="F620" s="272">
        <f>Time!F$39</f>
        <v>0</v>
      </c>
      <c r="G620" s="272" t="str">
        <f>Time!G$39</f>
        <v>flag</v>
      </c>
      <c r="H620" s="272">
        <f>Time!H$39</f>
        <v>1</v>
      </c>
      <c r="I620" s="272">
        <f>Time!I$39</f>
        <v>0</v>
      </c>
      <c r="J620" s="272">
        <f>Time!J$39</f>
        <v>0</v>
      </c>
      <c r="K620" s="272">
        <f>Time!K$39</f>
        <v>0</v>
      </c>
      <c r="L620" s="272">
        <f>Time!L$39</f>
        <v>1</v>
      </c>
      <c r="M620" s="272">
        <f>Time!M$39</f>
        <v>0</v>
      </c>
      <c r="N620" s="272">
        <f>Time!N$39</f>
        <v>0</v>
      </c>
      <c r="O620" s="272">
        <f>Time!O$39</f>
        <v>0</v>
      </c>
      <c r="P620" s="272">
        <f>Time!P$39</f>
        <v>0</v>
      </c>
      <c r="Q620" s="272">
        <f>Time!Q$39</f>
        <v>0</v>
      </c>
    </row>
    <row r="621" spans="1:17" s="259" customFormat="1" hidden="1" outlineLevel="2">
      <c r="A621" s="256"/>
      <c r="B621" s="257"/>
      <c r="C621" s="258"/>
      <c r="D621" s="255"/>
      <c r="E621" s="196" t="s">
        <v>869</v>
      </c>
      <c r="F621" s="274"/>
      <c r="G621" s="196" t="s">
        <v>255</v>
      </c>
      <c r="H621" s="274"/>
      <c r="I621" s="274"/>
      <c r="J621" s="274">
        <f t="shared" ref="J621" si="388" xml:space="preserve"> IF(J620 = 1, K616 * J620, 0)</f>
        <v>0</v>
      </c>
      <c r="K621" s="274">
        <f t="shared" ref="K621" si="389" xml:space="preserve"> IF(K620 = 1, L616 * K620, 0)</f>
        <v>0</v>
      </c>
      <c r="L621" s="274">
        <f xml:space="preserve"> IF(L620 = 1, M616 * L620, 0)</f>
        <v>0</v>
      </c>
      <c r="M621" s="274">
        <f t="shared" ref="M621" si="390" xml:space="preserve"> IF(M620 = 1, N616 * M620, 0)</f>
        <v>0</v>
      </c>
      <c r="N621" s="274">
        <f t="shared" ref="N621" si="391" xml:space="preserve"> IF(N620 = 1, O616 * N620, 0)</f>
        <v>0</v>
      </c>
      <c r="O621" s="274">
        <f t="shared" ref="O621" si="392" xml:space="preserve"> IF(O620 = 1, P616 * O620, 0)</f>
        <v>0</v>
      </c>
      <c r="P621" s="274">
        <f t="shared" ref="P621" si="393" xml:space="preserve"> IF(P620 = 1, Q616 * P620, 0)</f>
        <v>0</v>
      </c>
      <c r="Q621" s="274">
        <f t="shared" ref="Q621" si="394" xml:space="preserve"> IF(Q620 = 1, R616 * Q620, 0)</f>
        <v>0</v>
      </c>
    </row>
    <row r="622" spans="1:17" s="92" customFormat="1" hidden="1" outlineLevel="2">
      <c r="A622" s="11"/>
      <c r="B622" s="12"/>
      <c r="C622" s="13"/>
      <c r="D622" s="115"/>
      <c r="E622" s="91"/>
      <c r="G622" s="93"/>
    </row>
    <row r="623" spans="1:17" s="187" customFormat="1" hidden="1" outlineLevel="2">
      <c r="A623" s="183"/>
      <c r="B623" s="216"/>
      <c r="C623" s="185"/>
      <c r="D623" s="186"/>
      <c r="E623" s="181" t="str">
        <f>Index!E$85</f>
        <v>CPIH index (PR19FD) - FYA - inflate from FYA 2017-18</v>
      </c>
      <c r="F623" s="181">
        <f>Index!F$85</f>
        <v>0</v>
      </c>
      <c r="G623" s="181" t="str">
        <f>Index!G$85</f>
        <v>Factor</v>
      </c>
      <c r="H623" s="181">
        <f>Index!H$85</f>
        <v>0</v>
      </c>
      <c r="I623" s="181">
        <f>Index!I$85</f>
        <v>0</v>
      </c>
      <c r="J623" s="181">
        <f>Index!J$85</f>
        <v>1</v>
      </c>
      <c r="K623" s="181">
        <f>Index!K$85</f>
        <v>1.0212697905005599</v>
      </c>
      <c r="L623" s="181">
        <f>Index!L$85</f>
        <v>1.0416029201511179</v>
      </c>
      <c r="M623" s="181">
        <f>Index!M$85</f>
        <v>1.0622616980779827</v>
      </c>
      <c r="N623" s="181">
        <f>Index!N$85</f>
        <v>1.0835515290872799</v>
      </c>
      <c r="O623" s="181">
        <f>Index!O$85</f>
        <v>1.1060365794841869</v>
      </c>
      <c r="P623" s="181">
        <f>Index!P$85</f>
        <v>1.1292633476533553</v>
      </c>
      <c r="Q623" s="181">
        <f>Index!Q$85</f>
        <v>1.1529778779540774</v>
      </c>
    </row>
    <row r="624" spans="1:17" s="236" customFormat="1" hidden="1" outlineLevel="2">
      <c r="A624" s="231"/>
      <c r="B624" s="232"/>
      <c r="C624" s="233"/>
      <c r="D624" s="234"/>
      <c r="E624" s="235"/>
    </row>
    <row r="625" spans="1:17" s="236" customFormat="1" hidden="1" outlineLevel="2">
      <c r="A625" s="231"/>
      <c r="B625" s="232"/>
      <c r="C625" s="233"/>
      <c r="D625" s="234"/>
      <c r="E625" s="196" t="s">
        <v>870</v>
      </c>
      <c r="G625" s="236" t="s">
        <v>255</v>
      </c>
      <c r="J625" s="309">
        <f t="shared" ref="J625:Q625" si="395" xml:space="preserve"> J621 / J623</f>
        <v>0</v>
      </c>
      <c r="K625" s="309">
        <f t="shared" si="395"/>
        <v>0</v>
      </c>
      <c r="L625" s="309">
        <f xml:space="preserve"> L621 / L623</f>
        <v>0</v>
      </c>
      <c r="M625" s="309">
        <f t="shared" si="395"/>
        <v>0</v>
      </c>
      <c r="N625" s="309">
        <f t="shared" si="395"/>
        <v>0</v>
      </c>
      <c r="O625" s="309">
        <f t="shared" si="395"/>
        <v>0</v>
      </c>
      <c r="P625" s="309">
        <f t="shared" si="395"/>
        <v>0</v>
      </c>
      <c r="Q625" s="309">
        <f t="shared" si="395"/>
        <v>0</v>
      </c>
    </row>
    <row r="626" spans="1:17" s="236" customFormat="1" hidden="1" outlineLevel="2">
      <c r="A626" s="231"/>
      <c r="B626" s="232"/>
      <c r="C626" s="233"/>
      <c r="D626" s="234"/>
      <c r="E626" s="235" t="s">
        <v>871</v>
      </c>
      <c r="G626" s="236" t="s">
        <v>255</v>
      </c>
      <c r="J626" s="84">
        <f t="shared" ref="J626:Q626" si="396" xml:space="preserve"> J616 / J623</f>
        <v>0</v>
      </c>
      <c r="K626" s="84">
        <f t="shared" si="396"/>
        <v>0</v>
      </c>
      <c r="L626" s="84">
        <f t="shared" si="396"/>
        <v>0</v>
      </c>
      <c r="M626" s="84">
        <f t="shared" si="396"/>
        <v>0</v>
      </c>
      <c r="N626" s="84">
        <f t="shared" si="396"/>
        <v>0</v>
      </c>
      <c r="O626" s="84">
        <f t="shared" si="396"/>
        <v>0</v>
      </c>
      <c r="P626" s="84">
        <f t="shared" si="396"/>
        <v>0</v>
      </c>
      <c r="Q626" s="84">
        <f t="shared" si="396"/>
        <v>0</v>
      </c>
    </row>
    <row r="627" spans="1:17" s="236" customFormat="1" hidden="1" outlineLevel="2">
      <c r="A627" s="231"/>
      <c r="B627" s="232"/>
      <c r="C627" s="233"/>
      <c r="D627" s="234"/>
      <c r="E627" s="235" t="s">
        <v>872</v>
      </c>
      <c r="G627" s="236" t="s">
        <v>255</v>
      </c>
      <c r="J627" s="84">
        <f t="shared" ref="J627:Q627" si="397" xml:space="preserve"> J617 / J623</f>
        <v>0</v>
      </c>
      <c r="K627" s="84">
        <f t="shared" si="397"/>
        <v>0</v>
      </c>
      <c r="L627" s="84">
        <f t="shared" si="397"/>
        <v>0</v>
      </c>
      <c r="M627" s="84">
        <f t="shared" si="397"/>
        <v>0</v>
      </c>
      <c r="N627" s="84">
        <f t="shared" si="397"/>
        <v>0</v>
      </c>
      <c r="O627" s="84">
        <f t="shared" si="397"/>
        <v>0</v>
      </c>
      <c r="P627" s="84">
        <f t="shared" si="397"/>
        <v>0</v>
      </c>
      <c r="Q627" s="84">
        <f t="shared" si="397"/>
        <v>0</v>
      </c>
    </row>
    <row r="628" spans="1:17" s="236" customFormat="1" hidden="1" outlineLevel="2">
      <c r="A628" s="231"/>
      <c r="B628" s="232"/>
      <c r="C628" s="233"/>
      <c r="D628" s="234"/>
      <c r="E628" s="235" t="s">
        <v>873</v>
      </c>
      <c r="G628" s="236" t="s">
        <v>255</v>
      </c>
      <c r="J628" s="84">
        <f t="shared" ref="J628:Q628" si="398" xml:space="preserve"> J618 / J623</f>
        <v>0</v>
      </c>
      <c r="K628" s="84">
        <f t="shared" si="398"/>
        <v>0</v>
      </c>
      <c r="L628" s="84">
        <f t="shared" si="398"/>
        <v>0</v>
      </c>
      <c r="M628" s="84">
        <f t="shared" si="398"/>
        <v>0</v>
      </c>
      <c r="N628" s="84">
        <f t="shared" si="398"/>
        <v>0</v>
      </c>
      <c r="O628" s="84">
        <f t="shared" si="398"/>
        <v>0</v>
      </c>
      <c r="P628" s="84">
        <f t="shared" si="398"/>
        <v>0</v>
      </c>
      <c r="Q628" s="84">
        <f t="shared" si="398"/>
        <v>0</v>
      </c>
    </row>
    <row r="629" spans="1:17" s="236" customFormat="1" hidden="1" outlineLevel="2">
      <c r="A629" s="231"/>
      <c r="B629" s="232"/>
      <c r="C629" s="233"/>
      <c r="D629" s="234"/>
      <c r="E629" s="235" t="s">
        <v>874</v>
      </c>
      <c r="G629" s="236" t="s">
        <v>255</v>
      </c>
      <c r="J629" s="84">
        <f t="shared" ref="J629:Q629" si="399" xml:space="preserve"> J619 / J623</f>
        <v>0</v>
      </c>
      <c r="K629" s="84">
        <f t="shared" si="399"/>
        <v>0</v>
      </c>
      <c r="L629" s="84">
        <f t="shared" si="399"/>
        <v>0</v>
      </c>
      <c r="M629" s="84">
        <f t="shared" si="399"/>
        <v>0</v>
      </c>
      <c r="N629" s="84">
        <f t="shared" si="399"/>
        <v>0</v>
      </c>
      <c r="O629" s="84">
        <f t="shared" si="399"/>
        <v>0</v>
      </c>
      <c r="P629" s="84">
        <f t="shared" si="399"/>
        <v>0</v>
      </c>
      <c r="Q629" s="84">
        <f t="shared" si="399"/>
        <v>0</v>
      </c>
    </row>
    <row r="630" spans="1:17" s="236" customFormat="1" hidden="1" outlineLevel="2">
      <c r="A630" s="231"/>
      <c r="B630" s="232"/>
      <c r="C630" s="233"/>
      <c r="D630" s="234"/>
      <c r="E630" s="235"/>
      <c r="J630" s="84"/>
      <c r="K630" s="84"/>
      <c r="L630" s="84"/>
      <c r="M630" s="84"/>
      <c r="N630" s="84"/>
      <c r="O630" s="84"/>
      <c r="P630" s="84"/>
      <c r="Q630" s="84"/>
    </row>
    <row r="631" spans="1:17" s="236" customFormat="1" hidden="1" outlineLevel="2">
      <c r="A631" s="231"/>
      <c r="B631" s="232"/>
      <c r="C631" s="233"/>
      <c r="D631" s="234"/>
      <c r="E631" s="235" t="str">
        <f t="shared" ref="E631:Q631" si="400" xml:space="preserve"> E626</f>
        <v>RCV additions balance BEG - BR - real</v>
      </c>
      <c r="F631" s="235">
        <f t="shared" si="400"/>
        <v>0</v>
      </c>
      <c r="G631" s="235" t="str">
        <f t="shared" si="400"/>
        <v>£m</v>
      </c>
      <c r="H631" s="235">
        <f t="shared" si="400"/>
        <v>0</v>
      </c>
      <c r="I631" s="235">
        <f t="shared" si="400"/>
        <v>0</v>
      </c>
      <c r="J631" s="235">
        <f t="shared" si="400"/>
        <v>0</v>
      </c>
      <c r="K631" s="235">
        <f t="shared" si="400"/>
        <v>0</v>
      </c>
      <c r="L631" s="235">
        <f t="shared" si="400"/>
        <v>0</v>
      </c>
      <c r="M631" s="235">
        <f t="shared" si="400"/>
        <v>0</v>
      </c>
      <c r="N631" s="235">
        <f t="shared" si="400"/>
        <v>0</v>
      </c>
      <c r="O631" s="235">
        <f t="shared" si="400"/>
        <v>0</v>
      </c>
      <c r="P631" s="235">
        <f t="shared" si="400"/>
        <v>0</v>
      </c>
      <c r="Q631" s="235">
        <f t="shared" si="400"/>
        <v>0</v>
      </c>
    </row>
    <row r="632" spans="1:17" s="236" customFormat="1" hidden="1" outlineLevel="2">
      <c r="A632" s="231"/>
      <c r="B632" s="232"/>
      <c r="C632" s="233"/>
      <c r="D632" s="234" t="s">
        <v>719</v>
      </c>
      <c r="E632" s="235" t="str">
        <f t="shared" ref="E632:Q632" si="401" xml:space="preserve"> E627</f>
        <v>Indexation of RCV additions b/f - BR - real</v>
      </c>
      <c r="F632" s="235">
        <f t="shared" si="401"/>
        <v>0</v>
      </c>
      <c r="G632" s="235" t="str">
        <f t="shared" si="401"/>
        <v>£m</v>
      </c>
      <c r="H632" s="235">
        <f t="shared" si="401"/>
        <v>0</v>
      </c>
      <c r="I632" s="235">
        <f t="shared" si="401"/>
        <v>0</v>
      </c>
      <c r="J632" s="235">
        <f t="shared" si="401"/>
        <v>0</v>
      </c>
      <c r="K632" s="235">
        <f t="shared" si="401"/>
        <v>0</v>
      </c>
      <c r="L632" s="235">
        <f t="shared" si="401"/>
        <v>0</v>
      </c>
      <c r="M632" s="235">
        <f t="shared" si="401"/>
        <v>0</v>
      </c>
      <c r="N632" s="235">
        <f t="shared" si="401"/>
        <v>0</v>
      </c>
      <c r="O632" s="235">
        <f t="shared" si="401"/>
        <v>0</v>
      </c>
      <c r="P632" s="235">
        <f t="shared" si="401"/>
        <v>0</v>
      </c>
      <c r="Q632" s="235">
        <f t="shared" si="401"/>
        <v>0</v>
      </c>
    </row>
    <row r="633" spans="1:17" hidden="1" outlineLevel="2">
      <c r="E633" s="211" t="s">
        <v>875</v>
      </c>
      <c r="F633" s="211"/>
      <c r="G633" s="211" t="s">
        <v>255</v>
      </c>
      <c r="H633" s="211"/>
      <c r="I633" s="211"/>
      <c r="J633" s="211">
        <f t="shared" ref="J633:Q633" si="402" xml:space="preserve"> SUM(J631:J632)</f>
        <v>0</v>
      </c>
      <c r="K633" s="211">
        <f t="shared" si="402"/>
        <v>0</v>
      </c>
      <c r="L633" s="211">
        <f t="shared" si="402"/>
        <v>0</v>
      </c>
      <c r="M633" s="211">
        <f t="shared" si="402"/>
        <v>0</v>
      </c>
      <c r="N633" s="211">
        <f t="shared" si="402"/>
        <v>0</v>
      </c>
      <c r="O633" s="211">
        <f t="shared" si="402"/>
        <v>0</v>
      </c>
      <c r="P633" s="211">
        <f t="shared" si="402"/>
        <v>0</v>
      </c>
      <c r="Q633" s="211">
        <f t="shared" si="402"/>
        <v>0</v>
      </c>
    </row>
    <row r="634" spans="1:17" s="236" customFormat="1" hidden="1" outlineLevel="2">
      <c r="A634" s="231"/>
      <c r="B634" s="232"/>
      <c r="C634" s="233"/>
      <c r="D634" s="234"/>
      <c r="E634" s="235"/>
      <c r="J634" s="84"/>
      <c r="K634" s="84"/>
      <c r="L634" s="84"/>
      <c r="M634" s="84"/>
      <c r="N634" s="84"/>
      <c r="O634" s="84"/>
      <c r="P634" s="84"/>
      <c r="Q634" s="84"/>
    </row>
    <row r="635" spans="1:17" s="236" customFormat="1" hidden="1" outlineLevel="2">
      <c r="A635" s="231"/>
      <c r="B635" s="232"/>
      <c r="C635" s="233"/>
      <c r="D635" s="234"/>
      <c r="E635" s="261" t="str">
        <f t="shared" ref="E635:Q635" si="403" xml:space="preserve"> E633</f>
        <v>Opening RCV (Post 2020 investment RCV) - BR - real</v>
      </c>
      <c r="F635" s="261">
        <f t="shared" si="403"/>
        <v>0</v>
      </c>
      <c r="G635" s="261" t="str">
        <f t="shared" si="403"/>
        <v>£m</v>
      </c>
      <c r="H635" s="261">
        <f t="shared" si="403"/>
        <v>0</v>
      </c>
      <c r="I635" s="261">
        <f t="shared" si="403"/>
        <v>0</v>
      </c>
      <c r="J635" s="261">
        <f t="shared" si="403"/>
        <v>0</v>
      </c>
      <c r="K635" s="261">
        <f t="shared" si="403"/>
        <v>0</v>
      </c>
      <c r="L635" s="261">
        <f t="shared" si="403"/>
        <v>0</v>
      </c>
      <c r="M635" s="261">
        <f t="shared" si="403"/>
        <v>0</v>
      </c>
      <c r="N635" s="261">
        <f t="shared" si="403"/>
        <v>0</v>
      </c>
      <c r="O635" s="261">
        <f t="shared" si="403"/>
        <v>0</v>
      </c>
      <c r="P635" s="261">
        <f t="shared" si="403"/>
        <v>0</v>
      </c>
      <c r="Q635" s="261">
        <f t="shared" si="403"/>
        <v>0</v>
      </c>
    </row>
    <row r="636" spans="1:17" s="236" customFormat="1" hidden="1" outlineLevel="2">
      <c r="A636" s="231"/>
      <c r="B636" s="232"/>
      <c r="C636" s="233"/>
      <c r="D636" s="234" t="s">
        <v>719</v>
      </c>
      <c r="E636" s="261" t="str">
        <f t="shared" ref="E636:Q636" si="404" xml:space="preserve"> E628</f>
        <v>Bio resources: Non-PAYG Totex - real</v>
      </c>
      <c r="F636" s="261">
        <f t="shared" si="404"/>
        <v>0</v>
      </c>
      <c r="G636" s="261" t="str">
        <f t="shared" si="404"/>
        <v>£m</v>
      </c>
      <c r="H636" s="261">
        <f t="shared" si="404"/>
        <v>0</v>
      </c>
      <c r="I636" s="261">
        <f t="shared" si="404"/>
        <v>0</v>
      </c>
      <c r="J636" s="261">
        <f t="shared" si="404"/>
        <v>0</v>
      </c>
      <c r="K636" s="261">
        <f t="shared" si="404"/>
        <v>0</v>
      </c>
      <c r="L636" s="261">
        <f t="shared" si="404"/>
        <v>0</v>
      </c>
      <c r="M636" s="261">
        <f t="shared" si="404"/>
        <v>0</v>
      </c>
      <c r="N636" s="261">
        <f t="shared" si="404"/>
        <v>0</v>
      </c>
      <c r="O636" s="261">
        <f t="shared" si="404"/>
        <v>0</v>
      </c>
      <c r="P636" s="261">
        <f t="shared" si="404"/>
        <v>0</v>
      </c>
      <c r="Q636" s="261">
        <f t="shared" si="404"/>
        <v>0</v>
      </c>
    </row>
    <row r="637" spans="1:17" s="236" customFormat="1" hidden="1" outlineLevel="2">
      <c r="A637" s="231"/>
      <c r="B637" s="232"/>
      <c r="C637" s="233"/>
      <c r="D637" s="234" t="s">
        <v>631</v>
      </c>
      <c r="E637" s="261" t="str">
        <f t="shared" ref="E637:Q637" si="405" xml:space="preserve"> E629</f>
        <v>RCV additions depreciation - BR - real POS</v>
      </c>
      <c r="F637" s="261">
        <f t="shared" si="405"/>
        <v>0</v>
      </c>
      <c r="G637" s="261" t="str">
        <f t="shared" si="405"/>
        <v>£m</v>
      </c>
      <c r="H637" s="261">
        <f t="shared" si="405"/>
        <v>0</v>
      </c>
      <c r="I637" s="261">
        <f t="shared" si="405"/>
        <v>0</v>
      </c>
      <c r="J637" s="261">
        <f t="shared" si="405"/>
        <v>0</v>
      </c>
      <c r="K637" s="261">
        <f t="shared" si="405"/>
        <v>0</v>
      </c>
      <c r="L637" s="261">
        <f t="shared" si="405"/>
        <v>0</v>
      </c>
      <c r="M637" s="261">
        <f t="shared" si="405"/>
        <v>0</v>
      </c>
      <c r="N637" s="261">
        <f t="shared" si="405"/>
        <v>0</v>
      </c>
      <c r="O637" s="261">
        <f t="shared" si="405"/>
        <v>0</v>
      </c>
      <c r="P637" s="261">
        <f t="shared" si="405"/>
        <v>0</v>
      </c>
      <c r="Q637" s="261">
        <f t="shared" si="405"/>
        <v>0</v>
      </c>
    </row>
    <row r="638" spans="1:17" hidden="1" outlineLevel="2">
      <c r="E638" s="260" t="s">
        <v>876</v>
      </c>
      <c r="F638" s="260"/>
      <c r="G638" s="260" t="s">
        <v>255</v>
      </c>
      <c r="H638" s="260"/>
      <c r="I638" s="260"/>
      <c r="J638" s="260">
        <f t="shared" ref="J638:Q638" si="406" xml:space="preserve"> J635 + J636 - J637</f>
        <v>0</v>
      </c>
      <c r="K638" s="260">
        <f t="shared" si="406"/>
        <v>0</v>
      </c>
      <c r="L638" s="260">
        <f t="shared" si="406"/>
        <v>0</v>
      </c>
      <c r="M638" s="260">
        <f t="shared" si="406"/>
        <v>0</v>
      </c>
      <c r="N638" s="260">
        <f t="shared" si="406"/>
        <v>0</v>
      </c>
      <c r="O638" s="260">
        <f t="shared" si="406"/>
        <v>0</v>
      </c>
      <c r="P638" s="260">
        <f t="shared" si="406"/>
        <v>0</v>
      </c>
      <c r="Q638" s="260">
        <f t="shared" si="406"/>
        <v>0</v>
      </c>
    </row>
    <row r="639" spans="1:17" hidden="1" outlineLevel="2"/>
    <row r="640" spans="1:17" hidden="1" outlineLevel="2">
      <c r="E640" s="84" t="str">
        <f t="shared" ref="E640:Q640" si="407" xml:space="preserve"> E633</f>
        <v>Opening RCV (Post 2020 investment RCV) - BR - real</v>
      </c>
      <c r="F640" s="84">
        <f t="shared" si="407"/>
        <v>0</v>
      </c>
      <c r="G640" s="84" t="str">
        <f t="shared" si="407"/>
        <v>£m</v>
      </c>
      <c r="H640" s="84">
        <f t="shared" si="407"/>
        <v>0</v>
      </c>
      <c r="I640" s="84">
        <f t="shared" si="407"/>
        <v>0</v>
      </c>
      <c r="J640" s="84">
        <f t="shared" si="407"/>
        <v>0</v>
      </c>
      <c r="K640" s="84">
        <f t="shared" si="407"/>
        <v>0</v>
      </c>
      <c r="L640" s="84">
        <f t="shared" si="407"/>
        <v>0</v>
      </c>
      <c r="M640" s="84">
        <f t="shared" si="407"/>
        <v>0</v>
      </c>
      <c r="N640" s="84">
        <f t="shared" si="407"/>
        <v>0</v>
      </c>
      <c r="O640" s="84">
        <f t="shared" si="407"/>
        <v>0</v>
      </c>
      <c r="P640" s="84">
        <f t="shared" si="407"/>
        <v>0</v>
      </c>
      <c r="Q640" s="84">
        <f t="shared" si="407"/>
        <v>0</v>
      </c>
    </row>
    <row r="641" spans="1:17" hidden="1" outlineLevel="2">
      <c r="E641" s="84" t="str">
        <f t="shared" ref="E641:Q641" si="408" xml:space="preserve"> E638</f>
        <v>Closing RCV (Post 2020 investment RCV) - BR - real</v>
      </c>
      <c r="F641" s="84">
        <f t="shared" si="408"/>
        <v>0</v>
      </c>
      <c r="G641" s="84" t="str">
        <f t="shared" si="408"/>
        <v>£m</v>
      </c>
      <c r="H641" s="84">
        <f t="shared" si="408"/>
        <v>0</v>
      </c>
      <c r="I641" s="84">
        <f t="shared" si="408"/>
        <v>0</v>
      </c>
      <c r="J641" s="84">
        <f t="shared" si="408"/>
        <v>0</v>
      </c>
      <c r="K641" s="84">
        <f t="shared" si="408"/>
        <v>0</v>
      </c>
      <c r="L641" s="84">
        <f t="shared" si="408"/>
        <v>0</v>
      </c>
      <c r="M641" s="84">
        <f t="shared" si="408"/>
        <v>0</v>
      </c>
      <c r="N641" s="84">
        <f t="shared" si="408"/>
        <v>0</v>
      </c>
      <c r="O641" s="84">
        <f t="shared" si="408"/>
        <v>0</v>
      </c>
      <c r="P641" s="84">
        <f t="shared" si="408"/>
        <v>0</v>
      </c>
      <c r="Q641" s="84">
        <f t="shared" si="408"/>
        <v>0</v>
      </c>
    </row>
    <row r="642" spans="1:17" hidden="1" outlineLevel="2">
      <c r="E642" s="260" t="s">
        <v>877</v>
      </c>
      <c r="F642" s="260"/>
      <c r="G642" s="260" t="s">
        <v>255</v>
      </c>
      <c r="H642" s="260"/>
      <c r="I642" s="260"/>
      <c r="J642" s="260">
        <f t="shared" ref="J642:Q642" si="409" xml:space="preserve"> AVERAGE(J640:J641)</f>
        <v>0</v>
      </c>
      <c r="K642" s="260">
        <f t="shared" si="409"/>
        <v>0</v>
      </c>
      <c r="L642" s="260">
        <f t="shared" si="409"/>
        <v>0</v>
      </c>
      <c r="M642" s="260">
        <f t="shared" si="409"/>
        <v>0</v>
      </c>
      <c r="N642" s="260">
        <f t="shared" si="409"/>
        <v>0</v>
      </c>
      <c r="O642" s="260">
        <f t="shared" si="409"/>
        <v>0</v>
      </c>
      <c r="P642" s="260">
        <f t="shared" si="409"/>
        <v>0</v>
      </c>
      <c r="Q642" s="260">
        <f t="shared" si="409"/>
        <v>0</v>
      </c>
    </row>
    <row r="643" spans="1:17" hidden="1" outlineLevel="2">
      <c r="F643" s="84"/>
      <c r="G643" s="84"/>
      <c r="H643" s="84"/>
      <c r="I643" s="84"/>
      <c r="J643" s="84"/>
      <c r="K643" s="84"/>
      <c r="L643" s="84"/>
      <c r="M643" s="84"/>
      <c r="N643" s="84"/>
      <c r="O643" s="84"/>
      <c r="P643" s="84"/>
      <c r="Q643" s="84"/>
    </row>
    <row r="644" spans="1:17" hidden="1" outlineLevel="2">
      <c r="C644" s="86" t="s">
        <v>530</v>
      </c>
      <c r="F644" s="84"/>
      <c r="G644" s="84"/>
      <c r="H644" s="84"/>
      <c r="I644" s="84"/>
      <c r="J644" s="84"/>
      <c r="K644" s="84"/>
      <c r="L644" s="84"/>
      <c r="M644" s="84"/>
      <c r="N644" s="84"/>
      <c r="O644" s="84"/>
      <c r="P644" s="84"/>
      <c r="Q644" s="84"/>
    </row>
    <row r="645" spans="1:17" hidden="1" outlineLevel="2">
      <c r="E645" s="84" t="str">
        <f t="shared" ref="E645:Q645" si="410" xml:space="preserve"> E638</f>
        <v>Closing RCV (Post 2020 investment RCV) - BR - real</v>
      </c>
      <c r="F645" s="84">
        <f t="shared" si="410"/>
        <v>0</v>
      </c>
      <c r="G645" s="84" t="str">
        <f t="shared" si="410"/>
        <v>£m</v>
      </c>
      <c r="H645" s="84">
        <f t="shared" si="410"/>
        <v>0</v>
      </c>
      <c r="I645" s="84">
        <f t="shared" si="410"/>
        <v>0</v>
      </c>
      <c r="J645" s="84">
        <f t="shared" si="410"/>
        <v>0</v>
      </c>
      <c r="K645" s="84">
        <f t="shared" si="410"/>
        <v>0</v>
      </c>
      <c r="L645" s="84">
        <f t="shared" si="410"/>
        <v>0</v>
      </c>
      <c r="M645" s="84">
        <f t="shared" si="410"/>
        <v>0</v>
      </c>
      <c r="N645" s="84">
        <f t="shared" si="410"/>
        <v>0</v>
      </c>
      <c r="O645" s="84">
        <f t="shared" si="410"/>
        <v>0</v>
      </c>
      <c r="P645" s="84">
        <f t="shared" si="410"/>
        <v>0</v>
      </c>
      <c r="Q645" s="84">
        <f t="shared" si="410"/>
        <v>0</v>
      </c>
    </row>
    <row r="646" spans="1:17" s="187" customFormat="1" hidden="1" outlineLevel="2">
      <c r="A646" s="183"/>
      <c r="B646" s="218"/>
      <c r="C646" s="185"/>
      <c r="D646" s="186"/>
      <c r="E646" s="181" t="str">
        <f xml:space="preserve"> Inp!E$175</f>
        <v>RCV additions balance - BR - real</v>
      </c>
      <c r="F646" s="181">
        <f xml:space="preserve"> Inp!F$175</f>
        <v>0</v>
      </c>
      <c r="G646" s="181" t="str">
        <f xml:space="preserve"> Inp!G$175</f>
        <v>£m</v>
      </c>
      <c r="H646" s="181">
        <f xml:space="preserve"> Inp!H$175</f>
        <v>0</v>
      </c>
      <c r="I646" s="181">
        <f xml:space="preserve"> Inp!I$175</f>
        <v>0</v>
      </c>
      <c r="J646" s="181">
        <f xml:space="preserve"> Inp!J$175</f>
        <v>0</v>
      </c>
      <c r="K646" s="181">
        <f xml:space="preserve"> Inp!K$175</f>
        <v>0</v>
      </c>
      <c r="L646" s="181">
        <f xml:space="preserve"> Inp!L$175</f>
        <v>0</v>
      </c>
      <c r="M646" s="181">
        <f xml:space="preserve"> Inp!M$175</f>
        <v>0</v>
      </c>
      <c r="N646" s="181">
        <f xml:space="preserve"> Inp!N$175</f>
        <v>0</v>
      </c>
      <c r="O646" s="181">
        <f xml:space="preserve"> Inp!O$175</f>
        <v>0</v>
      </c>
      <c r="P646" s="181">
        <f xml:space="preserve"> Inp!P$175</f>
        <v>0</v>
      </c>
      <c r="Q646" s="181">
        <f xml:space="preserve"> Inp!Q$175</f>
        <v>0</v>
      </c>
    </row>
    <row r="647" spans="1:17" s="224" customFormat="1" hidden="1" outlineLevel="2">
      <c r="A647" s="219"/>
      <c r="B647" s="220"/>
      <c r="C647" s="221"/>
      <c r="D647" s="222"/>
      <c r="E647" s="223" t="s">
        <v>748</v>
      </c>
      <c r="G647" s="224" t="s">
        <v>724</v>
      </c>
      <c r="H647" s="247">
        <f xml:space="preserve"> SUM(J647:Q647)</f>
        <v>0</v>
      </c>
      <c r="I647" s="196"/>
      <c r="J647" s="224">
        <f t="shared" ref="J647:Q647" si="411" xml:space="preserve"> IF(ROUND(J645,3) = ROUND(J646,3), 0, 1)</f>
        <v>0</v>
      </c>
      <c r="K647" s="224">
        <f t="shared" si="411"/>
        <v>0</v>
      </c>
      <c r="L647" s="224">
        <f t="shared" si="411"/>
        <v>0</v>
      </c>
      <c r="M647" s="224">
        <f t="shared" si="411"/>
        <v>0</v>
      </c>
      <c r="N647" s="224">
        <f t="shared" si="411"/>
        <v>0</v>
      </c>
      <c r="O647" s="224">
        <f t="shared" si="411"/>
        <v>0</v>
      </c>
      <c r="P647" s="224">
        <f t="shared" si="411"/>
        <v>0</v>
      </c>
      <c r="Q647" s="224">
        <f t="shared" si="411"/>
        <v>0</v>
      </c>
    </row>
    <row r="648" spans="1:17" hidden="1" outlineLevel="2"/>
    <row r="649" spans="1:17" hidden="1" outlineLevel="2"/>
    <row r="650" spans="1:17" s="148" customFormat="1" hidden="1" outlineLevel="1">
      <c r="A650" s="143"/>
      <c r="B650" s="144"/>
      <c r="C650" s="145"/>
      <c r="D650" s="146"/>
      <c r="E650" s="147"/>
      <c r="G650" s="149"/>
    </row>
    <row r="651" spans="1:17" s="92" customFormat="1" hidden="1" outlineLevel="1" collapsed="1">
      <c r="A651" s="11"/>
      <c r="B651" s="12" t="s">
        <v>749</v>
      </c>
      <c r="C651" s="13"/>
      <c r="D651" s="14"/>
      <c r="E651" s="91"/>
      <c r="G651" s="93"/>
    </row>
    <row r="652" spans="1:17" s="92" customFormat="1" hidden="1" outlineLevel="2">
      <c r="A652" s="11"/>
      <c r="B652" s="12"/>
      <c r="C652" s="13"/>
      <c r="D652" s="115"/>
      <c r="E652" s="91"/>
      <c r="G652" s="93"/>
    </row>
    <row r="653" spans="1:17" s="92" customFormat="1" hidden="1" outlineLevel="2">
      <c r="A653" s="11"/>
      <c r="B653" s="12"/>
      <c r="C653" s="13"/>
      <c r="D653" s="115"/>
      <c r="E653" s="91" t="str">
        <f t="shared" ref="E653:Q653" si="412" xml:space="preserve"> E544</f>
        <v>RCV (RPI inflated RCV) 31 March 2020 post midnight adjustments - BR - real</v>
      </c>
      <c r="F653" s="91">
        <f t="shared" si="412"/>
        <v>0</v>
      </c>
      <c r="G653" s="91" t="str">
        <f t="shared" si="412"/>
        <v>£m</v>
      </c>
      <c r="H653" s="91">
        <f t="shared" si="412"/>
        <v>0</v>
      </c>
      <c r="I653" s="91">
        <f t="shared" si="412"/>
        <v>0</v>
      </c>
      <c r="J653" s="91">
        <f t="shared" si="412"/>
        <v>0</v>
      </c>
      <c r="K653" s="91">
        <f t="shared" si="412"/>
        <v>0</v>
      </c>
      <c r="L653" s="91">
        <f t="shared" si="412"/>
        <v>0</v>
      </c>
      <c r="M653" s="91">
        <f t="shared" si="412"/>
        <v>0</v>
      </c>
      <c r="N653" s="91">
        <f t="shared" si="412"/>
        <v>0</v>
      </c>
      <c r="O653" s="91">
        <f t="shared" si="412"/>
        <v>0</v>
      </c>
      <c r="P653" s="91">
        <f t="shared" si="412"/>
        <v>0</v>
      </c>
      <c r="Q653" s="91">
        <f t="shared" si="412"/>
        <v>0</v>
      </c>
    </row>
    <row r="654" spans="1:17" s="92" customFormat="1" hidden="1" outlineLevel="2">
      <c r="A654" s="11"/>
      <c r="B654" s="12"/>
      <c r="C654" s="13"/>
      <c r="D654" s="115"/>
      <c r="E654" s="91" t="str">
        <f t="shared" ref="E654:Q654" si="413" xml:space="preserve"> E583</f>
        <v>RCV (CPIH inflated RCV) 31 March 2020 post midnight adjustments - BR - real</v>
      </c>
      <c r="F654" s="91">
        <f t="shared" si="413"/>
        <v>0</v>
      </c>
      <c r="G654" s="91" t="str">
        <f t="shared" si="413"/>
        <v>£m</v>
      </c>
      <c r="H654" s="91">
        <f t="shared" si="413"/>
        <v>0</v>
      </c>
      <c r="I654" s="91">
        <f t="shared" si="413"/>
        <v>0</v>
      </c>
      <c r="J654" s="91">
        <f t="shared" si="413"/>
        <v>0</v>
      </c>
      <c r="K654" s="91">
        <f t="shared" si="413"/>
        <v>0</v>
      </c>
      <c r="L654" s="91">
        <f t="shared" si="413"/>
        <v>0</v>
      </c>
      <c r="M654" s="91">
        <f t="shared" si="413"/>
        <v>0</v>
      </c>
      <c r="N654" s="91">
        <f t="shared" si="413"/>
        <v>0</v>
      </c>
      <c r="O654" s="91">
        <f t="shared" si="413"/>
        <v>0</v>
      </c>
      <c r="P654" s="91">
        <f t="shared" si="413"/>
        <v>0</v>
      </c>
      <c r="Q654" s="91">
        <f t="shared" si="413"/>
        <v>0</v>
      </c>
    </row>
    <row r="655" spans="1:17" s="92" customFormat="1" hidden="1" outlineLevel="2">
      <c r="A655" s="11"/>
      <c r="B655" s="12"/>
      <c r="C655" s="13"/>
      <c r="D655" s="115"/>
      <c r="E655" s="91" t="str">
        <f t="shared" ref="E655:Q655" si="414" xml:space="preserve"> E625</f>
        <v>RCV (post 2020 investment RCV) 31 March 2020 post midnight adjustments - BR - real</v>
      </c>
      <c r="F655" s="91">
        <f t="shared" si="414"/>
        <v>0</v>
      </c>
      <c r="G655" s="91" t="str">
        <f t="shared" si="414"/>
        <v>£m</v>
      </c>
      <c r="H655" s="91">
        <f t="shared" si="414"/>
        <v>0</v>
      </c>
      <c r="I655" s="91">
        <f t="shared" si="414"/>
        <v>0</v>
      </c>
      <c r="J655" s="91">
        <f t="shared" si="414"/>
        <v>0</v>
      </c>
      <c r="K655" s="91">
        <f t="shared" si="414"/>
        <v>0</v>
      </c>
      <c r="L655" s="91">
        <f t="shared" si="414"/>
        <v>0</v>
      </c>
      <c r="M655" s="91">
        <f t="shared" si="414"/>
        <v>0</v>
      </c>
      <c r="N655" s="91">
        <f t="shared" si="414"/>
        <v>0</v>
      </c>
      <c r="O655" s="91">
        <f t="shared" si="414"/>
        <v>0</v>
      </c>
      <c r="P655" s="91">
        <f t="shared" si="414"/>
        <v>0</v>
      </c>
      <c r="Q655" s="91">
        <f t="shared" si="414"/>
        <v>0</v>
      </c>
    </row>
    <row r="656" spans="1:17" s="310" customFormat="1" hidden="1" outlineLevel="2">
      <c r="A656" s="306"/>
      <c r="B656" s="307"/>
      <c r="C656" s="308"/>
      <c r="D656" s="250"/>
      <c r="E656" s="312" t="s">
        <v>878</v>
      </c>
      <c r="F656" s="312"/>
      <c r="G656" s="312" t="s">
        <v>255</v>
      </c>
      <c r="H656" s="312"/>
      <c r="I656" s="312"/>
      <c r="J656" s="312">
        <f t="shared" ref="J656:Q656" si="415" xml:space="preserve"> SUM(J653:J655)</f>
        <v>0</v>
      </c>
      <c r="K656" s="312">
        <f t="shared" si="415"/>
        <v>0</v>
      </c>
      <c r="L656" s="312">
        <f t="shared" si="415"/>
        <v>0</v>
      </c>
      <c r="M656" s="312">
        <f t="shared" si="415"/>
        <v>0</v>
      </c>
      <c r="N656" s="312">
        <f t="shared" si="415"/>
        <v>0</v>
      </c>
      <c r="O656" s="312">
        <f t="shared" si="415"/>
        <v>0</v>
      </c>
      <c r="P656" s="312">
        <f t="shared" si="415"/>
        <v>0</v>
      </c>
      <c r="Q656" s="312">
        <f t="shared" si="415"/>
        <v>0</v>
      </c>
    </row>
    <row r="657" spans="1:17" s="92" customFormat="1" hidden="1" outlineLevel="2">
      <c r="A657" s="11"/>
      <c r="B657" s="12"/>
      <c r="C657" s="13"/>
      <c r="D657" s="115"/>
      <c r="E657" s="91"/>
      <c r="G657" s="93"/>
    </row>
    <row r="658" spans="1:17" s="98" customFormat="1" hidden="1" outlineLevel="2">
      <c r="A658" s="94"/>
      <c r="B658" s="95"/>
      <c r="C658" s="96"/>
      <c r="D658" s="97"/>
      <c r="E658" s="84" t="str">
        <f t="shared" ref="E658:Q658" si="416" xml:space="preserve"> E551</f>
        <v>Opening RCV (RPI inflated RCV) - BR - real</v>
      </c>
      <c r="F658" s="84">
        <f t="shared" si="416"/>
        <v>0</v>
      </c>
      <c r="G658" s="84" t="str">
        <f t="shared" si="416"/>
        <v>£m</v>
      </c>
      <c r="H658" s="84">
        <f t="shared" si="416"/>
        <v>0</v>
      </c>
      <c r="I658" s="84">
        <f t="shared" si="416"/>
        <v>0</v>
      </c>
      <c r="J658" s="84">
        <f t="shared" si="416"/>
        <v>0</v>
      </c>
      <c r="K658" s="84">
        <f t="shared" si="416"/>
        <v>0</v>
      </c>
      <c r="L658" s="84">
        <f t="shared" si="416"/>
        <v>0</v>
      </c>
      <c r="M658" s="84">
        <f t="shared" si="416"/>
        <v>0</v>
      </c>
      <c r="N658" s="84">
        <f t="shared" si="416"/>
        <v>0</v>
      </c>
      <c r="O658" s="84">
        <f t="shared" si="416"/>
        <v>0</v>
      </c>
      <c r="P658" s="84">
        <f t="shared" si="416"/>
        <v>0</v>
      </c>
      <c r="Q658" s="84">
        <f t="shared" si="416"/>
        <v>0</v>
      </c>
    </row>
    <row r="659" spans="1:17" hidden="1" outlineLevel="2">
      <c r="D659" s="83" t="s">
        <v>719</v>
      </c>
      <c r="E659" s="84" t="str">
        <f t="shared" ref="E659:Q659" si="417" xml:space="preserve"> E595</f>
        <v>Opening RCV (CPIH inflated RCV) - BR - real</v>
      </c>
      <c r="F659" s="84">
        <f t="shared" si="417"/>
        <v>0</v>
      </c>
      <c r="G659" s="84" t="str">
        <f t="shared" si="417"/>
        <v>£m</v>
      </c>
      <c r="H659" s="84">
        <f t="shared" si="417"/>
        <v>0</v>
      </c>
      <c r="I659" s="84">
        <f t="shared" si="417"/>
        <v>0</v>
      </c>
      <c r="J659" s="84">
        <f t="shared" si="417"/>
        <v>0</v>
      </c>
      <c r="K659" s="84">
        <f t="shared" si="417"/>
        <v>0</v>
      </c>
      <c r="L659" s="84">
        <f t="shared" si="417"/>
        <v>0</v>
      </c>
      <c r="M659" s="84">
        <f t="shared" si="417"/>
        <v>0</v>
      </c>
      <c r="N659" s="84">
        <f t="shared" si="417"/>
        <v>0</v>
      </c>
      <c r="O659" s="84">
        <f t="shared" si="417"/>
        <v>0</v>
      </c>
      <c r="P659" s="84">
        <f t="shared" si="417"/>
        <v>0</v>
      </c>
      <c r="Q659" s="84">
        <f t="shared" si="417"/>
        <v>0</v>
      </c>
    </row>
    <row r="660" spans="1:17" hidden="1" outlineLevel="2">
      <c r="D660" s="83" t="s">
        <v>719</v>
      </c>
      <c r="E660" s="84" t="str">
        <f t="shared" ref="E660:Q660" si="418" xml:space="preserve"> E633</f>
        <v>Opening RCV (Post 2020 investment RCV) - BR - real</v>
      </c>
      <c r="F660" s="84">
        <f t="shared" si="418"/>
        <v>0</v>
      </c>
      <c r="G660" s="84" t="str">
        <f t="shared" si="418"/>
        <v>£m</v>
      </c>
      <c r="H660" s="84">
        <f t="shared" si="418"/>
        <v>0</v>
      </c>
      <c r="I660" s="84">
        <f t="shared" si="418"/>
        <v>0</v>
      </c>
      <c r="J660" s="84">
        <f t="shared" si="418"/>
        <v>0</v>
      </c>
      <c r="K660" s="84">
        <f t="shared" si="418"/>
        <v>0</v>
      </c>
      <c r="L660" s="84">
        <f t="shared" si="418"/>
        <v>0</v>
      </c>
      <c r="M660" s="84">
        <f t="shared" si="418"/>
        <v>0</v>
      </c>
      <c r="N660" s="84">
        <f t="shared" si="418"/>
        <v>0</v>
      </c>
      <c r="O660" s="84">
        <f t="shared" si="418"/>
        <v>0</v>
      </c>
      <c r="P660" s="84">
        <f t="shared" si="418"/>
        <v>0</v>
      </c>
      <c r="Q660" s="84">
        <f t="shared" si="418"/>
        <v>0</v>
      </c>
    </row>
    <row r="661" spans="1:17" s="310" customFormat="1" hidden="1" outlineLevel="2">
      <c r="A661" s="306"/>
      <c r="B661" s="307"/>
      <c r="C661" s="308"/>
      <c r="D661" s="250"/>
      <c r="E661" s="312" t="s">
        <v>879</v>
      </c>
      <c r="F661" s="312"/>
      <c r="G661" s="312" t="s">
        <v>255</v>
      </c>
      <c r="H661" s="312"/>
      <c r="I661" s="312"/>
      <c r="J661" s="312">
        <f t="shared" ref="J661:Q661" si="419" xml:space="preserve"> SUM(J658:J660)</f>
        <v>0</v>
      </c>
      <c r="K661" s="312">
        <f t="shared" si="419"/>
        <v>0</v>
      </c>
      <c r="L661" s="312">
        <f t="shared" si="419"/>
        <v>0</v>
      </c>
      <c r="M661" s="312">
        <f t="shared" si="419"/>
        <v>0</v>
      </c>
      <c r="N661" s="312">
        <f t="shared" si="419"/>
        <v>0</v>
      </c>
      <c r="O661" s="312">
        <f t="shared" si="419"/>
        <v>0</v>
      </c>
      <c r="P661" s="312">
        <f t="shared" si="419"/>
        <v>0</v>
      </c>
      <c r="Q661" s="312">
        <f t="shared" si="419"/>
        <v>0</v>
      </c>
    </row>
    <row r="662" spans="1:17" hidden="1" outlineLevel="2">
      <c r="F662" s="84"/>
      <c r="G662" s="84"/>
      <c r="H662" s="84"/>
      <c r="I662" s="84"/>
      <c r="J662" s="84"/>
      <c r="K662" s="84"/>
      <c r="L662" s="84"/>
      <c r="M662" s="84"/>
      <c r="N662" s="84"/>
      <c r="O662" s="84"/>
      <c r="P662" s="84"/>
      <c r="Q662" s="84"/>
    </row>
    <row r="663" spans="1:17" s="98" customFormat="1" hidden="1" outlineLevel="2">
      <c r="A663" s="94"/>
      <c r="B663" s="95"/>
      <c r="C663" s="96"/>
      <c r="D663" s="97"/>
      <c r="E663" s="84" t="str">
        <f t="shared" ref="E663:Q663" si="420" xml:space="preserve"> E555</f>
        <v>Closing RCV (RPI inflated RCV) - BR - real</v>
      </c>
      <c r="F663" s="84">
        <f t="shared" si="420"/>
        <v>0</v>
      </c>
      <c r="G663" s="84" t="str">
        <f t="shared" si="420"/>
        <v>£m</v>
      </c>
      <c r="H663" s="84">
        <f t="shared" si="420"/>
        <v>0</v>
      </c>
      <c r="I663" s="84">
        <f t="shared" si="420"/>
        <v>0</v>
      </c>
      <c r="J663" s="84">
        <f t="shared" si="420"/>
        <v>0</v>
      </c>
      <c r="K663" s="84">
        <f t="shared" si="420"/>
        <v>0</v>
      </c>
      <c r="L663" s="84">
        <f t="shared" si="420"/>
        <v>0</v>
      </c>
      <c r="M663" s="84">
        <f t="shared" si="420"/>
        <v>0</v>
      </c>
      <c r="N663" s="84">
        <f t="shared" si="420"/>
        <v>0</v>
      </c>
      <c r="O663" s="84">
        <f t="shared" si="420"/>
        <v>0</v>
      </c>
      <c r="P663" s="84">
        <f t="shared" si="420"/>
        <v>0</v>
      </c>
      <c r="Q663" s="84">
        <f t="shared" si="420"/>
        <v>0</v>
      </c>
    </row>
    <row r="664" spans="1:17" hidden="1" outlineLevel="2">
      <c r="D664" s="83" t="s">
        <v>719</v>
      </c>
      <c r="E664" s="84" t="str">
        <f t="shared" ref="E664:Q664" si="421" xml:space="preserve"> E600</f>
        <v>Closing RCV (CPIH inflated RCV) - BR - real</v>
      </c>
      <c r="F664" s="84">
        <f t="shared" si="421"/>
        <v>0</v>
      </c>
      <c r="G664" s="84" t="str">
        <f t="shared" si="421"/>
        <v>£m</v>
      </c>
      <c r="H664" s="84">
        <f t="shared" si="421"/>
        <v>0</v>
      </c>
      <c r="I664" s="84">
        <f t="shared" si="421"/>
        <v>0</v>
      </c>
      <c r="J664" s="84">
        <f t="shared" si="421"/>
        <v>0</v>
      </c>
      <c r="K664" s="84">
        <f t="shared" si="421"/>
        <v>0</v>
      </c>
      <c r="L664" s="84">
        <f t="shared" si="421"/>
        <v>0</v>
      </c>
      <c r="M664" s="84">
        <f t="shared" si="421"/>
        <v>0</v>
      </c>
      <c r="N664" s="84">
        <f t="shared" si="421"/>
        <v>0</v>
      </c>
      <c r="O664" s="84">
        <f t="shared" si="421"/>
        <v>0</v>
      </c>
      <c r="P664" s="84">
        <f t="shared" si="421"/>
        <v>0</v>
      </c>
      <c r="Q664" s="84">
        <f t="shared" si="421"/>
        <v>0</v>
      </c>
    </row>
    <row r="665" spans="1:17" hidden="1" outlineLevel="2">
      <c r="D665" s="83" t="s">
        <v>719</v>
      </c>
      <c r="E665" s="84" t="str">
        <f t="shared" ref="E665:Q665" si="422" xml:space="preserve"> E638</f>
        <v>Closing RCV (Post 2020 investment RCV) - BR - real</v>
      </c>
      <c r="F665" s="84">
        <f t="shared" si="422"/>
        <v>0</v>
      </c>
      <c r="G665" s="84" t="str">
        <f t="shared" si="422"/>
        <v>£m</v>
      </c>
      <c r="H665" s="84">
        <f t="shared" si="422"/>
        <v>0</v>
      </c>
      <c r="I665" s="84">
        <f t="shared" si="422"/>
        <v>0</v>
      </c>
      <c r="J665" s="84">
        <f t="shared" si="422"/>
        <v>0</v>
      </c>
      <c r="K665" s="84">
        <f t="shared" si="422"/>
        <v>0</v>
      </c>
      <c r="L665" s="84">
        <f t="shared" si="422"/>
        <v>0</v>
      </c>
      <c r="M665" s="84">
        <f t="shared" si="422"/>
        <v>0</v>
      </c>
      <c r="N665" s="84">
        <f t="shared" si="422"/>
        <v>0</v>
      </c>
      <c r="O665" s="84">
        <f t="shared" si="422"/>
        <v>0</v>
      </c>
      <c r="P665" s="84">
        <f t="shared" si="422"/>
        <v>0</v>
      </c>
      <c r="Q665" s="84">
        <f t="shared" si="422"/>
        <v>0</v>
      </c>
    </row>
    <row r="666" spans="1:17" hidden="1" outlineLevel="2">
      <c r="E666" s="211" t="s">
        <v>880</v>
      </c>
      <c r="F666" s="211"/>
      <c r="G666" s="211" t="s">
        <v>255</v>
      </c>
      <c r="H666" s="211"/>
      <c r="I666" s="211"/>
      <c r="J666" s="211">
        <f t="shared" ref="J666" si="423" xml:space="preserve"> SUM(J663:J665)</f>
        <v>0</v>
      </c>
      <c r="K666" s="211">
        <f t="shared" ref="K666:Q666" si="424" xml:space="preserve"> SUM(K663:K665)</f>
        <v>0</v>
      </c>
      <c r="L666" s="211">
        <f t="shared" si="424"/>
        <v>0</v>
      </c>
      <c r="M666" s="211">
        <f t="shared" si="424"/>
        <v>0</v>
      </c>
      <c r="N666" s="211">
        <f t="shared" si="424"/>
        <v>0</v>
      </c>
      <c r="O666" s="211">
        <f t="shared" si="424"/>
        <v>0</v>
      </c>
      <c r="P666" s="211">
        <f t="shared" si="424"/>
        <v>0</v>
      </c>
      <c r="Q666" s="211">
        <f t="shared" si="424"/>
        <v>0</v>
      </c>
    </row>
    <row r="667" spans="1:17" s="148" customFormat="1" hidden="1" outlineLevel="2">
      <c r="A667" s="143"/>
      <c r="B667" s="144"/>
      <c r="C667" s="145"/>
      <c r="D667" s="146"/>
      <c r="E667" s="147"/>
      <c r="G667" s="149"/>
    </row>
    <row r="668" spans="1:17" hidden="1" outlineLevel="2">
      <c r="E668" s="84" t="str">
        <f t="shared" ref="E668:Q668" si="425" xml:space="preserve"> E661</f>
        <v>Total: Opening RCV - BR - real</v>
      </c>
      <c r="F668" s="84">
        <f t="shared" si="425"/>
        <v>0</v>
      </c>
      <c r="G668" s="84" t="str">
        <f t="shared" si="425"/>
        <v>£m</v>
      </c>
      <c r="H668" s="84">
        <f t="shared" si="425"/>
        <v>0</v>
      </c>
      <c r="I668" s="84">
        <f t="shared" si="425"/>
        <v>0</v>
      </c>
      <c r="J668" s="84">
        <f t="shared" si="425"/>
        <v>0</v>
      </c>
      <c r="K668" s="84">
        <f t="shared" si="425"/>
        <v>0</v>
      </c>
      <c r="L668" s="84">
        <f t="shared" si="425"/>
        <v>0</v>
      </c>
      <c r="M668" s="84">
        <f t="shared" si="425"/>
        <v>0</v>
      </c>
      <c r="N668" s="84">
        <f t="shared" si="425"/>
        <v>0</v>
      </c>
      <c r="O668" s="84">
        <f t="shared" si="425"/>
        <v>0</v>
      </c>
      <c r="P668" s="84">
        <f t="shared" si="425"/>
        <v>0</v>
      </c>
      <c r="Q668" s="84">
        <f t="shared" si="425"/>
        <v>0</v>
      </c>
    </row>
    <row r="669" spans="1:17" hidden="1" outlineLevel="2">
      <c r="E669" s="84" t="str">
        <f t="shared" ref="E669:Q669" si="426" xml:space="preserve"> E666</f>
        <v>Total: Closing RCV - BR - real</v>
      </c>
      <c r="F669" s="84">
        <f t="shared" si="426"/>
        <v>0</v>
      </c>
      <c r="G669" s="84" t="str">
        <f t="shared" si="426"/>
        <v>£m</v>
      </c>
      <c r="H669" s="84">
        <f t="shared" si="426"/>
        <v>0</v>
      </c>
      <c r="I669" s="84">
        <f t="shared" si="426"/>
        <v>0</v>
      </c>
      <c r="J669" s="84">
        <f t="shared" si="426"/>
        <v>0</v>
      </c>
      <c r="K669" s="84">
        <f t="shared" si="426"/>
        <v>0</v>
      </c>
      <c r="L669" s="84">
        <f t="shared" si="426"/>
        <v>0</v>
      </c>
      <c r="M669" s="84">
        <f t="shared" si="426"/>
        <v>0</v>
      </c>
      <c r="N669" s="84">
        <f t="shared" si="426"/>
        <v>0</v>
      </c>
      <c r="O669" s="84">
        <f t="shared" si="426"/>
        <v>0</v>
      </c>
      <c r="P669" s="84">
        <f t="shared" si="426"/>
        <v>0</v>
      </c>
      <c r="Q669" s="84">
        <f t="shared" si="426"/>
        <v>0</v>
      </c>
    </row>
    <row r="670" spans="1:17" hidden="1" outlineLevel="2">
      <c r="E670" s="211" t="s">
        <v>881</v>
      </c>
      <c r="F670" s="211"/>
      <c r="G670" s="211" t="s">
        <v>255</v>
      </c>
      <c r="H670" s="211"/>
      <c r="I670" s="211"/>
      <c r="J670" s="211">
        <f t="shared" ref="J670:Q670" si="427" xml:space="preserve"> AVERAGE(J668:J669)</f>
        <v>0</v>
      </c>
      <c r="K670" s="211">
        <f t="shared" si="427"/>
        <v>0</v>
      </c>
      <c r="L670" s="211">
        <f t="shared" si="427"/>
        <v>0</v>
      </c>
      <c r="M670" s="211">
        <f t="shared" si="427"/>
        <v>0</v>
      </c>
      <c r="N670" s="211">
        <f t="shared" si="427"/>
        <v>0</v>
      </c>
      <c r="O670" s="211">
        <f t="shared" si="427"/>
        <v>0</v>
      </c>
      <c r="P670" s="211">
        <f t="shared" si="427"/>
        <v>0</v>
      </c>
      <c r="Q670" s="211">
        <f t="shared" si="427"/>
        <v>0</v>
      </c>
    </row>
    <row r="671" spans="1:17" hidden="1" outlineLevel="2">
      <c r="F671" s="84"/>
      <c r="G671" s="84"/>
      <c r="H671" s="84"/>
      <c r="I671" s="84"/>
      <c r="J671" s="84"/>
      <c r="K671" s="84"/>
      <c r="L671" s="84"/>
      <c r="M671" s="84"/>
      <c r="N671" s="84"/>
      <c r="O671" s="84"/>
      <c r="P671" s="84"/>
      <c r="Q671" s="84"/>
    </row>
    <row r="672" spans="1:17" hidden="1" outlineLevel="2">
      <c r="C672" s="86" t="s">
        <v>530</v>
      </c>
      <c r="F672" s="84"/>
      <c r="G672" s="84"/>
      <c r="H672" s="84"/>
      <c r="I672" s="84"/>
      <c r="J672" s="84"/>
      <c r="K672" s="84"/>
      <c r="L672" s="84"/>
      <c r="M672" s="84"/>
      <c r="N672" s="84"/>
      <c r="O672" s="84"/>
      <c r="P672" s="84"/>
      <c r="Q672" s="84"/>
    </row>
    <row r="673" spans="1:17" s="187" customFormat="1" hidden="1" outlineLevel="2">
      <c r="A673" s="183"/>
      <c r="B673" s="218"/>
      <c r="C673" s="185"/>
      <c r="D673" s="186"/>
      <c r="E673" s="181" t="str">
        <f xml:space="preserve"> Inp!E$176</f>
        <v>RCV balance - BR BEG - nominal</v>
      </c>
      <c r="F673" s="181">
        <f xml:space="preserve"> Inp!F$176</f>
        <v>0</v>
      </c>
      <c r="G673" s="181" t="str">
        <f xml:space="preserve"> Inp!G$176</f>
        <v>£m</v>
      </c>
      <c r="H673" s="181">
        <f xml:space="preserve"> Inp!H$176</f>
        <v>0</v>
      </c>
      <c r="I673" s="181">
        <f xml:space="preserve"> Inp!I$176</f>
        <v>0</v>
      </c>
      <c r="J673" s="181">
        <f xml:space="preserve"> Inp!J$176</f>
        <v>0</v>
      </c>
      <c r="K673" s="181">
        <f xml:space="preserve"> Inp!K$176</f>
        <v>0</v>
      </c>
      <c r="L673" s="181">
        <f xml:space="preserve"> Inp!L$176</f>
        <v>0</v>
      </c>
      <c r="M673" s="181">
        <f xml:space="preserve"> Inp!M$176</f>
        <v>0</v>
      </c>
      <c r="N673" s="181">
        <f xml:space="preserve"> Inp!N$176</f>
        <v>0</v>
      </c>
      <c r="O673" s="181">
        <f xml:space="preserve"> Inp!O$176</f>
        <v>0</v>
      </c>
      <c r="P673" s="181">
        <f xml:space="preserve"> Inp!P$176</f>
        <v>0</v>
      </c>
      <c r="Q673" s="181">
        <f xml:space="preserve"> Inp!Q$176</f>
        <v>0</v>
      </c>
    </row>
    <row r="674" spans="1:17" s="187" customFormat="1" hidden="1" outlineLevel="2">
      <c r="A674" s="183"/>
      <c r="B674" s="218"/>
      <c r="C674" s="185"/>
      <c r="D674" s="186"/>
      <c r="E674" s="181" t="str">
        <f xml:space="preserve"> Inp!E$177</f>
        <v>Indexation on RCV balance BEG - BR - nominal</v>
      </c>
      <c r="F674" s="181">
        <f xml:space="preserve"> Inp!F$177</f>
        <v>0</v>
      </c>
      <c r="G674" s="181" t="str">
        <f xml:space="preserve"> Inp!G$177</f>
        <v>£m</v>
      </c>
      <c r="H674" s="181">
        <f xml:space="preserve"> Inp!H$177</f>
        <v>0</v>
      </c>
      <c r="I674" s="181">
        <f xml:space="preserve"> Inp!I$177</f>
        <v>0</v>
      </c>
      <c r="J674" s="181">
        <f xml:space="preserve"> Inp!J$177</f>
        <v>0</v>
      </c>
      <c r="K674" s="181">
        <f xml:space="preserve"> Inp!K$177</f>
        <v>0</v>
      </c>
      <c r="L674" s="181">
        <f xml:space="preserve"> Inp!L$177</f>
        <v>0</v>
      </c>
      <c r="M674" s="181">
        <f xml:space="preserve"> Inp!M$177</f>
        <v>0</v>
      </c>
      <c r="N674" s="181">
        <f xml:space="preserve"> Inp!N$177</f>
        <v>0</v>
      </c>
      <c r="O674" s="181">
        <f xml:space="preserve"> Inp!O$177</f>
        <v>0</v>
      </c>
      <c r="P674" s="181">
        <f xml:space="preserve"> Inp!P$177</f>
        <v>0</v>
      </c>
      <c r="Q674" s="181">
        <f xml:space="preserve"> Inp!Q$177</f>
        <v>0</v>
      </c>
    </row>
    <row r="675" spans="1:17" s="187" customFormat="1" hidden="1" outlineLevel="2">
      <c r="A675" s="183"/>
      <c r="B675" s="216"/>
      <c r="C675" s="185"/>
      <c r="D675" s="186"/>
      <c r="E675" s="181" t="str">
        <f>Index!E$85</f>
        <v>CPIH index (PR19FD) - FYA - inflate from FYA 2017-18</v>
      </c>
      <c r="F675" s="181">
        <f>Index!F$85</f>
        <v>0</v>
      </c>
      <c r="G675" s="181" t="str">
        <f>Index!G$85</f>
        <v>Factor</v>
      </c>
      <c r="H675" s="181">
        <f>Index!H$85</f>
        <v>0</v>
      </c>
      <c r="I675" s="181">
        <f>Index!I$85</f>
        <v>0</v>
      </c>
      <c r="J675" s="181">
        <f>Index!J$85</f>
        <v>1</v>
      </c>
      <c r="K675" s="181">
        <f>Index!K$85</f>
        <v>1.0212697905005599</v>
      </c>
      <c r="L675" s="181">
        <f>Index!L$85</f>
        <v>1.0416029201511179</v>
      </c>
      <c r="M675" s="181">
        <f>Index!M$85</f>
        <v>1.0622616980779827</v>
      </c>
      <c r="N675" s="181">
        <f>Index!N$85</f>
        <v>1.0835515290872799</v>
      </c>
      <c r="O675" s="181">
        <f>Index!O$85</f>
        <v>1.1060365794841869</v>
      </c>
      <c r="P675" s="181">
        <f>Index!P$85</f>
        <v>1.1292633476533553</v>
      </c>
      <c r="Q675" s="181">
        <f>Index!Q$85</f>
        <v>1.1529778779540774</v>
      </c>
    </row>
    <row r="676" spans="1:17" s="240" customFormat="1" hidden="1" outlineLevel="2">
      <c r="A676" s="237"/>
      <c r="B676" s="220"/>
      <c r="C676" s="238"/>
      <c r="D676" s="239"/>
      <c r="E676" s="196" t="s">
        <v>882</v>
      </c>
      <c r="F676" s="196"/>
      <c r="G676" s="196" t="s">
        <v>255</v>
      </c>
      <c r="H676" s="196"/>
      <c r="I676" s="196"/>
      <c r="J676" s="196">
        <f t="shared" ref="J676:Q676" si="428" xml:space="preserve"> J673 / J675</f>
        <v>0</v>
      </c>
      <c r="K676" s="196">
        <f t="shared" si="428"/>
        <v>0</v>
      </c>
      <c r="L676" s="196">
        <f t="shared" si="428"/>
        <v>0</v>
      </c>
      <c r="M676" s="196">
        <f t="shared" si="428"/>
        <v>0</v>
      </c>
      <c r="N676" s="196">
        <f t="shared" si="428"/>
        <v>0</v>
      </c>
      <c r="O676" s="196">
        <f t="shared" si="428"/>
        <v>0</v>
      </c>
      <c r="P676" s="196">
        <f t="shared" si="428"/>
        <v>0</v>
      </c>
      <c r="Q676" s="196">
        <f t="shared" si="428"/>
        <v>0</v>
      </c>
    </row>
    <row r="677" spans="1:17" s="224" customFormat="1" hidden="1" outlineLevel="2">
      <c r="A677" s="219"/>
      <c r="B677" s="220"/>
      <c r="C677" s="221"/>
      <c r="D677" s="222"/>
      <c r="E677" s="223" t="s">
        <v>883</v>
      </c>
      <c r="F677" s="223"/>
      <c r="G677" s="223" t="s">
        <v>255</v>
      </c>
      <c r="H677" s="223"/>
      <c r="I677" s="223"/>
      <c r="J677" s="223">
        <f t="shared" ref="J677:Q677" si="429" xml:space="preserve"> J674 / J675</f>
        <v>0</v>
      </c>
      <c r="K677" s="223">
        <f t="shared" si="429"/>
        <v>0</v>
      </c>
      <c r="L677" s="223">
        <f t="shared" si="429"/>
        <v>0</v>
      </c>
      <c r="M677" s="223">
        <f t="shared" si="429"/>
        <v>0</v>
      </c>
      <c r="N677" s="223">
        <f t="shared" si="429"/>
        <v>0</v>
      </c>
      <c r="O677" s="223">
        <f t="shared" si="429"/>
        <v>0</v>
      </c>
      <c r="P677" s="223">
        <f t="shared" si="429"/>
        <v>0</v>
      </c>
      <c r="Q677" s="223">
        <f t="shared" si="429"/>
        <v>0</v>
      </c>
    </row>
    <row r="678" spans="1:17" s="224" customFormat="1" hidden="1" outlineLevel="2">
      <c r="A678" s="219"/>
      <c r="B678" s="220"/>
      <c r="C678" s="221"/>
      <c r="D678" s="222"/>
      <c r="E678" s="223" t="str">
        <f t="shared" ref="E678:Q678" si="430" xml:space="preserve"> E587</f>
        <v>Indexation on RCV - CPI(H) other adjustments balance - BR - real</v>
      </c>
      <c r="F678" s="223">
        <f t="shared" si="430"/>
        <v>0</v>
      </c>
      <c r="G678" s="223" t="str">
        <f t="shared" si="430"/>
        <v>£m</v>
      </c>
      <c r="H678" s="223">
        <f t="shared" si="430"/>
        <v>0</v>
      </c>
      <c r="I678" s="223">
        <f t="shared" si="430"/>
        <v>0</v>
      </c>
      <c r="J678" s="223">
        <f t="shared" si="430"/>
        <v>0</v>
      </c>
      <c r="K678" s="223">
        <f t="shared" si="430"/>
        <v>0</v>
      </c>
      <c r="L678" s="223">
        <f t="shared" si="430"/>
        <v>0</v>
      </c>
      <c r="M678" s="223">
        <f t="shared" si="430"/>
        <v>0</v>
      </c>
      <c r="N678" s="223">
        <f t="shared" si="430"/>
        <v>0</v>
      </c>
      <c r="O678" s="223">
        <f t="shared" si="430"/>
        <v>0</v>
      </c>
      <c r="P678" s="223">
        <f t="shared" si="430"/>
        <v>0</v>
      </c>
      <c r="Q678" s="223">
        <f t="shared" si="430"/>
        <v>0</v>
      </c>
    </row>
    <row r="679" spans="1:17" s="242" customFormat="1" hidden="1" outlineLevel="2">
      <c r="A679" s="11"/>
      <c r="B679" s="12"/>
      <c r="C679" s="13"/>
      <c r="D679" s="14"/>
      <c r="E679" s="8" t="s">
        <v>884</v>
      </c>
      <c r="F679" s="8"/>
      <c r="G679" s="8" t="s">
        <v>255</v>
      </c>
      <c r="H679" s="8"/>
      <c r="I679" s="8"/>
      <c r="J679" s="8">
        <f t="shared" ref="J679:Q679" si="431" xml:space="preserve"> SUM(J676:J678)</f>
        <v>0</v>
      </c>
      <c r="K679" s="8">
        <f t="shared" si="431"/>
        <v>0</v>
      </c>
      <c r="L679" s="8">
        <f t="shared" si="431"/>
        <v>0</v>
      </c>
      <c r="M679" s="8">
        <f t="shared" si="431"/>
        <v>0</v>
      </c>
      <c r="N679" s="8">
        <f t="shared" si="431"/>
        <v>0</v>
      </c>
      <c r="O679" s="8">
        <f t="shared" si="431"/>
        <v>0</v>
      </c>
      <c r="P679" s="8">
        <f t="shared" si="431"/>
        <v>0</v>
      </c>
      <c r="Q679" s="8">
        <f t="shared" si="431"/>
        <v>0</v>
      </c>
    </row>
    <row r="680" spans="1:17" s="240" customFormat="1" hidden="1" outlineLevel="2">
      <c r="A680" s="237"/>
      <c r="B680" s="241"/>
      <c r="C680" s="238"/>
      <c r="D680" s="239"/>
      <c r="E680" s="196"/>
      <c r="F680" s="196"/>
      <c r="G680" s="196"/>
      <c r="H680" s="196"/>
      <c r="I680" s="196"/>
      <c r="J680" s="196"/>
      <c r="K680" s="196"/>
      <c r="L680" s="196"/>
      <c r="M680" s="196"/>
      <c r="N680" s="196"/>
      <c r="O680" s="196"/>
      <c r="P680" s="196"/>
      <c r="Q680" s="196"/>
    </row>
    <row r="681" spans="1:17" hidden="1" outlineLevel="2">
      <c r="E681" s="84" t="str">
        <f t="shared" ref="E681:Q681" si="432" xml:space="preserve"> E661</f>
        <v>Total: Opening RCV - BR - real</v>
      </c>
      <c r="F681" s="84">
        <f t="shared" si="432"/>
        <v>0</v>
      </c>
      <c r="G681" s="84" t="str">
        <f t="shared" si="432"/>
        <v>£m</v>
      </c>
      <c r="H681" s="84">
        <f t="shared" si="432"/>
        <v>0</v>
      </c>
      <c r="I681" s="84">
        <f t="shared" si="432"/>
        <v>0</v>
      </c>
      <c r="J681" s="84">
        <f t="shared" si="432"/>
        <v>0</v>
      </c>
      <c r="K681" s="84">
        <f t="shared" si="432"/>
        <v>0</v>
      </c>
      <c r="L681" s="84">
        <f t="shared" si="432"/>
        <v>0</v>
      </c>
      <c r="M681" s="84">
        <f t="shared" si="432"/>
        <v>0</v>
      </c>
      <c r="N681" s="84">
        <f t="shared" si="432"/>
        <v>0</v>
      </c>
      <c r="O681" s="84">
        <f t="shared" si="432"/>
        <v>0</v>
      </c>
      <c r="P681" s="84">
        <f t="shared" si="432"/>
        <v>0</v>
      </c>
      <c r="Q681" s="84">
        <f t="shared" si="432"/>
        <v>0</v>
      </c>
    </row>
    <row r="682" spans="1:17" s="240" customFormat="1" hidden="1" outlineLevel="2">
      <c r="A682" s="237"/>
      <c r="B682" s="220"/>
      <c r="C682" s="238"/>
      <c r="D682" s="239"/>
      <c r="E682" s="196" t="str">
        <f t="shared" ref="E682:Q682" si="433" xml:space="preserve"> E679</f>
        <v>Total: BR BEG - real</v>
      </c>
      <c r="F682" s="196">
        <f t="shared" si="433"/>
        <v>0</v>
      </c>
      <c r="G682" s="196" t="str">
        <f t="shared" si="433"/>
        <v>£m</v>
      </c>
      <c r="H682" s="196">
        <f t="shared" si="433"/>
        <v>0</v>
      </c>
      <c r="I682" s="196">
        <f t="shared" si="433"/>
        <v>0</v>
      </c>
      <c r="J682" s="196">
        <f t="shared" si="433"/>
        <v>0</v>
      </c>
      <c r="K682" s="196">
        <f t="shared" si="433"/>
        <v>0</v>
      </c>
      <c r="L682" s="196">
        <f t="shared" si="433"/>
        <v>0</v>
      </c>
      <c r="M682" s="196">
        <f t="shared" si="433"/>
        <v>0</v>
      </c>
      <c r="N682" s="196">
        <f t="shared" si="433"/>
        <v>0</v>
      </c>
      <c r="O682" s="196">
        <f t="shared" si="433"/>
        <v>0</v>
      </c>
      <c r="P682" s="196">
        <f t="shared" si="433"/>
        <v>0</v>
      </c>
      <c r="Q682" s="196">
        <f t="shared" si="433"/>
        <v>0</v>
      </c>
    </row>
    <row r="683" spans="1:17" s="224" customFormat="1" hidden="1" outlineLevel="2">
      <c r="A683" s="219"/>
      <c r="B683" s="220"/>
      <c r="C683" s="221"/>
      <c r="D683" s="222"/>
      <c r="E683" s="223" t="s">
        <v>885</v>
      </c>
      <c r="G683" s="224" t="s">
        <v>724</v>
      </c>
      <c r="H683" s="247">
        <f xml:space="preserve"> SUM(J683:Q683)</f>
        <v>0</v>
      </c>
      <c r="I683" s="196"/>
      <c r="J683" s="224">
        <f t="shared" ref="J683:Q683" si="434" xml:space="preserve"> IF(ROUND(J681,3) = ROUND(J682,3), 0, 1)</f>
        <v>0</v>
      </c>
      <c r="K683" s="224">
        <f t="shared" si="434"/>
        <v>0</v>
      </c>
      <c r="L683" s="224">
        <f t="shared" si="434"/>
        <v>0</v>
      </c>
      <c r="M683" s="224">
        <f t="shared" si="434"/>
        <v>0</v>
      </c>
      <c r="N683" s="224">
        <f t="shared" si="434"/>
        <v>0</v>
      </c>
      <c r="O683" s="224">
        <f t="shared" si="434"/>
        <v>0</v>
      </c>
      <c r="P683" s="224">
        <f t="shared" si="434"/>
        <v>0</v>
      </c>
      <c r="Q683" s="224">
        <f t="shared" si="434"/>
        <v>0</v>
      </c>
    </row>
    <row r="684" spans="1:17" hidden="1" outlineLevel="2"/>
    <row r="685" spans="1:17" hidden="1" outlineLevel="2">
      <c r="C685" s="86" t="s">
        <v>530</v>
      </c>
      <c r="F685" s="84"/>
      <c r="G685" s="84"/>
      <c r="H685" s="84"/>
      <c r="I685" s="84"/>
      <c r="J685" s="84"/>
      <c r="K685" s="84"/>
      <c r="L685" s="84"/>
      <c r="M685" s="84"/>
      <c r="N685" s="84"/>
      <c r="O685" s="84"/>
      <c r="P685" s="84"/>
      <c r="Q685" s="84"/>
    </row>
    <row r="686" spans="1:17" hidden="1" outlineLevel="2">
      <c r="E686" s="84" t="str">
        <f t="shared" ref="E686:Q686" si="435" xml:space="preserve"> E666</f>
        <v>Total: Closing RCV - BR - real</v>
      </c>
      <c r="F686" s="84">
        <f t="shared" si="435"/>
        <v>0</v>
      </c>
      <c r="G686" s="84" t="str">
        <f t="shared" si="435"/>
        <v>£m</v>
      </c>
      <c r="H686" s="84">
        <f t="shared" si="435"/>
        <v>0</v>
      </c>
      <c r="I686" s="84">
        <f t="shared" si="435"/>
        <v>0</v>
      </c>
      <c r="J686" s="84">
        <f t="shared" si="435"/>
        <v>0</v>
      </c>
      <c r="K686" s="84">
        <f t="shared" si="435"/>
        <v>0</v>
      </c>
      <c r="L686" s="84">
        <f t="shared" si="435"/>
        <v>0</v>
      </c>
      <c r="M686" s="84">
        <f t="shared" si="435"/>
        <v>0</v>
      </c>
      <c r="N686" s="84">
        <f t="shared" si="435"/>
        <v>0</v>
      </c>
      <c r="O686" s="84">
        <f t="shared" si="435"/>
        <v>0</v>
      </c>
      <c r="P686" s="84">
        <f t="shared" si="435"/>
        <v>0</v>
      </c>
      <c r="Q686" s="84">
        <f t="shared" si="435"/>
        <v>0</v>
      </c>
    </row>
    <row r="687" spans="1:17" s="187" customFormat="1" hidden="1" outlineLevel="2">
      <c r="A687" s="183"/>
      <c r="B687" s="218"/>
      <c r="C687" s="185"/>
      <c r="D687" s="186"/>
      <c r="E687" s="181" t="str">
        <f xml:space="preserve"> Inp!E$178</f>
        <v>RCV balance - BR - real</v>
      </c>
      <c r="F687" s="181">
        <f xml:space="preserve"> Inp!F$178</f>
        <v>0</v>
      </c>
      <c r="G687" s="181" t="str">
        <f xml:space="preserve"> Inp!G$178</f>
        <v>£m</v>
      </c>
      <c r="H687" s="181">
        <f xml:space="preserve"> Inp!H$178</f>
        <v>0</v>
      </c>
      <c r="I687" s="181">
        <f xml:space="preserve"> Inp!I$178</f>
        <v>0</v>
      </c>
      <c r="J687" s="181">
        <f xml:space="preserve"> Inp!J$178</f>
        <v>0</v>
      </c>
      <c r="K687" s="181">
        <f xml:space="preserve"> Inp!K$178</f>
        <v>0</v>
      </c>
      <c r="L687" s="181">
        <f xml:space="preserve"> Inp!L$178</f>
        <v>0</v>
      </c>
      <c r="M687" s="181">
        <f xml:space="preserve"> Inp!M$178</f>
        <v>0</v>
      </c>
      <c r="N687" s="181">
        <f xml:space="preserve"> Inp!N$178</f>
        <v>0</v>
      </c>
      <c r="O687" s="181">
        <f xml:space="preserve"> Inp!O$178</f>
        <v>0</v>
      </c>
      <c r="P687" s="181">
        <f xml:space="preserve"> Inp!P$178</f>
        <v>0</v>
      </c>
      <c r="Q687" s="181">
        <f xml:space="preserve"> Inp!Q$178</f>
        <v>0</v>
      </c>
    </row>
    <row r="688" spans="1:17" s="240" customFormat="1" hidden="1" outlineLevel="2">
      <c r="A688" s="237"/>
      <c r="B688" s="220"/>
      <c r="C688" s="238"/>
      <c r="D688" s="239"/>
      <c r="E688" s="196" t="str">
        <f t="shared" ref="E688:Q688" si="436" xml:space="preserve"> E587</f>
        <v>Indexation on RCV - CPI(H) other adjustments balance - BR - real</v>
      </c>
      <c r="F688" s="196">
        <f t="shared" si="436"/>
        <v>0</v>
      </c>
      <c r="G688" s="196" t="str">
        <f t="shared" si="436"/>
        <v>£m</v>
      </c>
      <c r="H688" s="196">
        <f t="shared" si="436"/>
        <v>0</v>
      </c>
      <c r="I688" s="196">
        <f t="shared" si="436"/>
        <v>0</v>
      </c>
      <c r="J688" s="196">
        <f t="shared" si="436"/>
        <v>0</v>
      </c>
      <c r="K688" s="196">
        <f t="shared" si="436"/>
        <v>0</v>
      </c>
      <c r="L688" s="196">
        <f t="shared" si="436"/>
        <v>0</v>
      </c>
      <c r="M688" s="196">
        <f t="shared" si="436"/>
        <v>0</v>
      </c>
      <c r="N688" s="196">
        <f t="shared" si="436"/>
        <v>0</v>
      </c>
      <c r="O688" s="196">
        <f t="shared" si="436"/>
        <v>0</v>
      </c>
      <c r="P688" s="196">
        <f t="shared" si="436"/>
        <v>0</v>
      </c>
      <c r="Q688" s="196">
        <f t="shared" si="436"/>
        <v>0</v>
      </c>
    </row>
    <row r="689" spans="1:17" s="224" customFormat="1" hidden="1" outlineLevel="2">
      <c r="A689" s="219"/>
      <c r="B689" s="220"/>
      <c r="C689" s="221"/>
      <c r="D689" s="222"/>
      <c r="E689" s="223" t="s">
        <v>886</v>
      </c>
      <c r="G689" s="224" t="s">
        <v>724</v>
      </c>
      <c r="H689" s="247">
        <f xml:space="preserve"> SUM(J689:Q689)</f>
        <v>0</v>
      </c>
      <c r="I689" s="196"/>
      <c r="J689" s="224">
        <f t="shared" ref="J689:Q689" si="437" xml:space="preserve"> IF(ROUND(J686,3) = ROUND((J687 + J688),3), 0, 1)</f>
        <v>0</v>
      </c>
      <c r="K689" s="224">
        <f t="shared" si="437"/>
        <v>0</v>
      </c>
      <c r="L689" s="224">
        <f t="shared" si="437"/>
        <v>0</v>
      </c>
      <c r="M689" s="224">
        <f t="shared" si="437"/>
        <v>0</v>
      </c>
      <c r="N689" s="224">
        <f t="shared" si="437"/>
        <v>0</v>
      </c>
      <c r="O689" s="224">
        <f t="shared" si="437"/>
        <v>0</v>
      </c>
      <c r="P689" s="224">
        <f t="shared" si="437"/>
        <v>0</v>
      </c>
      <c r="Q689" s="224">
        <f t="shared" si="437"/>
        <v>0</v>
      </c>
    </row>
    <row r="690" spans="1:17" hidden="1" outlineLevel="2"/>
    <row r="691" spans="1:17" hidden="1" outlineLevel="2"/>
    <row r="692" spans="1:17" hidden="1" outlineLevel="1"/>
    <row r="693" spans="1:17" hidden="1" outlineLevel="1" collapsed="1">
      <c r="B693" s="85" t="s">
        <v>759</v>
      </c>
    </row>
    <row r="694" spans="1:17" hidden="1" outlineLevel="2"/>
    <row r="695" spans="1:17" s="161" customFormat="1" hidden="1" outlineLevel="2">
      <c r="A695" s="157"/>
      <c r="B695" s="158"/>
      <c r="C695" s="159"/>
      <c r="D695" s="160"/>
      <c r="E695" s="155" t="str">
        <f xml:space="preserve"> Inp!E$206</f>
        <v>Regulatory equity notional (PR19FD)</v>
      </c>
      <c r="F695" s="155">
        <f xml:space="preserve"> Inp!F$206</f>
        <v>0</v>
      </c>
      <c r="G695" s="155" t="str">
        <f xml:space="preserve"> Inp!G$206</f>
        <v>%</v>
      </c>
      <c r="H695" s="155">
        <f xml:space="preserve"> Inp!H$206</f>
        <v>0</v>
      </c>
      <c r="I695" s="155">
        <f xml:space="preserve"> Inp!I$206</f>
        <v>0</v>
      </c>
      <c r="J695" s="249">
        <f xml:space="preserve"> Inp!J$206</f>
        <v>0</v>
      </c>
      <c r="K695" s="249">
        <f xml:space="preserve"> Inp!K$206</f>
        <v>0</v>
      </c>
      <c r="L695" s="249">
        <f xml:space="preserve"> Inp!L$206</f>
        <v>0</v>
      </c>
      <c r="M695" s="249">
        <f xml:space="preserve"> Inp!M$206</f>
        <v>0.4</v>
      </c>
      <c r="N695" s="249">
        <f xml:space="preserve"> Inp!N$206</f>
        <v>0.4</v>
      </c>
      <c r="O695" s="249">
        <f xml:space="preserve"> Inp!O$206</f>
        <v>0.4</v>
      </c>
      <c r="P695" s="249">
        <f xml:space="preserve"> Inp!P$206</f>
        <v>0.4</v>
      </c>
      <c r="Q695" s="249">
        <f xml:space="preserve"> Inp!Q$206</f>
        <v>0.4</v>
      </c>
    </row>
    <row r="696" spans="1:17" hidden="1" outlineLevel="2">
      <c r="B696" s="304"/>
      <c r="E696" s="84" t="str">
        <f t="shared" ref="E696:Q696" si="438" xml:space="preserve"> E670</f>
        <v>Average total RCV - BR - real</v>
      </c>
      <c r="F696" s="84">
        <f t="shared" si="438"/>
        <v>0</v>
      </c>
      <c r="G696" s="84" t="str">
        <f t="shared" si="438"/>
        <v>£m</v>
      </c>
      <c r="H696" s="84">
        <f t="shared" si="438"/>
        <v>0</v>
      </c>
      <c r="I696" s="84">
        <f t="shared" si="438"/>
        <v>0</v>
      </c>
      <c r="J696" s="84">
        <f t="shared" si="438"/>
        <v>0</v>
      </c>
      <c r="K696" s="84">
        <f t="shared" si="438"/>
        <v>0</v>
      </c>
      <c r="L696" s="84">
        <f t="shared" si="438"/>
        <v>0</v>
      </c>
      <c r="M696" s="84">
        <f t="shared" si="438"/>
        <v>0</v>
      </c>
      <c r="N696" s="84">
        <f t="shared" si="438"/>
        <v>0</v>
      </c>
      <c r="O696" s="84">
        <f t="shared" si="438"/>
        <v>0</v>
      </c>
      <c r="P696" s="84">
        <f t="shared" si="438"/>
        <v>0</v>
      </c>
      <c r="Q696" s="84">
        <f t="shared" si="438"/>
        <v>0</v>
      </c>
    </row>
    <row r="697" spans="1:17" hidden="1" outlineLevel="2">
      <c r="B697" s="269"/>
      <c r="E697" s="84" t="s">
        <v>887</v>
      </c>
      <c r="G697" s="70" t="s">
        <v>255</v>
      </c>
      <c r="J697" s="84">
        <f t="shared" ref="J697:Q697" si="439" xml:space="preserve"> J695 * J696</f>
        <v>0</v>
      </c>
      <c r="K697" s="84">
        <f t="shared" si="439"/>
        <v>0</v>
      </c>
      <c r="L697" s="84">
        <f t="shared" si="439"/>
        <v>0</v>
      </c>
      <c r="M697" s="84">
        <f t="shared" si="439"/>
        <v>0</v>
      </c>
      <c r="N697" s="84">
        <f t="shared" si="439"/>
        <v>0</v>
      </c>
      <c r="O697" s="84">
        <f t="shared" si="439"/>
        <v>0</v>
      </c>
      <c r="P697" s="84">
        <f t="shared" si="439"/>
        <v>0</v>
      </c>
      <c r="Q697" s="84">
        <f t="shared" si="439"/>
        <v>0</v>
      </c>
    </row>
    <row r="698" spans="1:17" hidden="1" outlineLevel="1"/>
    <row r="699" spans="1:17" hidden="1" outlineLevel="1" collapsed="1">
      <c r="B699" s="85" t="s">
        <v>761</v>
      </c>
    </row>
    <row r="700" spans="1:17" hidden="1" outlineLevel="2"/>
    <row r="701" spans="1:17" s="161" customFormat="1" hidden="1" outlineLevel="2">
      <c r="A701" s="157"/>
      <c r="B701" s="158"/>
      <c r="C701" s="159"/>
      <c r="D701" s="160"/>
      <c r="E701" s="155" t="str">
        <f xml:space="preserve"> Inp!E$214</f>
        <v>Regulatory equity actual</v>
      </c>
      <c r="F701" s="155">
        <f xml:space="preserve"> Inp!F$214</f>
        <v>0</v>
      </c>
      <c r="G701" s="155" t="str">
        <f xml:space="preserve"> Inp!G$214</f>
        <v>%</v>
      </c>
      <c r="H701" s="155">
        <f xml:space="preserve"> Inp!H$214</f>
        <v>0</v>
      </c>
      <c r="I701" s="155">
        <f xml:space="preserve"> Inp!I$214</f>
        <v>0</v>
      </c>
      <c r="J701" s="249">
        <f xml:space="preserve"> Inp!J$214</f>
        <v>0</v>
      </c>
      <c r="K701" s="249">
        <f xml:space="preserve"> Inp!K$214</f>
        <v>0</v>
      </c>
      <c r="L701" s="249">
        <f xml:space="preserve"> Inp!L$214</f>
        <v>0</v>
      </c>
      <c r="M701" s="249">
        <f xml:space="preserve"> Inp!M$214</f>
        <v>0.38514999999999999</v>
      </c>
      <c r="N701" s="249">
        <f xml:space="preserve"> Inp!N$214</f>
        <v>0</v>
      </c>
      <c r="O701" s="249">
        <f xml:space="preserve"> Inp!O$214</f>
        <v>0</v>
      </c>
      <c r="P701" s="249">
        <f xml:space="preserve"> Inp!P$214</f>
        <v>0</v>
      </c>
      <c r="Q701" s="249">
        <f xml:space="preserve"> Inp!Q$214</f>
        <v>0</v>
      </c>
    </row>
    <row r="702" spans="1:17" hidden="1" outlineLevel="2">
      <c r="E702" s="84" t="str">
        <f t="shared" ref="E702" si="440" xml:space="preserve"> E670</f>
        <v>Average total RCV - BR - real</v>
      </c>
      <c r="F702" s="84">
        <f t="shared" ref="F702" si="441" xml:space="preserve"> F670</f>
        <v>0</v>
      </c>
      <c r="G702" s="84" t="str">
        <f t="shared" ref="G702" si="442" xml:space="preserve"> G670</f>
        <v>£m</v>
      </c>
      <c r="H702" s="84">
        <f t="shared" ref="H702" si="443" xml:space="preserve"> H670</f>
        <v>0</v>
      </c>
      <c r="I702" s="84">
        <f t="shared" ref="I702:Q702" si="444" xml:space="preserve"> I670</f>
        <v>0</v>
      </c>
      <c r="J702" s="84">
        <f t="shared" si="444"/>
        <v>0</v>
      </c>
      <c r="K702" s="84">
        <f t="shared" si="444"/>
        <v>0</v>
      </c>
      <c r="L702" s="84">
        <f t="shared" si="444"/>
        <v>0</v>
      </c>
      <c r="M702" s="84">
        <f t="shared" si="444"/>
        <v>0</v>
      </c>
      <c r="N702" s="84">
        <f t="shared" si="444"/>
        <v>0</v>
      </c>
      <c r="O702" s="84">
        <f t="shared" si="444"/>
        <v>0</v>
      </c>
      <c r="P702" s="84">
        <f t="shared" si="444"/>
        <v>0</v>
      </c>
      <c r="Q702" s="84">
        <f t="shared" si="444"/>
        <v>0</v>
      </c>
    </row>
    <row r="703" spans="1:17" hidden="1" outlineLevel="2">
      <c r="E703" s="84" t="s">
        <v>888</v>
      </c>
      <c r="G703" s="70" t="s">
        <v>255</v>
      </c>
      <c r="J703" s="84">
        <f t="shared" ref="J703:Q703" si="445" xml:space="preserve"> J701 * J702</f>
        <v>0</v>
      </c>
      <c r="K703" s="84">
        <f t="shared" si="445"/>
        <v>0</v>
      </c>
      <c r="L703" s="84">
        <f t="shared" si="445"/>
        <v>0</v>
      </c>
      <c r="M703" s="84">
        <f t="shared" si="445"/>
        <v>0</v>
      </c>
      <c r="N703" s="84">
        <f t="shared" si="445"/>
        <v>0</v>
      </c>
      <c r="O703" s="84">
        <f t="shared" si="445"/>
        <v>0</v>
      </c>
      <c r="P703" s="84">
        <f t="shared" si="445"/>
        <v>0</v>
      </c>
      <c r="Q703" s="84">
        <f t="shared" si="445"/>
        <v>0</v>
      </c>
    </row>
    <row r="704" spans="1:17" hidden="1" outlineLevel="1"/>
    <row r="705" spans="1:20" hidden="1" outlineLevel="1"/>
    <row r="706" spans="1:20" s="148" customFormat="1">
      <c r="A706" s="143"/>
      <c r="B706" s="144"/>
      <c r="C706" s="145"/>
      <c r="D706" s="146"/>
      <c r="E706" s="147"/>
      <c r="G706" s="149"/>
    </row>
    <row r="707" spans="1:20" collapsed="1">
      <c r="A707" s="33" t="s">
        <v>889</v>
      </c>
      <c r="B707" s="33"/>
      <c r="C707" s="33"/>
      <c r="D707" s="33"/>
      <c r="E707" s="33"/>
      <c r="F707" s="33"/>
      <c r="G707" s="33"/>
      <c r="H707" s="33"/>
      <c r="I707" s="33"/>
      <c r="J707" s="33"/>
      <c r="K707" s="33"/>
      <c r="L707" s="33"/>
      <c r="M707" s="33"/>
      <c r="N707" s="33"/>
      <c r="O707" s="33"/>
      <c r="P707" s="33"/>
      <c r="Q707" s="33"/>
      <c r="R707" s="33"/>
      <c r="S707" s="33"/>
      <c r="T707" s="33"/>
    </row>
    <row r="708" spans="1:20" hidden="1" outlineLevel="1"/>
    <row r="709" spans="1:20" s="92" customFormat="1" hidden="1" outlineLevel="1" collapsed="1">
      <c r="A709" s="11"/>
      <c r="B709" s="12" t="s">
        <v>713</v>
      </c>
      <c r="C709" s="13"/>
      <c r="D709" s="14"/>
      <c r="E709" s="91"/>
      <c r="G709" s="93"/>
    </row>
    <row r="710" spans="1:20" s="92" customFormat="1" hidden="1" outlineLevel="2">
      <c r="A710" s="11"/>
      <c r="B710" s="12"/>
      <c r="C710" s="13"/>
      <c r="D710" s="115"/>
      <c r="E710" s="91"/>
      <c r="G710" s="93"/>
    </row>
    <row r="711" spans="1:20" s="292" customFormat="1" hidden="1" outlineLevel="2">
      <c r="A711" s="287"/>
      <c r="B711" s="288"/>
      <c r="C711" s="289"/>
      <c r="D711" s="290"/>
      <c r="E711" s="181" t="str">
        <f>Inp!E$183</f>
        <v>RCV CPI(H) + RPI wedge bf balance BEG - DMMY - nominal</v>
      </c>
      <c r="F711" s="181">
        <f>Inp!F$183</f>
        <v>0</v>
      </c>
      <c r="G711" s="181" t="str">
        <f>Inp!G$183</f>
        <v>£m</v>
      </c>
      <c r="H711" s="181">
        <f>Inp!H$183</f>
        <v>0</v>
      </c>
      <c r="I711" s="181">
        <f>Inp!I$183</f>
        <v>0</v>
      </c>
      <c r="J711" s="181">
        <f>Inp!J$183</f>
        <v>0</v>
      </c>
      <c r="K711" s="181">
        <f>Inp!K$183</f>
        <v>0</v>
      </c>
      <c r="L711" s="181">
        <f>Inp!L$183</f>
        <v>0</v>
      </c>
      <c r="M711" s="293">
        <f>Inp!M$183</f>
        <v>0</v>
      </c>
      <c r="N711" s="293">
        <f>Inp!N$183</f>
        <v>0</v>
      </c>
      <c r="O711" s="293">
        <f>Inp!O$183</f>
        <v>0</v>
      </c>
      <c r="P711" s="293">
        <f>Inp!P$183</f>
        <v>0</v>
      </c>
      <c r="Q711" s="293">
        <f>Inp!Q$183</f>
        <v>0</v>
      </c>
    </row>
    <row r="712" spans="1:20" s="187" customFormat="1" hidden="1" outlineLevel="2">
      <c r="A712" s="183"/>
      <c r="B712" s="216"/>
      <c r="C712" s="185"/>
      <c r="D712" s="186"/>
      <c r="E712" s="181" t="str">
        <f>Inp!E$184</f>
        <v>Indexation on RCV - CPI(H) + RPI wedge bf balance - DMMY - nominal</v>
      </c>
      <c r="F712" s="181">
        <f>Inp!F$184</f>
        <v>0</v>
      </c>
      <c r="G712" s="181" t="str">
        <f>Inp!G$184</f>
        <v>£m</v>
      </c>
      <c r="H712" s="181">
        <f>Inp!H$184</f>
        <v>0</v>
      </c>
      <c r="I712" s="181">
        <f>Inp!I$184</f>
        <v>0</v>
      </c>
      <c r="J712" s="181">
        <f>Inp!J$184</f>
        <v>0</v>
      </c>
      <c r="K712" s="181">
        <f>Inp!K$184</f>
        <v>0</v>
      </c>
      <c r="L712" s="181">
        <f>Inp!L$184</f>
        <v>0</v>
      </c>
      <c r="M712" s="293">
        <f>Inp!M$184</f>
        <v>0</v>
      </c>
      <c r="N712" s="293">
        <f>Inp!N$184</f>
        <v>0</v>
      </c>
      <c r="O712" s="293">
        <f>Inp!O$184</f>
        <v>0</v>
      </c>
      <c r="P712" s="293">
        <f>Inp!P$184</f>
        <v>0</v>
      </c>
      <c r="Q712" s="293">
        <f>Inp!Q$184</f>
        <v>0</v>
      </c>
    </row>
    <row r="713" spans="1:20" s="187" customFormat="1" hidden="1" outlineLevel="2">
      <c r="A713" s="183"/>
      <c r="B713" s="216"/>
      <c r="C713" s="185"/>
      <c r="D713" s="186"/>
      <c r="E713" s="181" t="str">
        <f>Inp!E$185</f>
        <v>RCV - CPI(H) + RPI wedge bf depreciation - DMMY - nominal</v>
      </c>
      <c r="F713" s="181">
        <f>Inp!F$185</f>
        <v>0</v>
      </c>
      <c r="G713" s="181" t="str">
        <f>Inp!G$185</f>
        <v>£m</v>
      </c>
      <c r="H713" s="181">
        <f>Inp!H$185</f>
        <v>0</v>
      </c>
      <c r="I713" s="181">
        <f>Inp!I$185</f>
        <v>0</v>
      </c>
      <c r="J713" s="181">
        <f>Inp!J$185</f>
        <v>0</v>
      </c>
      <c r="K713" s="181">
        <f>Inp!K$185</f>
        <v>0</v>
      </c>
      <c r="L713" s="181">
        <f>Inp!L$185</f>
        <v>0</v>
      </c>
      <c r="M713" s="293">
        <f>Inp!M$185</f>
        <v>0</v>
      </c>
      <c r="N713" s="293">
        <f>Inp!N$185</f>
        <v>0</v>
      </c>
      <c r="O713" s="293">
        <f>Inp!O$185</f>
        <v>0</v>
      </c>
      <c r="P713" s="293">
        <f>Inp!P$185</f>
        <v>0</v>
      </c>
      <c r="Q713" s="293">
        <f>Inp!Q$185</f>
        <v>0</v>
      </c>
    </row>
    <row r="714" spans="1:20" s="259" customFormat="1" hidden="1" outlineLevel="2">
      <c r="A714" s="256"/>
      <c r="B714" s="257"/>
      <c r="C714" s="258"/>
      <c r="D714" s="255"/>
      <c r="E714" s="272" t="str">
        <f>Time!E$39</f>
        <v>Acquisition / initial balance date flag</v>
      </c>
      <c r="F714" s="272">
        <f>Time!F$39</f>
        <v>0</v>
      </c>
      <c r="G714" s="272" t="str">
        <f>Time!G$39</f>
        <v>flag</v>
      </c>
      <c r="H714" s="272">
        <f>Time!H$39</f>
        <v>1</v>
      </c>
      <c r="I714" s="272">
        <f>Time!I$39</f>
        <v>0</v>
      </c>
      <c r="J714" s="272">
        <f>Time!J$39</f>
        <v>0</v>
      </c>
      <c r="K714" s="272">
        <f>Time!K$39</f>
        <v>0</v>
      </c>
      <c r="L714" s="272">
        <f>Time!L$39</f>
        <v>1</v>
      </c>
      <c r="M714" s="272">
        <f>Time!M$39</f>
        <v>0</v>
      </c>
      <c r="N714" s="272">
        <f>Time!N$39</f>
        <v>0</v>
      </c>
      <c r="O714" s="272">
        <f>Time!O$39</f>
        <v>0</v>
      </c>
      <c r="P714" s="272">
        <f>Time!P$39</f>
        <v>0</v>
      </c>
      <c r="Q714" s="272">
        <f>Time!Q$39</f>
        <v>0</v>
      </c>
    </row>
    <row r="715" spans="1:20" s="259" customFormat="1" hidden="1" outlineLevel="2">
      <c r="A715" s="256"/>
      <c r="B715" s="257"/>
      <c r="C715" s="258"/>
      <c r="D715" s="255"/>
      <c r="E715" s="196" t="s">
        <v>890</v>
      </c>
      <c r="F715" s="274"/>
      <c r="G715" s="196" t="s">
        <v>255</v>
      </c>
      <c r="H715" s="274"/>
      <c r="I715" s="274"/>
      <c r="J715" s="274">
        <f t="shared" ref="J715" si="446" xml:space="preserve"> IF(J714 = 1, K711 * J714, 0)</f>
        <v>0</v>
      </c>
      <c r="K715" s="274">
        <f t="shared" ref="K715" si="447" xml:space="preserve"> IF(K714 = 1, L711 * K714, 0)</f>
        <v>0</v>
      </c>
      <c r="L715" s="274">
        <f t="shared" ref="L715" si="448" xml:space="preserve"> IF(L714 = 1, M711 * L714, 0)</f>
        <v>0</v>
      </c>
      <c r="M715" s="274">
        <f t="shared" ref="M715" si="449" xml:space="preserve"> IF(M714 = 1, N711 * M714, 0)</f>
        <v>0</v>
      </c>
      <c r="N715" s="274">
        <f t="shared" ref="N715" si="450" xml:space="preserve"> IF(N714 = 1, O711 * N714, 0)</f>
        <v>0</v>
      </c>
      <c r="O715" s="274">
        <f t="shared" ref="O715" si="451" xml:space="preserve"> IF(O714 = 1, P711 * O714, 0)</f>
        <v>0</v>
      </c>
      <c r="P715" s="274">
        <f t="shared" ref="P715" si="452" xml:space="preserve"> IF(P714 = 1, Q711 * P714, 0)</f>
        <v>0</v>
      </c>
      <c r="Q715" s="274">
        <f t="shared" ref="Q715" si="453" xml:space="preserve"> IF(Q714 = 1, R711 * Q714, 0)</f>
        <v>0</v>
      </c>
    </row>
    <row r="716" spans="1:20" s="259" customFormat="1" hidden="1" outlineLevel="2">
      <c r="A716" s="256"/>
      <c r="B716" s="257"/>
      <c r="C716" s="258"/>
      <c r="D716" s="255"/>
      <c r="E716" s="196"/>
      <c r="F716" s="274"/>
      <c r="G716" s="196"/>
      <c r="H716" s="274"/>
      <c r="I716" s="274"/>
      <c r="J716" s="274"/>
      <c r="K716" s="274"/>
      <c r="L716" s="274"/>
      <c r="M716" s="274"/>
      <c r="N716" s="274"/>
      <c r="O716" s="274"/>
      <c r="P716" s="274"/>
      <c r="Q716" s="274"/>
    </row>
    <row r="717" spans="1:20" s="187" customFormat="1" hidden="1" outlineLevel="2">
      <c r="A717" s="183"/>
      <c r="B717" s="216"/>
      <c r="C717" s="185"/>
      <c r="D717" s="186"/>
      <c r="E717" s="181" t="str">
        <f>Index!E$85</f>
        <v>CPIH index (PR19FD) - FYA - inflate from FYA 2017-18</v>
      </c>
      <c r="F717" s="181">
        <f>Index!F$85</f>
        <v>0</v>
      </c>
      <c r="G717" s="181" t="str">
        <f>Index!G$85</f>
        <v>Factor</v>
      </c>
      <c r="H717" s="181">
        <f>Index!H$85</f>
        <v>0</v>
      </c>
      <c r="I717" s="181">
        <f>Index!I$85</f>
        <v>0</v>
      </c>
      <c r="J717" s="181">
        <f>Index!J$85</f>
        <v>1</v>
      </c>
      <c r="K717" s="181">
        <f>Index!K$85</f>
        <v>1.0212697905005599</v>
      </c>
      <c r="L717" s="181">
        <f>Index!L$85</f>
        <v>1.0416029201511179</v>
      </c>
      <c r="M717" s="181">
        <f>Index!M$85</f>
        <v>1.0622616980779827</v>
      </c>
      <c r="N717" s="181">
        <f>Index!N$85</f>
        <v>1.0835515290872799</v>
      </c>
      <c r="O717" s="181">
        <f>Index!O$85</f>
        <v>1.1060365794841869</v>
      </c>
      <c r="P717" s="181">
        <f>Index!P$85</f>
        <v>1.1292633476533553</v>
      </c>
      <c r="Q717" s="181">
        <f>Index!Q$85</f>
        <v>1.1529778779540774</v>
      </c>
    </row>
    <row r="718" spans="1:20" hidden="1" outlineLevel="2">
      <c r="F718" s="84"/>
      <c r="G718" s="84"/>
      <c r="H718" s="84"/>
      <c r="I718" s="84"/>
      <c r="J718" s="84"/>
      <c r="K718" s="84"/>
      <c r="L718" s="84"/>
      <c r="M718" s="84"/>
      <c r="N718" s="84"/>
      <c r="O718" s="84"/>
      <c r="P718" s="84"/>
      <c r="Q718" s="84"/>
    </row>
    <row r="719" spans="1:20" s="118" customFormat="1" hidden="1" outlineLevel="2">
      <c r="A719" s="369"/>
      <c r="B719" s="269"/>
      <c r="C719" s="270"/>
      <c r="D719" s="271"/>
      <c r="E719" s="117" t="s">
        <v>891</v>
      </c>
      <c r="F719" s="117"/>
      <c r="G719" s="117" t="s">
        <v>255</v>
      </c>
      <c r="H719" s="117"/>
      <c r="I719" s="117"/>
      <c r="J719" s="117">
        <f t="shared" ref="J719:Q719" si="454" xml:space="preserve"> J715 / J717</f>
        <v>0</v>
      </c>
      <c r="K719" s="117">
        <f t="shared" si="454"/>
        <v>0</v>
      </c>
      <c r="L719" s="117">
        <f t="shared" si="454"/>
        <v>0</v>
      </c>
      <c r="M719" s="117">
        <f t="shared" si="454"/>
        <v>0</v>
      </c>
      <c r="N719" s="117">
        <f t="shared" si="454"/>
        <v>0</v>
      </c>
      <c r="O719" s="117">
        <f t="shared" si="454"/>
        <v>0</v>
      </c>
      <c r="P719" s="117">
        <f t="shared" si="454"/>
        <v>0</v>
      </c>
      <c r="Q719" s="117">
        <f t="shared" si="454"/>
        <v>0</v>
      </c>
    </row>
    <row r="720" spans="1:20" hidden="1" outlineLevel="2">
      <c r="E720" s="84" t="s">
        <v>892</v>
      </c>
      <c r="F720" s="84"/>
      <c r="G720" s="84" t="s">
        <v>255</v>
      </c>
      <c r="H720" s="84"/>
      <c r="I720" s="84"/>
      <c r="J720" s="84">
        <f t="shared" ref="J720:Q720" si="455" xml:space="preserve"> J711 / J717</f>
        <v>0</v>
      </c>
      <c r="K720" s="84">
        <f t="shared" si="455"/>
        <v>0</v>
      </c>
      <c r="L720" s="84">
        <f t="shared" si="455"/>
        <v>0</v>
      </c>
      <c r="M720" s="84">
        <f t="shared" si="455"/>
        <v>0</v>
      </c>
      <c r="N720" s="84">
        <f t="shared" si="455"/>
        <v>0</v>
      </c>
      <c r="O720" s="84">
        <f t="shared" si="455"/>
        <v>0</v>
      </c>
      <c r="P720" s="84">
        <f t="shared" si="455"/>
        <v>0</v>
      </c>
      <c r="Q720" s="84">
        <f t="shared" si="455"/>
        <v>0</v>
      </c>
    </row>
    <row r="721" spans="1:17" hidden="1" outlineLevel="2">
      <c r="E721" s="84" t="s">
        <v>893</v>
      </c>
      <c r="F721" s="84"/>
      <c r="G721" s="84" t="s">
        <v>255</v>
      </c>
      <c r="H721" s="84"/>
      <c r="I721" s="84"/>
      <c r="J721" s="84">
        <f t="shared" ref="J721:Q721" si="456" xml:space="preserve"> J712 / J717</f>
        <v>0</v>
      </c>
      <c r="K721" s="84">
        <f t="shared" si="456"/>
        <v>0</v>
      </c>
      <c r="L721" s="84">
        <f t="shared" si="456"/>
        <v>0</v>
      </c>
      <c r="M721" s="84">
        <f t="shared" si="456"/>
        <v>0</v>
      </c>
      <c r="N721" s="84">
        <f t="shared" si="456"/>
        <v>0</v>
      </c>
      <c r="O721" s="84">
        <f t="shared" si="456"/>
        <v>0</v>
      </c>
      <c r="P721" s="84">
        <f t="shared" si="456"/>
        <v>0</v>
      </c>
      <c r="Q721" s="84">
        <f t="shared" si="456"/>
        <v>0</v>
      </c>
    </row>
    <row r="722" spans="1:17" hidden="1" outlineLevel="2">
      <c r="E722" s="84" t="s">
        <v>894</v>
      </c>
      <c r="F722" s="84"/>
      <c r="G722" s="84" t="s">
        <v>255</v>
      </c>
      <c r="H722" s="84"/>
      <c r="I722" s="84"/>
      <c r="J722" s="84">
        <f t="shared" ref="J722:Q722" si="457" xml:space="preserve"> J713 / J717</f>
        <v>0</v>
      </c>
      <c r="K722" s="84">
        <f t="shared" si="457"/>
        <v>0</v>
      </c>
      <c r="L722" s="84">
        <f t="shared" si="457"/>
        <v>0</v>
      </c>
      <c r="M722" s="84">
        <f t="shared" si="457"/>
        <v>0</v>
      </c>
      <c r="N722" s="84">
        <f t="shared" si="457"/>
        <v>0</v>
      </c>
      <c r="O722" s="84">
        <f t="shared" si="457"/>
        <v>0</v>
      </c>
      <c r="P722" s="84">
        <f t="shared" si="457"/>
        <v>0</v>
      </c>
      <c r="Q722" s="84">
        <f t="shared" si="457"/>
        <v>0</v>
      </c>
    </row>
    <row r="723" spans="1:17" hidden="1" outlineLevel="2">
      <c r="F723" s="84"/>
      <c r="G723" s="84"/>
      <c r="H723" s="84"/>
      <c r="I723" s="84"/>
      <c r="J723" s="84"/>
      <c r="K723" s="84"/>
      <c r="L723" s="84"/>
      <c r="M723" s="84"/>
      <c r="N723" s="84"/>
      <c r="O723" s="84"/>
      <c r="P723" s="84"/>
      <c r="Q723" s="84"/>
    </row>
    <row r="724" spans="1:17" hidden="1" outlineLevel="2">
      <c r="E724" s="84" t="str">
        <f t="shared" ref="E724:Q724" si="458" xml:space="preserve"> E720</f>
        <v>RCV CPI(H) + RPI wedge bf balance BEG - DMMY - real</v>
      </c>
      <c r="F724" s="84">
        <f t="shared" si="458"/>
        <v>0</v>
      </c>
      <c r="G724" s="84" t="str">
        <f t="shared" si="458"/>
        <v>£m</v>
      </c>
      <c r="H724" s="84">
        <f t="shared" si="458"/>
        <v>0</v>
      </c>
      <c r="I724" s="84">
        <f t="shared" si="458"/>
        <v>0</v>
      </c>
      <c r="J724" s="84">
        <f t="shared" si="458"/>
        <v>0</v>
      </c>
      <c r="K724" s="84">
        <f t="shared" si="458"/>
        <v>0</v>
      </c>
      <c r="L724" s="84">
        <f t="shared" si="458"/>
        <v>0</v>
      </c>
      <c r="M724" s="84">
        <f t="shared" si="458"/>
        <v>0</v>
      </c>
      <c r="N724" s="84">
        <f t="shared" si="458"/>
        <v>0</v>
      </c>
      <c r="O724" s="84">
        <f t="shared" si="458"/>
        <v>0</v>
      </c>
      <c r="P724" s="84">
        <f t="shared" si="458"/>
        <v>0</v>
      </c>
      <c r="Q724" s="84">
        <f t="shared" si="458"/>
        <v>0</v>
      </c>
    </row>
    <row r="725" spans="1:17" hidden="1" outlineLevel="2">
      <c r="D725" s="83" t="s">
        <v>719</v>
      </c>
      <c r="E725" s="84" t="str">
        <f t="shared" ref="E725:Q725" si="459" xml:space="preserve"> E721</f>
        <v>Indexation on RCV - CPI(H) + RPI wedge bf balance - DMMY - real</v>
      </c>
      <c r="F725" s="84">
        <f t="shared" si="459"/>
        <v>0</v>
      </c>
      <c r="G725" s="84" t="str">
        <f t="shared" si="459"/>
        <v>£m</v>
      </c>
      <c r="H725" s="84">
        <f t="shared" si="459"/>
        <v>0</v>
      </c>
      <c r="I725" s="84">
        <f t="shared" si="459"/>
        <v>0</v>
      </c>
      <c r="J725" s="84">
        <f t="shared" si="459"/>
        <v>0</v>
      </c>
      <c r="K725" s="84">
        <f t="shared" si="459"/>
        <v>0</v>
      </c>
      <c r="L725" s="84">
        <f t="shared" si="459"/>
        <v>0</v>
      </c>
      <c r="M725" s="84">
        <f t="shared" si="459"/>
        <v>0</v>
      </c>
      <c r="N725" s="84">
        <f t="shared" si="459"/>
        <v>0</v>
      </c>
      <c r="O725" s="84">
        <f t="shared" si="459"/>
        <v>0</v>
      </c>
      <c r="P725" s="84">
        <f t="shared" si="459"/>
        <v>0</v>
      </c>
      <c r="Q725" s="84">
        <f t="shared" si="459"/>
        <v>0</v>
      </c>
    </row>
    <row r="726" spans="1:17" hidden="1" outlineLevel="2">
      <c r="E726" s="211" t="s">
        <v>895</v>
      </c>
      <c r="F726" s="211"/>
      <c r="G726" s="211" t="s">
        <v>255</v>
      </c>
      <c r="H726" s="211"/>
      <c r="I726" s="211"/>
      <c r="J726" s="211">
        <f t="shared" ref="J726:Q726" si="460" xml:space="preserve"> SUM(J724:J725)</f>
        <v>0</v>
      </c>
      <c r="K726" s="211">
        <f t="shared" si="460"/>
        <v>0</v>
      </c>
      <c r="L726" s="211">
        <f t="shared" si="460"/>
        <v>0</v>
      </c>
      <c r="M726" s="211">
        <f t="shared" si="460"/>
        <v>0</v>
      </c>
      <c r="N726" s="211">
        <f t="shared" si="460"/>
        <v>0</v>
      </c>
      <c r="O726" s="211">
        <f t="shared" si="460"/>
        <v>0</v>
      </c>
      <c r="P726" s="211">
        <f t="shared" si="460"/>
        <v>0</v>
      </c>
      <c r="Q726" s="211">
        <f t="shared" si="460"/>
        <v>0</v>
      </c>
    </row>
    <row r="727" spans="1:17" hidden="1" outlineLevel="2">
      <c r="F727" s="84"/>
      <c r="G727" s="84"/>
      <c r="H727" s="84"/>
      <c r="I727" s="84"/>
      <c r="J727" s="84"/>
      <c r="K727" s="84"/>
      <c r="L727" s="84"/>
      <c r="M727" s="84"/>
      <c r="N727" s="84"/>
      <c r="O727" s="84"/>
      <c r="P727" s="84"/>
      <c r="Q727" s="84"/>
    </row>
    <row r="728" spans="1:17" s="310" customFormat="1" hidden="1" outlineLevel="2">
      <c r="A728" s="306"/>
      <c r="B728" s="307"/>
      <c r="C728" s="308"/>
      <c r="D728" s="250"/>
      <c r="E728" s="309" t="str">
        <f t="shared" ref="E728:Q728" si="461" xml:space="preserve"> E726</f>
        <v>Opening RCV (RPI inflated RCV) - DMMY - real</v>
      </c>
      <c r="F728" s="309">
        <f t="shared" si="461"/>
        <v>0</v>
      </c>
      <c r="G728" s="309" t="str">
        <f t="shared" si="461"/>
        <v>£m</v>
      </c>
      <c r="H728" s="309">
        <f t="shared" si="461"/>
        <v>0</v>
      </c>
      <c r="I728" s="309">
        <f t="shared" si="461"/>
        <v>0</v>
      </c>
      <c r="J728" s="309">
        <f t="shared" si="461"/>
        <v>0</v>
      </c>
      <c r="K728" s="309">
        <f t="shared" si="461"/>
        <v>0</v>
      </c>
      <c r="L728" s="309">
        <f t="shared" si="461"/>
        <v>0</v>
      </c>
      <c r="M728" s="309">
        <f t="shared" si="461"/>
        <v>0</v>
      </c>
      <c r="N728" s="309">
        <f t="shared" si="461"/>
        <v>0</v>
      </c>
      <c r="O728" s="309">
        <f t="shared" si="461"/>
        <v>0</v>
      </c>
      <c r="P728" s="309">
        <f t="shared" si="461"/>
        <v>0</v>
      </c>
      <c r="Q728" s="309">
        <f t="shared" si="461"/>
        <v>0</v>
      </c>
    </row>
    <row r="729" spans="1:17" s="310" customFormat="1" hidden="1" outlineLevel="2">
      <c r="A729" s="306"/>
      <c r="B729" s="307"/>
      <c r="C729" s="308"/>
      <c r="D729" s="250" t="s">
        <v>631</v>
      </c>
      <c r="E729" s="309" t="str">
        <f t="shared" ref="E729:Q729" si="462" xml:space="preserve"> E722</f>
        <v>RCV - CPI(H) + RPI wedge bf depreciation - DMMY - real</v>
      </c>
      <c r="F729" s="309">
        <f t="shared" si="462"/>
        <v>0</v>
      </c>
      <c r="G729" s="309" t="str">
        <f t="shared" si="462"/>
        <v>£m</v>
      </c>
      <c r="H729" s="309">
        <f t="shared" si="462"/>
        <v>0</v>
      </c>
      <c r="I729" s="309">
        <f t="shared" si="462"/>
        <v>0</v>
      </c>
      <c r="J729" s="309">
        <f t="shared" si="462"/>
        <v>0</v>
      </c>
      <c r="K729" s="309">
        <f t="shared" si="462"/>
        <v>0</v>
      </c>
      <c r="L729" s="309">
        <f t="shared" si="462"/>
        <v>0</v>
      </c>
      <c r="M729" s="309">
        <f t="shared" si="462"/>
        <v>0</v>
      </c>
      <c r="N729" s="309">
        <f t="shared" si="462"/>
        <v>0</v>
      </c>
      <c r="O729" s="309">
        <f t="shared" si="462"/>
        <v>0</v>
      </c>
      <c r="P729" s="309">
        <f t="shared" si="462"/>
        <v>0</v>
      </c>
      <c r="Q729" s="309">
        <f t="shared" si="462"/>
        <v>0</v>
      </c>
    </row>
    <row r="730" spans="1:17" s="310" customFormat="1" hidden="1" outlineLevel="2">
      <c r="A730" s="306"/>
      <c r="B730" s="307"/>
      <c r="C730" s="308"/>
      <c r="D730" s="250"/>
      <c r="E730" s="312" t="s">
        <v>896</v>
      </c>
      <c r="F730" s="312"/>
      <c r="G730" s="312" t="s">
        <v>255</v>
      </c>
      <c r="H730" s="312"/>
      <c r="I730" s="312"/>
      <c r="J730" s="312">
        <f t="shared" ref="J730:Q730" si="463" xml:space="preserve"> J728 - J729</f>
        <v>0</v>
      </c>
      <c r="K730" s="312">
        <f t="shared" si="463"/>
        <v>0</v>
      </c>
      <c r="L730" s="312">
        <f t="shared" si="463"/>
        <v>0</v>
      </c>
      <c r="M730" s="312">
        <f t="shared" si="463"/>
        <v>0</v>
      </c>
      <c r="N730" s="312">
        <f t="shared" si="463"/>
        <v>0</v>
      </c>
      <c r="O730" s="312">
        <f t="shared" si="463"/>
        <v>0</v>
      </c>
      <c r="P730" s="312">
        <f t="shared" si="463"/>
        <v>0</v>
      </c>
      <c r="Q730" s="312">
        <f t="shared" si="463"/>
        <v>0</v>
      </c>
    </row>
    <row r="731" spans="1:17" s="92" customFormat="1" hidden="1" outlineLevel="2">
      <c r="A731" s="11"/>
      <c r="B731" s="12"/>
      <c r="C731" s="13"/>
      <c r="D731" s="14"/>
      <c r="E731" s="91"/>
      <c r="G731" s="93"/>
    </row>
    <row r="732" spans="1:17" s="92" customFormat="1" hidden="1" outlineLevel="2">
      <c r="A732" s="11"/>
      <c r="B732" s="12"/>
      <c r="C732" s="13"/>
      <c r="D732" s="115"/>
      <c r="E732" s="91" t="str">
        <f t="shared" ref="E732:Q732" si="464" xml:space="preserve"> E726</f>
        <v>Opening RCV (RPI inflated RCV) - DMMY - real</v>
      </c>
      <c r="F732" s="91">
        <f t="shared" si="464"/>
        <v>0</v>
      </c>
      <c r="G732" s="91" t="str">
        <f t="shared" si="464"/>
        <v>£m</v>
      </c>
      <c r="H732" s="91">
        <f t="shared" si="464"/>
        <v>0</v>
      </c>
      <c r="I732" s="91">
        <f t="shared" si="464"/>
        <v>0</v>
      </c>
      <c r="J732" s="91">
        <f t="shared" si="464"/>
        <v>0</v>
      </c>
      <c r="K732" s="91">
        <f t="shared" si="464"/>
        <v>0</v>
      </c>
      <c r="L732" s="91">
        <f t="shared" si="464"/>
        <v>0</v>
      </c>
      <c r="M732" s="91">
        <f t="shared" si="464"/>
        <v>0</v>
      </c>
      <c r="N732" s="91">
        <f t="shared" si="464"/>
        <v>0</v>
      </c>
      <c r="O732" s="91">
        <f t="shared" si="464"/>
        <v>0</v>
      </c>
      <c r="P732" s="91">
        <f t="shared" si="464"/>
        <v>0</v>
      </c>
      <c r="Q732" s="91">
        <f t="shared" si="464"/>
        <v>0</v>
      </c>
    </row>
    <row r="733" spans="1:17" s="92" customFormat="1" hidden="1" outlineLevel="2">
      <c r="A733" s="11"/>
      <c r="B733" s="12"/>
      <c r="C733" s="13"/>
      <c r="D733" s="115"/>
      <c r="E733" s="91" t="str">
        <f t="shared" ref="E733:Q733" si="465" xml:space="preserve"> E730</f>
        <v>Closing RCV (RPI inflated RCV) - DMMY - real</v>
      </c>
      <c r="F733" s="91">
        <f t="shared" si="465"/>
        <v>0</v>
      </c>
      <c r="G733" s="91" t="str">
        <f t="shared" si="465"/>
        <v>£m</v>
      </c>
      <c r="H733" s="91">
        <f t="shared" si="465"/>
        <v>0</v>
      </c>
      <c r="I733" s="91">
        <f t="shared" si="465"/>
        <v>0</v>
      </c>
      <c r="J733" s="91">
        <f t="shared" si="465"/>
        <v>0</v>
      </c>
      <c r="K733" s="91">
        <f t="shared" si="465"/>
        <v>0</v>
      </c>
      <c r="L733" s="91">
        <f t="shared" si="465"/>
        <v>0</v>
      </c>
      <c r="M733" s="91">
        <f t="shared" si="465"/>
        <v>0</v>
      </c>
      <c r="N733" s="91">
        <f t="shared" si="465"/>
        <v>0</v>
      </c>
      <c r="O733" s="91">
        <f t="shared" si="465"/>
        <v>0</v>
      </c>
      <c r="P733" s="91">
        <f t="shared" si="465"/>
        <v>0</v>
      </c>
      <c r="Q733" s="91">
        <f t="shared" si="465"/>
        <v>0</v>
      </c>
    </row>
    <row r="734" spans="1:17" s="310" customFormat="1" hidden="1" outlineLevel="2">
      <c r="A734" s="306"/>
      <c r="B734" s="307"/>
      <c r="C734" s="308"/>
      <c r="D734" s="250"/>
      <c r="E734" s="312" t="s">
        <v>897</v>
      </c>
      <c r="F734" s="312"/>
      <c r="G734" s="312" t="s">
        <v>255</v>
      </c>
      <c r="H734" s="312"/>
      <c r="I734" s="312"/>
      <c r="J734" s="312">
        <f t="shared" ref="J734:Q734" si="466" xml:space="preserve"> AVERAGE(J732:J733)</f>
        <v>0</v>
      </c>
      <c r="K734" s="312">
        <f t="shared" si="466"/>
        <v>0</v>
      </c>
      <c r="L734" s="312">
        <f t="shared" si="466"/>
        <v>0</v>
      </c>
      <c r="M734" s="312">
        <f t="shared" si="466"/>
        <v>0</v>
      </c>
      <c r="N734" s="312">
        <f t="shared" si="466"/>
        <v>0</v>
      </c>
      <c r="O734" s="312">
        <f t="shared" si="466"/>
        <v>0</v>
      </c>
      <c r="P734" s="312">
        <f t="shared" si="466"/>
        <v>0</v>
      </c>
      <c r="Q734" s="312">
        <f t="shared" si="466"/>
        <v>0</v>
      </c>
    </row>
    <row r="735" spans="1:17" hidden="1" outlineLevel="2">
      <c r="F735" s="84"/>
      <c r="G735" s="84"/>
      <c r="H735" s="84"/>
      <c r="I735" s="84"/>
      <c r="J735" s="84"/>
      <c r="K735" s="84"/>
      <c r="L735" s="84"/>
      <c r="M735" s="84"/>
      <c r="N735" s="84"/>
      <c r="O735" s="84"/>
      <c r="P735" s="84"/>
      <c r="Q735" s="84"/>
    </row>
    <row r="736" spans="1:17" hidden="1" outlineLevel="2">
      <c r="C736" s="86" t="s">
        <v>530</v>
      </c>
      <c r="F736" s="84"/>
      <c r="G736" s="84"/>
      <c r="H736" s="84"/>
      <c r="I736" s="84"/>
      <c r="J736" s="84"/>
      <c r="K736" s="84"/>
      <c r="L736" s="84"/>
      <c r="M736" s="84"/>
      <c r="N736" s="84"/>
      <c r="O736" s="84"/>
      <c r="P736" s="84"/>
      <c r="Q736" s="84"/>
    </row>
    <row r="737" spans="1:17" hidden="1" outlineLevel="2">
      <c r="E737" s="84" t="str">
        <f t="shared" ref="E737:Q737" si="467" xml:space="preserve"> E730</f>
        <v>Closing RCV (RPI inflated RCV) - DMMY - real</v>
      </c>
      <c r="F737" s="84">
        <f t="shared" si="467"/>
        <v>0</v>
      </c>
      <c r="G737" s="84" t="str">
        <f t="shared" si="467"/>
        <v>£m</v>
      </c>
      <c r="H737" s="84">
        <f t="shared" si="467"/>
        <v>0</v>
      </c>
      <c r="I737" s="84">
        <f t="shared" si="467"/>
        <v>0</v>
      </c>
      <c r="J737" s="84">
        <f t="shared" si="467"/>
        <v>0</v>
      </c>
      <c r="K737" s="84">
        <f t="shared" si="467"/>
        <v>0</v>
      </c>
      <c r="L737" s="84">
        <f t="shared" si="467"/>
        <v>0</v>
      </c>
      <c r="M737" s="84">
        <f t="shared" si="467"/>
        <v>0</v>
      </c>
      <c r="N737" s="84">
        <f t="shared" si="467"/>
        <v>0</v>
      </c>
      <c r="O737" s="84">
        <f t="shared" si="467"/>
        <v>0</v>
      </c>
      <c r="P737" s="84">
        <f t="shared" si="467"/>
        <v>0</v>
      </c>
      <c r="Q737" s="84">
        <f t="shared" si="467"/>
        <v>0</v>
      </c>
    </row>
    <row r="738" spans="1:17" s="187" customFormat="1" hidden="1" outlineLevel="2">
      <c r="A738" s="183"/>
      <c r="B738" s="218"/>
      <c r="C738" s="185"/>
      <c r="D738" s="186"/>
      <c r="E738" s="181" t="str">
        <f xml:space="preserve"> Inp!E$186</f>
        <v>RCV CPI(H) + RPI wedge bf balance - DMMY - real</v>
      </c>
      <c r="F738" s="181">
        <f xml:space="preserve"> Inp!F$186</f>
        <v>0</v>
      </c>
      <c r="G738" s="181" t="str">
        <f xml:space="preserve"> Inp!G$186</f>
        <v>£m</v>
      </c>
      <c r="H738" s="181">
        <f xml:space="preserve"> Inp!H$186</f>
        <v>0</v>
      </c>
      <c r="I738" s="181">
        <f xml:space="preserve"> Inp!I$186</f>
        <v>0</v>
      </c>
      <c r="J738" s="181">
        <f xml:space="preserve"> Inp!J$186</f>
        <v>0</v>
      </c>
      <c r="K738" s="181">
        <f xml:space="preserve"> Inp!K$186</f>
        <v>0</v>
      </c>
      <c r="L738" s="181">
        <f xml:space="preserve"> Inp!L$186</f>
        <v>0</v>
      </c>
      <c r="M738" s="181">
        <f xml:space="preserve"> Inp!M$186</f>
        <v>0</v>
      </c>
      <c r="N738" s="181">
        <f xml:space="preserve"> Inp!N$186</f>
        <v>0</v>
      </c>
      <c r="O738" s="181">
        <f xml:space="preserve"> Inp!O$186</f>
        <v>0</v>
      </c>
      <c r="P738" s="181">
        <f xml:space="preserve"> Inp!P$186</f>
        <v>0</v>
      </c>
      <c r="Q738" s="181">
        <f xml:space="preserve"> Inp!Q$186</f>
        <v>0</v>
      </c>
    </row>
    <row r="739" spans="1:17" s="224" customFormat="1" hidden="1" outlineLevel="2">
      <c r="A739" s="219"/>
      <c r="B739" s="220"/>
      <c r="C739" s="221"/>
      <c r="D739" s="222"/>
      <c r="E739" s="223" t="s">
        <v>898</v>
      </c>
      <c r="G739" s="224" t="s">
        <v>724</v>
      </c>
      <c r="H739" s="247">
        <f xml:space="preserve"> SUM(J739:Q739)</f>
        <v>0</v>
      </c>
      <c r="I739" s="196"/>
      <c r="J739" s="224">
        <f t="shared" ref="J739:Q739" si="468" xml:space="preserve"> IF(ROUND(J737,3) = ROUND(J738,3), 0, 1)</f>
        <v>0</v>
      </c>
      <c r="K739" s="224">
        <f t="shared" si="468"/>
        <v>0</v>
      </c>
      <c r="L739" s="224">
        <f t="shared" si="468"/>
        <v>0</v>
      </c>
      <c r="M739" s="224">
        <f t="shared" si="468"/>
        <v>0</v>
      </c>
      <c r="N739" s="224">
        <f t="shared" si="468"/>
        <v>0</v>
      </c>
      <c r="O739" s="224">
        <f t="shared" si="468"/>
        <v>0</v>
      </c>
      <c r="P739" s="224">
        <f t="shared" si="468"/>
        <v>0</v>
      </c>
      <c r="Q739" s="224">
        <f t="shared" si="468"/>
        <v>0</v>
      </c>
    </row>
    <row r="740" spans="1:17" s="148" customFormat="1" hidden="1" outlineLevel="2">
      <c r="A740" s="143"/>
      <c r="B740" s="144"/>
      <c r="C740" s="145"/>
      <c r="D740" s="217"/>
      <c r="E740" s="147"/>
      <c r="G740" s="149"/>
    </row>
    <row r="741" spans="1:17" s="187" customFormat="1" hidden="1" outlineLevel="2">
      <c r="A741" s="183"/>
      <c r="B741" s="216"/>
      <c r="C741" s="185"/>
      <c r="D741" s="186"/>
      <c r="E741" s="181"/>
      <c r="F741" s="181"/>
      <c r="G741" s="181"/>
      <c r="H741" s="181"/>
      <c r="I741" s="181"/>
      <c r="J741" s="181"/>
      <c r="K741" s="181"/>
      <c r="L741" s="181"/>
      <c r="M741" s="181"/>
      <c r="N741" s="181"/>
      <c r="O741" s="181"/>
      <c r="P741" s="181"/>
      <c r="Q741" s="181"/>
    </row>
    <row r="742" spans="1:17" s="148" customFormat="1" hidden="1" outlineLevel="1">
      <c r="A742" s="143"/>
      <c r="B742" s="144"/>
      <c r="C742" s="145"/>
      <c r="D742" s="146"/>
      <c r="E742" s="147"/>
      <c r="G742" s="149"/>
    </row>
    <row r="743" spans="1:17" s="92" customFormat="1" hidden="1" outlineLevel="1" collapsed="1">
      <c r="A743" s="11"/>
      <c r="B743" s="12" t="s">
        <v>725</v>
      </c>
      <c r="C743" s="13"/>
      <c r="D743" s="14"/>
      <c r="E743" s="91"/>
      <c r="G743" s="93"/>
    </row>
    <row r="744" spans="1:17" s="92" customFormat="1" hidden="1" outlineLevel="2">
      <c r="A744" s="11"/>
      <c r="B744" s="12"/>
      <c r="C744" s="13"/>
      <c r="D744" s="115"/>
      <c r="E744" s="91"/>
      <c r="G744" s="93"/>
    </row>
    <row r="745" spans="1:17" s="156" customFormat="1" hidden="1" outlineLevel="2">
      <c r="A745" s="151"/>
      <c r="B745" s="152"/>
      <c r="C745" s="153"/>
      <c r="D745" s="154"/>
      <c r="E745" s="155" t="str">
        <f>Inp!E$187</f>
        <v>RCV CPI(H) bf balance BEG - DMMY - nominal</v>
      </c>
      <c r="F745" s="155">
        <f>Inp!F$187</f>
        <v>0</v>
      </c>
      <c r="G745" s="155" t="str">
        <f>Inp!G$187</f>
        <v>£m</v>
      </c>
      <c r="H745" s="155">
        <f>Inp!H$187</f>
        <v>0</v>
      </c>
      <c r="I745" s="155">
        <f>Inp!I$187</f>
        <v>0</v>
      </c>
      <c r="J745" s="155">
        <f>Inp!J$187</f>
        <v>0</v>
      </c>
      <c r="K745" s="155">
        <f>Inp!K$187</f>
        <v>0</v>
      </c>
      <c r="L745" s="155">
        <f>Inp!L$187</f>
        <v>0</v>
      </c>
      <c r="M745" s="246">
        <f>Inp!M$187</f>
        <v>0</v>
      </c>
      <c r="N745" s="155">
        <f>Inp!N$187</f>
        <v>0</v>
      </c>
      <c r="O745" s="155">
        <f>Inp!O$187</f>
        <v>0</v>
      </c>
      <c r="P745" s="155">
        <f>Inp!P$187</f>
        <v>0</v>
      </c>
      <c r="Q745" s="155">
        <f>Inp!Q$187</f>
        <v>0</v>
      </c>
    </row>
    <row r="746" spans="1:17" s="161" customFormat="1" hidden="1" outlineLevel="2">
      <c r="A746" s="157"/>
      <c r="B746" s="158"/>
      <c r="C746" s="159"/>
      <c r="D746" s="160"/>
      <c r="E746" s="155" t="str">
        <f>Inp!E$188</f>
        <v>Indexation on RCV - CPI(H) bf balance - DMMY - nominal</v>
      </c>
      <c r="F746" s="155">
        <f>Inp!F$188</f>
        <v>0</v>
      </c>
      <c r="G746" s="155" t="str">
        <f>Inp!G$188</f>
        <v>£m</v>
      </c>
      <c r="H746" s="155">
        <f>Inp!H$188</f>
        <v>0</v>
      </c>
      <c r="I746" s="155">
        <f>Inp!I$188</f>
        <v>0</v>
      </c>
      <c r="J746" s="155">
        <f>Inp!J$188</f>
        <v>0</v>
      </c>
      <c r="K746" s="155">
        <f>Inp!K$188</f>
        <v>0</v>
      </c>
      <c r="L746" s="155">
        <f>Inp!L$188</f>
        <v>0</v>
      </c>
      <c r="M746" s="246">
        <f>Inp!M$188</f>
        <v>0</v>
      </c>
      <c r="N746" s="155">
        <f>Inp!N$188</f>
        <v>0</v>
      </c>
      <c r="O746" s="155">
        <f>Inp!O$188</f>
        <v>0</v>
      </c>
      <c r="P746" s="155">
        <f>Inp!P$188</f>
        <v>0</v>
      </c>
      <c r="Q746" s="155">
        <f>Inp!Q$188</f>
        <v>0</v>
      </c>
    </row>
    <row r="747" spans="1:17" s="161" customFormat="1" hidden="1" outlineLevel="2">
      <c r="A747" s="157"/>
      <c r="B747" s="158"/>
      <c r="C747" s="159"/>
      <c r="D747" s="160"/>
      <c r="E747" s="155" t="str">
        <f>Inp!E$190</f>
        <v>Indexation on RCV other adjustments balance BEG - DMMY - nominal</v>
      </c>
      <c r="F747" s="155">
        <f>Inp!F$190</f>
        <v>0</v>
      </c>
      <c r="G747" s="155" t="str">
        <f>Inp!G$190</f>
        <v>£m</v>
      </c>
      <c r="H747" s="155">
        <f>Inp!H$190</f>
        <v>0</v>
      </c>
      <c r="I747" s="155">
        <f>Inp!I$190</f>
        <v>0</v>
      </c>
      <c r="J747" s="246">
        <f>Inp!J$190</f>
        <v>0</v>
      </c>
      <c r="K747" s="155">
        <f>Inp!K$190</f>
        <v>0</v>
      </c>
      <c r="L747" s="155">
        <f>Inp!L$190</f>
        <v>0</v>
      </c>
      <c r="M747" s="155">
        <f>Inp!M$190</f>
        <v>0</v>
      </c>
      <c r="N747" s="155">
        <f>Inp!N$190</f>
        <v>0</v>
      </c>
      <c r="O747" s="155">
        <f>Inp!O$190</f>
        <v>0</v>
      </c>
      <c r="P747" s="155">
        <f>Inp!P$190</f>
        <v>0</v>
      </c>
      <c r="Q747" s="155">
        <f>Inp!Q$190</f>
        <v>0</v>
      </c>
    </row>
    <row r="748" spans="1:17" s="161" customFormat="1" hidden="1" outlineLevel="2">
      <c r="A748" s="157"/>
      <c r="B748" s="158"/>
      <c r="C748" s="159"/>
      <c r="D748" s="160"/>
      <c r="E748" s="155" t="str">
        <f>Inp!E$191</f>
        <v>RCV - CPI(H) bf depreciation - DMMY - nominal</v>
      </c>
      <c r="F748" s="155">
        <f>Inp!F$191</f>
        <v>0</v>
      </c>
      <c r="G748" s="155" t="str">
        <f>Inp!G$191</f>
        <v>£m</v>
      </c>
      <c r="H748" s="155">
        <f>Inp!H$191</f>
        <v>0</v>
      </c>
      <c r="I748" s="155">
        <f>Inp!I$191</f>
        <v>0</v>
      </c>
      <c r="J748" s="155">
        <f>Inp!J$191</f>
        <v>0</v>
      </c>
      <c r="K748" s="155">
        <f>Inp!K$191</f>
        <v>0</v>
      </c>
      <c r="L748" s="155">
        <f>Inp!L$191</f>
        <v>0</v>
      </c>
      <c r="M748" s="155">
        <f>Inp!M$191</f>
        <v>0</v>
      </c>
      <c r="N748" s="155">
        <f>Inp!N$191</f>
        <v>0</v>
      </c>
      <c r="O748" s="155">
        <f>Inp!O$191</f>
        <v>0</v>
      </c>
      <c r="P748" s="155">
        <f>Inp!P$191</f>
        <v>0</v>
      </c>
      <c r="Q748" s="155">
        <f>Inp!Q$191</f>
        <v>0</v>
      </c>
    </row>
    <row r="749" spans="1:17" s="161" customFormat="1" hidden="1" outlineLevel="2">
      <c r="A749" s="157"/>
      <c r="B749" s="158"/>
      <c r="C749" s="159"/>
      <c r="D749" s="160"/>
      <c r="E749" s="155" t="str">
        <f>Inp!E$192</f>
        <v>Other adjustments CPI(H) - DMMY - nominal</v>
      </c>
      <c r="F749" s="155">
        <f>Inp!F$192</f>
        <v>0</v>
      </c>
      <c r="G749" s="155" t="str">
        <f>Inp!G$192</f>
        <v>£m</v>
      </c>
      <c r="H749" s="155">
        <f>Inp!H$192</f>
        <v>0</v>
      </c>
      <c r="I749" s="155">
        <f>Inp!I$192</f>
        <v>0</v>
      </c>
      <c r="J749" s="155">
        <f>Inp!J$192</f>
        <v>0</v>
      </c>
      <c r="K749" s="155">
        <f>Inp!K$192</f>
        <v>0</v>
      </c>
      <c r="L749" s="155">
        <f>Inp!L$192</f>
        <v>0</v>
      </c>
      <c r="M749" s="155">
        <f>Inp!M$192</f>
        <v>0</v>
      </c>
      <c r="N749" s="155">
        <f>Inp!N$192</f>
        <v>0</v>
      </c>
      <c r="O749" s="155">
        <f>Inp!O$192</f>
        <v>0</v>
      </c>
      <c r="P749" s="155">
        <f>Inp!P$192</f>
        <v>0</v>
      </c>
      <c r="Q749" s="155">
        <f>Inp!Q$192</f>
        <v>0</v>
      </c>
    </row>
    <row r="750" spans="1:17" s="259" customFormat="1" hidden="1" outlineLevel="2">
      <c r="A750" s="256"/>
      <c r="B750" s="257"/>
      <c r="C750" s="258"/>
      <c r="D750" s="255"/>
      <c r="E750" s="272" t="str">
        <f>Time!E$39</f>
        <v>Acquisition / initial balance date flag</v>
      </c>
      <c r="F750" s="272">
        <f>Time!F$39</f>
        <v>0</v>
      </c>
      <c r="G750" s="272" t="str">
        <f>Time!G$39</f>
        <v>flag</v>
      </c>
      <c r="H750" s="272">
        <f>Time!H$39</f>
        <v>1</v>
      </c>
      <c r="I750" s="272">
        <f>Time!I$39</f>
        <v>0</v>
      </c>
      <c r="J750" s="272">
        <f>Time!J$39</f>
        <v>0</v>
      </c>
      <c r="K750" s="272">
        <f>Time!K$39</f>
        <v>0</v>
      </c>
      <c r="L750" s="272">
        <f>Time!L$39</f>
        <v>1</v>
      </c>
      <c r="M750" s="272">
        <f>Time!M$39</f>
        <v>0</v>
      </c>
      <c r="N750" s="272">
        <f>Time!N$39</f>
        <v>0</v>
      </c>
      <c r="O750" s="272">
        <f>Time!O$39</f>
        <v>0</v>
      </c>
      <c r="P750" s="272">
        <f>Time!P$39</f>
        <v>0</v>
      </c>
      <c r="Q750" s="272">
        <f>Time!Q$39</f>
        <v>0</v>
      </c>
    </row>
    <row r="751" spans="1:17" s="259" customFormat="1" hidden="1" outlineLevel="2">
      <c r="A751" s="256"/>
      <c r="B751" s="257"/>
      <c r="C751" s="258"/>
      <c r="D751" s="255"/>
      <c r="E751" s="196" t="s">
        <v>899</v>
      </c>
      <c r="F751" s="274"/>
      <c r="G751" s="196" t="s">
        <v>255</v>
      </c>
      <c r="H751" s="274"/>
      <c r="I751" s="274"/>
      <c r="J751" s="274">
        <f t="shared" ref="J751:Q751" si="469" xml:space="preserve"> IF(J750 = 1, K745 * J750, 0)</f>
        <v>0</v>
      </c>
      <c r="K751" s="274">
        <f t="shared" si="469"/>
        <v>0</v>
      </c>
      <c r="L751" s="274">
        <f t="shared" si="469"/>
        <v>0</v>
      </c>
      <c r="M751" s="274">
        <f t="shared" si="469"/>
        <v>0</v>
      </c>
      <c r="N751" s="274">
        <f t="shared" si="469"/>
        <v>0</v>
      </c>
      <c r="O751" s="274">
        <f t="shared" si="469"/>
        <v>0</v>
      </c>
      <c r="P751" s="274">
        <f t="shared" si="469"/>
        <v>0</v>
      </c>
      <c r="Q751" s="274">
        <f t="shared" si="469"/>
        <v>0</v>
      </c>
    </row>
    <row r="752" spans="1:17" hidden="1" outlineLevel="2">
      <c r="F752" s="84"/>
      <c r="G752" s="84"/>
      <c r="H752" s="84"/>
      <c r="I752" s="84"/>
      <c r="J752" s="84"/>
      <c r="K752" s="84"/>
      <c r="L752" s="84"/>
      <c r="M752" s="84"/>
      <c r="N752" s="84"/>
      <c r="O752" s="84"/>
      <c r="P752" s="84"/>
      <c r="Q752" s="84"/>
    </row>
    <row r="753" spans="1:17" s="187" customFormat="1" hidden="1" outlineLevel="2">
      <c r="A753" s="183"/>
      <c r="B753" s="216"/>
      <c r="C753" s="185"/>
      <c r="D753" s="186"/>
      <c r="E753" s="181" t="str">
        <f>Index!E$85</f>
        <v>CPIH index (PR19FD) - FYA - inflate from FYA 2017-18</v>
      </c>
      <c r="F753" s="181">
        <f>Index!F$85</f>
        <v>0</v>
      </c>
      <c r="G753" s="181" t="str">
        <f>Index!G$85</f>
        <v>Factor</v>
      </c>
      <c r="H753" s="181">
        <f>Index!H$85</f>
        <v>0</v>
      </c>
      <c r="I753" s="181">
        <f>Index!I$85</f>
        <v>0</v>
      </c>
      <c r="J753" s="181">
        <f>Index!J$85</f>
        <v>1</v>
      </c>
      <c r="K753" s="181">
        <f>Index!K$85</f>
        <v>1.0212697905005599</v>
      </c>
      <c r="L753" s="181">
        <f>Index!L$85</f>
        <v>1.0416029201511179</v>
      </c>
      <c r="M753" s="181">
        <f>Index!M$85</f>
        <v>1.0622616980779827</v>
      </c>
      <c r="N753" s="181">
        <f>Index!N$85</f>
        <v>1.0835515290872799</v>
      </c>
      <c r="O753" s="181">
        <f>Index!O$85</f>
        <v>1.1060365794841869</v>
      </c>
      <c r="P753" s="181">
        <f>Index!P$85</f>
        <v>1.1292633476533553</v>
      </c>
      <c r="Q753" s="181">
        <f>Index!Q$85</f>
        <v>1.1529778779540774</v>
      </c>
    </row>
    <row r="754" spans="1:17" hidden="1" outlineLevel="2">
      <c r="F754" s="84"/>
      <c r="G754" s="84"/>
      <c r="H754" s="84"/>
      <c r="I754" s="84"/>
      <c r="J754" s="84"/>
      <c r="K754" s="84"/>
      <c r="L754" s="84"/>
      <c r="M754" s="84"/>
      <c r="N754" s="84"/>
      <c r="O754" s="84"/>
      <c r="P754" s="84"/>
      <c r="Q754" s="84"/>
    </row>
    <row r="755" spans="1:17" s="259" customFormat="1" hidden="1" outlineLevel="2">
      <c r="A755" s="256"/>
      <c r="B755" s="257"/>
      <c r="C755" s="258"/>
      <c r="D755" s="255"/>
      <c r="E755" s="272" t="str">
        <f>Time!E$39</f>
        <v>Acquisition / initial balance date flag</v>
      </c>
      <c r="F755" s="272">
        <f>Time!F$39</f>
        <v>0</v>
      </c>
      <c r="G755" s="272" t="str">
        <f>Time!G$39</f>
        <v>flag</v>
      </c>
      <c r="H755" s="272">
        <f>Time!H$39</f>
        <v>1</v>
      </c>
      <c r="I755" s="272">
        <f>Time!I$39</f>
        <v>0</v>
      </c>
      <c r="J755" s="272">
        <f>Time!J$39</f>
        <v>0</v>
      </c>
      <c r="K755" s="272">
        <f>Time!K$39</f>
        <v>0</v>
      </c>
      <c r="L755" s="272">
        <f>Time!L$39</f>
        <v>1</v>
      </c>
      <c r="M755" s="272">
        <f>Time!M$39</f>
        <v>0</v>
      </c>
      <c r="N755" s="272">
        <f>Time!N$39</f>
        <v>0</v>
      </c>
      <c r="O755" s="272">
        <f>Time!O$39</f>
        <v>0</v>
      </c>
      <c r="P755" s="272">
        <f>Time!P$39</f>
        <v>0</v>
      </c>
      <c r="Q755" s="272">
        <f>Time!Q$39</f>
        <v>0</v>
      </c>
    </row>
    <row r="756" spans="1:17" s="187" customFormat="1" hidden="1" outlineLevel="2">
      <c r="A756" s="183"/>
      <c r="B756" s="216"/>
      <c r="C756" s="185"/>
      <c r="D756" s="186"/>
      <c r="E756" s="181" t="str">
        <f>Inp!E$189</f>
        <v>RCV other adjustments balance - DMMY - real</v>
      </c>
      <c r="F756" s="181">
        <f>Inp!F$189</f>
        <v>0</v>
      </c>
      <c r="G756" s="181" t="str">
        <f>Inp!G$189</f>
        <v>£m</v>
      </c>
      <c r="H756" s="181">
        <f>Inp!H$189</f>
        <v>0</v>
      </c>
      <c r="I756" s="181">
        <f>Inp!I$189</f>
        <v>0</v>
      </c>
      <c r="J756" s="181">
        <f>Inp!J$189</f>
        <v>0</v>
      </c>
      <c r="K756" s="181">
        <f>Inp!K$189</f>
        <v>0</v>
      </c>
      <c r="L756" s="181">
        <f>Inp!L$189</f>
        <v>0</v>
      </c>
      <c r="M756" s="181">
        <f>Inp!M$189</f>
        <v>0</v>
      </c>
      <c r="N756" s="181">
        <f>Inp!N$189</f>
        <v>0</v>
      </c>
      <c r="O756" s="181">
        <f>Inp!O$189</f>
        <v>0</v>
      </c>
      <c r="P756" s="181">
        <f>Inp!P$189</f>
        <v>0</v>
      </c>
      <c r="Q756" s="181">
        <f>Inp!Q$189</f>
        <v>0</v>
      </c>
    </row>
    <row r="757" spans="1:17" s="240" customFormat="1" hidden="1" outlineLevel="2">
      <c r="A757" s="237"/>
      <c r="B757" s="241"/>
      <c r="C757" s="238"/>
      <c r="D757" s="239"/>
      <c r="E757" s="196" t="s">
        <v>900</v>
      </c>
      <c r="F757" s="196"/>
      <c r="G757" s="196" t="s">
        <v>255</v>
      </c>
      <c r="H757" s="196"/>
      <c r="I757" s="196"/>
      <c r="J757" s="274">
        <f t="shared" ref="J757:Q757" si="470" xml:space="preserve"> IF(J755 = 1, K756 * J755, 0)</f>
        <v>0</v>
      </c>
      <c r="K757" s="274">
        <f t="shared" si="470"/>
        <v>0</v>
      </c>
      <c r="L757" s="274">
        <f t="shared" si="470"/>
        <v>0</v>
      </c>
      <c r="M757" s="274">
        <f t="shared" si="470"/>
        <v>0</v>
      </c>
      <c r="N757" s="274">
        <f t="shared" si="470"/>
        <v>0</v>
      </c>
      <c r="O757" s="274">
        <f t="shared" si="470"/>
        <v>0</v>
      </c>
      <c r="P757" s="274">
        <f t="shared" si="470"/>
        <v>0</v>
      </c>
      <c r="Q757" s="274">
        <f t="shared" si="470"/>
        <v>0</v>
      </c>
    </row>
    <row r="758" spans="1:17" s="137" customFormat="1" hidden="1" outlineLevel="2">
      <c r="A758" s="369"/>
      <c r="B758" s="380"/>
      <c r="C758" s="370"/>
      <c r="D758" s="371"/>
      <c r="E758" s="275" t="s">
        <v>901</v>
      </c>
      <c r="F758" s="311"/>
      <c r="G758" s="275" t="s">
        <v>255</v>
      </c>
      <c r="H758" s="275"/>
      <c r="I758" s="275"/>
      <c r="J758" s="275">
        <f t="shared" ref="J758:Q758" si="471" xml:space="preserve"> J751 / J753 + J757</f>
        <v>0</v>
      </c>
      <c r="K758" s="275">
        <f t="shared" si="471"/>
        <v>0</v>
      </c>
      <c r="L758" s="275">
        <f t="shared" si="471"/>
        <v>0</v>
      </c>
      <c r="M758" s="275">
        <f t="shared" si="471"/>
        <v>0</v>
      </c>
      <c r="N758" s="275">
        <f t="shared" si="471"/>
        <v>0</v>
      </c>
      <c r="O758" s="275">
        <f t="shared" si="471"/>
        <v>0</v>
      </c>
      <c r="P758" s="275">
        <f t="shared" si="471"/>
        <v>0</v>
      </c>
      <c r="Q758" s="275">
        <f t="shared" si="471"/>
        <v>0</v>
      </c>
    </row>
    <row r="759" spans="1:17" s="137" customFormat="1" hidden="1" outlineLevel="2">
      <c r="A759" s="369"/>
      <c r="B759" s="380"/>
      <c r="C759" s="370"/>
      <c r="D759" s="371"/>
      <c r="E759" s="275"/>
      <c r="F759" s="311"/>
      <c r="G759" s="275"/>
      <c r="H759" s="275"/>
      <c r="I759" s="275"/>
      <c r="J759" s="275"/>
      <c r="K759" s="275"/>
      <c r="L759" s="275"/>
      <c r="M759" s="275"/>
      <c r="N759" s="275"/>
      <c r="O759" s="275"/>
      <c r="P759" s="275"/>
      <c r="Q759" s="275"/>
    </row>
    <row r="760" spans="1:17" hidden="1" outlineLevel="2">
      <c r="E760" s="195" t="s">
        <v>902</v>
      </c>
      <c r="F760" s="84"/>
      <c r="G760" s="84" t="s">
        <v>255</v>
      </c>
      <c r="H760" s="84"/>
      <c r="I760" s="84"/>
      <c r="J760" s="195">
        <f t="shared" ref="J760:Q760" si="472" xml:space="preserve"> J745 / J753</f>
        <v>0</v>
      </c>
      <c r="K760" s="195">
        <f t="shared" si="472"/>
        <v>0</v>
      </c>
      <c r="L760" s="195">
        <f t="shared" si="472"/>
        <v>0</v>
      </c>
      <c r="M760" s="195">
        <f t="shared" si="472"/>
        <v>0</v>
      </c>
      <c r="N760" s="195">
        <f t="shared" si="472"/>
        <v>0</v>
      </c>
      <c r="O760" s="195">
        <f t="shared" si="472"/>
        <v>0</v>
      </c>
      <c r="P760" s="195">
        <f t="shared" si="472"/>
        <v>0</v>
      </c>
      <c r="Q760" s="195">
        <f t="shared" si="472"/>
        <v>0</v>
      </c>
    </row>
    <row r="761" spans="1:17" hidden="1" outlineLevel="2">
      <c r="E761" s="195" t="s">
        <v>903</v>
      </c>
      <c r="F761" s="84"/>
      <c r="G761" s="84" t="s">
        <v>255</v>
      </c>
      <c r="H761" s="84"/>
      <c r="I761" s="84"/>
      <c r="J761" s="195">
        <f t="shared" ref="J761:Q761" si="473" xml:space="preserve"> J746 / J753</f>
        <v>0</v>
      </c>
      <c r="K761" s="195">
        <f t="shared" si="473"/>
        <v>0</v>
      </c>
      <c r="L761" s="195">
        <f t="shared" si="473"/>
        <v>0</v>
      </c>
      <c r="M761" s="195">
        <f t="shared" si="473"/>
        <v>0</v>
      </c>
      <c r="N761" s="195">
        <f t="shared" si="473"/>
        <v>0</v>
      </c>
      <c r="O761" s="195">
        <f t="shared" si="473"/>
        <v>0</v>
      </c>
      <c r="P761" s="195">
        <f t="shared" si="473"/>
        <v>0</v>
      </c>
      <c r="Q761" s="195">
        <f t="shared" si="473"/>
        <v>0</v>
      </c>
    </row>
    <row r="762" spans="1:17" hidden="1" outlineLevel="2">
      <c r="E762" s="195" t="s">
        <v>904</v>
      </c>
      <c r="F762" s="84"/>
      <c r="G762" s="84" t="s">
        <v>255</v>
      </c>
      <c r="H762" s="84"/>
      <c r="I762" s="84"/>
      <c r="J762" s="195">
        <f t="shared" ref="J762:Q762" si="474" xml:space="preserve"> J747 / J753</f>
        <v>0</v>
      </c>
      <c r="K762" s="195">
        <f t="shared" si="474"/>
        <v>0</v>
      </c>
      <c r="L762" s="195">
        <f t="shared" si="474"/>
        <v>0</v>
      </c>
      <c r="M762" s="195">
        <f t="shared" si="474"/>
        <v>0</v>
      </c>
      <c r="N762" s="195">
        <f t="shared" si="474"/>
        <v>0</v>
      </c>
      <c r="O762" s="195">
        <f t="shared" si="474"/>
        <v>0</v>
      </c>
      <c r="P762" s="195">
        <f t="shared" si="474"/>
        <v>0</v>
      </c>
      <c r="Q762" s="195">
        <f t="shared" si="474"/>
        <v>0</v>
      </c>
    </row>
    <row r="763" spans="1:17" hidden="1" outlineLevel="2">
      <c r="E763" s="195" t="s">
        <v>905</v>
      </c>
      <c r="F763" s="84"/>
      <c r="G763" s="84" t="s">
        <v>255</v>
      </c>
      <c r="H763" s="84"/>
      <c r="I763" s="84"/>
      <c r="J763" s="195">
        <f t="shared" ref="J763:Q763" si="475" xml:space="preserve"> J748 / J753</f>
        <v>0</v>
      </c>
      <c r="K763" s="195">
        <f t="shared" si="475"/>
        <v>0</v>
      </c>
      <c r="L763" s="195">
        <f t="shared" si="475"/>
        <v>0</v>
      </c>
      <c r="M763" s="195">
        <f t="shared" si="475"/>
        <v>0</v>
      </c>
      <c r="N763" s="195">
        <f t="shared" si="475"/>
        <v>0</v>
      </c>
      <c r="O763" s="195">
        <f t="shared" si="475"/>
        <v>0</v>
      </c>
      <c r="P763" s="195">
        <f t="shared" si="475"/>
        <v>0</v>
      </c>
      <c r="Q763" s="195">
        <f t="shared" si="475"/>
        <v>0</v>
      </c>
    </row>
    <row r="764" spans="1:17" hidden="1" outlineLevel="2">
      <c r="E764" s="195" t="s">
        <v>906</v>
      </c>
      <c r="F764" s="84"/>
      <c r="G764" s="84" t="s">
        <v>255</v>
      </c>
      <c r="H764" s="84"/>
      <c r="I764" s="84"/>
      <c r="J764" s="195">
        <f t="shared" ref="J764:Q764" si="476" xml:space="preserve"> J749 / J753</f>
        <v>0</v>
      </c>
      <c r="K764" s="195">
        <f t="shared" si="476"/>
        <v>0</v>
      </c>
      <c r="L764" s="195">
        <f t="shared" si="476"/>
        <v>0</v>
      </c>
      <c r="M764" s="195">
        <f t="shared" si="476"/>
        <v>0</v>
      </c>
      <c r="N764" s="195">
        <f t="shared" si="476"/>
        <v>0</v>
      </c>
      <c r="O764" s="195">
        <f t="shared" si="476"/>
        <v>0</v>
      </c>
      <c r="P764" s="195">
        <f t="shared" si="476"/>
        <v>0</v>
      </c>
      <c r="Q764" s="195">
        <f t="shared" si="476"/>
        <v>0</v>
      </c>
    </row>
    <row r="765" spans="1:17" hidden="1" outlineLevel="2">
      <c r="F765" s="84"/>
      <c r="G765" s="84"/>
      <c r="H765" s="84"/>
      <c r="I765" s="84"/>
      <c r="J765" s="84"/>
      <c r="K765" s="84"/>
      <c r="L765" s="84"/>
      <c r="M765" s="84"/>
      <c r="N765" s="84"/>
      <c r="O765" s="84"/>
      <c r="P765" s="84"/>
      <c r="Q765" s="84"/>
    </row>
    <row r="766" spans="1:17" hidden="1" outlineLevel="2">
      <c r="E766" s="195" t="str">
        <f t="shared" ref="E766:Q766" si="477" xml:space="preserve"> E760</f>
        <v>RCV CPI(H) bf balance BEG - DMMY - real</v>
      </c>
      <c r="F766" s="195">
        <f t="shared" si="477"/>
        <v>0</v>
      </c>
      <c r="G766" s="195" t="str">
        <f t="shared" si="477"/>
        <v>£m</v>
      </c>
      <c r="H766" s="195">
        <f t="shared" si="477"/>
        <v>0</v>
      </c>
      <c r="I766" s="195">
        <f t="shared" si="477"/>
        <v>0</v>
      </c>
      <c r="J766" s="195">
        <f t="shared" si="477"/>
        <v>0</v>
      </c>
      <c r="K766" s="195">
        <f t="shared" si="477"/>
        <v>0</v>
      </c>
      <c r="L766" s="195">
        <f t="shared" si="477"/>
        <v>0</v>
      </c>
      <c r="M766" s="195">
        <f t="shared" si="477"/>
        <v>0</v>
      </c>
      <c r="N766" s="195">
        <f t="shared" si="477"/>
        <v>0</v>
      </c>
      <c r="O766" s="195">
        <f t="shared" si="477"/>
        <v>0</v>
      </c>
      <c r="P766" s="195">
        <f t="shared" si="477"/>
        <v>0</v>
      </c>
      <c r="Q766" s="195">
        <f t="shared" si="477"/>
        <v>0</v>
      </c>
    </row>
    <row r="767" spans="1:17" hidden="1" outlineLevel="2">
      <c r="D767" s="83" t="s">
        <v>719</v>
      </c>
      <c r="E767" s="195" t="str">
        <f t="shared" ref="E767:Q767" si="478" xml:space="preserve"> E761</f>
        <v>Indexation on RCV - CPI(H) bf balance - DMMY - real</v>
      </c>
      <c r="F767" s="195">
        <f t="shared" si="478"/>
        <v>0</v>
      </c>
      <c r="G767" s="195" t="str">
        <f t="shared" si="478"/>
        <v>£m</v>
      </c>
      <c r="H767" s="195">
        <f t="shared" si="478"/>
        <v>0</v>
      </c>
      <c r="I767" s="195">
        <f t="shared" si="478"/>
        <v>0</v>
      </c>
      <c r="J767" s="195">
        <f t="shared" si="478"/>
        <v>0</v>
      </c>
      <c r="K767" s="195">
        <f t="shared" si="478"/>
        <v>0</v>
      </c>
      <c r="L767" s="195">
        <f t="shared" si="478"/>
        <v>0</v>
      </c>
      <c r="M767" s="195">
        <f t="shared" si="478"/>
        <v>0</v>
      </c>
      <c r="N767" s="195">
        <f t="shared" si="478"/>
        <v>0</v>
      </c>
      <c r="O767" s="195">
        <f t="shared" si="478"/>
        <v>0</v>
      </c>
      <c r="P767" s="195">
        <f t="shared" si="478"/>
        <v>0</v>
      </c>
      <c r="Q767" s="195">
        <f t="shared" si="478"/>
        <v>0</v>
      </c>
    </row>
    <row r="768" spans="1:17" s="192" customFormat="1" hidden="1" outlineLevel="2">
      <c r="A768" s="188"/>
      <c r="B768" s="304"/>
      <c r="C768" s="190"/>
      <c r="D768" s="191" t="s">
        <v>719</v>
      </c>
      <c r="E768" s="181" t="str">
        <f>Inp!E$189</f>
        <v>RCV other adjustments balance - DMMY - real</v>
      </c>
      <c r="F768" s="181">
        <f>Inp!F$189</f>
        <v>0</v>
      </c>
      <c r="G768" s="181" t="str">
        <f>Inp!G$189</f>
        <v>£m</v>
      </c>
      <c r="H768" s="181">
        <f>Inp!H$189</f>
        <v>0</v>
      </c>
      <c r="I768" s="181">
        <f>Inp!I$189</f>
        <v>0</v>
      </c>
      <c r="J768" s="181">
        <f>Inp!J$189</f>
        <v>0</v>
      </c>
      <c r="K768" s="181">
        <f>Inp!K$189</f>
        <v>0</v>
      </c>
      <c r="L768" s="181">
        <f>Inp!L$189</f>
        <v>0</v>
      </c>
      <c r="M768" s="181">
        <f>Inp!M$189</f>
        <v>0</v>
      </c>
      <c r="N768" s="181">
        <f>Inp!N$189</f>
        <v>0</v>
      </c>
      <c r="O768" s="181">
        <f>Inp!O$189</f>
        <v>0</v>
      </c>
      <c r="P768" s="181">
        <f>Inp!P$189</f>
        <v>0</v>
      </c>
      <c r="Q768" s="181">
        <f>Inp!Q$189</f>
        <v>0</v>
      </c>
    </row>
    <row r="769" spans="1:17" s="192" customFormat="1" hidden="1" outlineLevel="2">
      <c r="A769" s="188"/>
      <c r="B769" s="304"/>
      <c r="C769" s="190"/>
      <c r="D769" s="191" t="s">
        <v>719</v>
      </c>
      <c r="E769" s="195" t="str">
        <f t="shared" ref="E769:Q769" si="479" xml:space="preserve"> E762</f>
        <v>Indexation on RCV - CPI(H) other adjustments balance - DMMY - real</v>
      </c>
      <c r="F769" s="195">
        <f t="shared" si="479"/>
        <v>0</v>
      </c>
      <c r="G769" s="195" t="str">
        <f t="shared" si="479"/>
        <v>£m</v>
      </c>
      <c r="H769" s="195">
        <f t="shared" si="479"/>
        <v>0</v>
      </c>
      <c r="I769" s="195">
        <f t="shared" si="479"/>
        <v>0</v>
      </c>
      <c r="J769" s="195">
        <f t="shared" si="479"/>
        <v>0</v>
      </c>
      <c r="K769" s="195">
        <f t="shared" si="479"/>
        <v>0</v>
      </c>
      <c r="L769" s="195">
        <f t="shared" si="479"/>
        <v>0</v>
      </c>
      <c r="M769" s="195">
        <f t="shared" si="479"/>
        <v>0</v>
      </c>
      <c r="N769" s="195">
        <f t="shared" si="479"/>
        <v>0</v>
      </c>
      <c r="O769" s="195">
        <f t="shared" si="479"/>
        <v>0</v>
      </c>
      <c r="P769" s="195">
        <f t="shared" si="479"/>
        <v>0</v>
      </c>
      <c r="Q769" s="195">
        <f t="shared" si="479"/>
        <v>0</v>
      </c>
    </row>
    <row r="770" spans="1:17" hidden="1" outlineLevel="2">
      <c r="E770" s="243" t="s">
        <v>907</v>
      </c>
      <c r="F770" s="243"/>
      <c r="G770" s="243" t="s">
        <v>255</v>
      </c>
      <c r="H770" s="243"/>
      <c r="I770" s="243"/>
      <c r="J770" s="243">
        <f xml:space="preserve"> SUM(J766:J769)</f>
        <v>0</v>
      </c>
      <c r="K770" s="243">
        <f t="shared" ref="K770:Q770" si="480" xml:space="preserve"> SUM(K766:K769)</f>
        <v>0</v>
      </c>
      <c r="L770" s="243">
        <f t="shared" si="480"/>
        <v>0</v>
      </c>
      <c r="M770" s="243">
        <f t="shared" si="480"/>
        <v>0</v>
      </c>
      <c r="N770" s="243">
        <f t="shared" si="480"/>
        <v>0</v>
      </c>
      <c r="O770" s="243">
        <f t="shared" si="480"/>
        <v>0</v>
      </c>
      <c r="P770" s="243">
        <f t="shared" si="480"/>
        <v>0</v>
      </c>
      <c r="Q770" s="243">
        <f t="shared" si="480"/>
        <v>0</v>
      </c>
    </row>
    <row r="771" spans="1:17" s="452" customFormat="1" hidden="1" outlineLevel="2">
      <c r="A771" s="447"/>
      <c r="B771" s="448"/>
      <c r="C771" s="449"/>
      <c r="D771" s="450"/>
      <c r="E771" s="451"/>
      <c r="F771" s="451"/>
      <c r="G771" s="451"/>
      <c r="H771" s="451"/>
      <c r="I771" s="451"/>
      <c r="J771" s="451"/>
      <c r="K771" s="451"/>
      <c r="L771" s="451"/>
      <c r="M771" s="451"/>
      <c r="N771" s="451"/>
      <c r="O771" s="451"/>
      <c r="P771" s="451"/>
      <c r="Q771" s="451"/>
    </row>
    <row r="772" spans="1:17" s="118" customFormat="1" hidden="1" outlineLevel="2">
      <c r="A772" s="67"/>
      <c r="B772" s="85"/>
      <c r="C772" s="86"/>
      <c r="D772" s="191"/>
      <c r="E772" s="275" t="str">
        <f t="shared" ref="E772:Q772" si="481" xml:space="preserve"> E770</f>
        <v>Opening RCV (CPIH inflated RCV) - DMMY - real</v>
      </c>
      <c r="F772" s="275">
        <f t="shared" si="481"/>
        <v>0</v>
      </c>
      <c r="G772" s="275" t="str">
        <f t="shared" si="481"/>
        <v>£m</v>
      </c>
      <c r="H772" s="275">
        <f t="shared" si="481"/>
        <v>0</v>
      </c>
      <c r="I772" s="275">
        <f t="shared" si="481"/>
        <v>0</v>
      </c>
      <c r="J772" s="275">
        <f t="shared" si="481"/>
        <v>0</v>
      </c>
      <c r="K772" s="275">
        <f t="shared" si="481"/>
        <v>0</v>
      </c>
      <c r="L772" s="275">
        <f t="shared" si="481"/>
        <v>0</v>
      </c>
      <c r="M772" s="275">
        <f t="shared" si="481"/>
        <v>0</v>
      </c>
      <c r="N772" s="275">
        <f t="shared" si="481"/>
        <v>0</v>
      </c>
      <c r="O772" s="275">
        <f t="shared" si="481"/>
        <v>0</v>
      </c>
      <c r="P772" s="275">
        <f t="shared" si="481"/>
        <v>0</v>
      </c>
      <c r="Q772" s="275">
        <f t="shared" si="481"/>
        <v>0</v>
      </c>
    </row>
    <row r="773" spans="1:17" s="118" customFormat="1" hidden="1" outlineLevel="2">
      <c r="A773" s="67"/>
      <c r="B773" s="85"/>
      <c r="C773" s="86"/>
      <c r="D773" s="191" t="s">
        <v>631</v>
      </c>
      <c r="E773" s="275" t="str">
        <f t="shared" ref="E773:Q773" si="482" xml:space="preserve"> E763</f>
        <v>RCV - CPI(H) bf depreciation - DMMY - real</v>
      </c>
      <c r="F773" s="275">
        <f t="shared" si="482"/>
        <v>0</v>
      </c>
      <c r="G773" s="275" t="str">
        <f t="shared" si="482"/>
        <v>£m</v>
      </c>
      <c r="H773" s="275">
        <f t="shared" si="482"/>
        <v>0</v>
      </c>
      <c r="I773" s="275">
        <f t="shared" si="482"/>
        <v>0</v>
      </c>
      <c r="J773" s="275">
        <f t="shared" si="482"/>
        <v>0</v>
      </c>
      <c r="K773" s="275">
        <f t="shared" si="482"/>
        <v>0</v>
      </c>
      <c r="L773" s="275">
        <f t="shared" si="482"/>
        <v>0</v>
      </c>
      <c r="M773" s="275">
        <f t="shared" si="482"/>
        <v>0</v>
      </c>
      <c r="N773" s="275">
        <f t="shared" si="482"/>
        <v>0</v>
      </c>
      <c r="O773" s="275">
        <f t="shared" si="482"/>
        <v>0</v>
      </c>
      <c r="P773" s="275">
        <f t="shared" si="482"/>
        <v>0</v>
      </c>
      <c r="Q773" s="275">
        <f t="shared" si="482"/>
        <v>0</v>
      </c>
    </row>
    <row r="774" spans="1:17" s="118" customFormat="1" hidden="1" outlineLevel="2">
      <c r="A774" s="67"/>
      <c r="B774" s="85"/>
      <c r="C774" s="86"/>
      <c r="D774" s="191" t="s">
        <v>631</v>
      </c>
      <c r="E774" s="275" t="str">
        <f t="shared" ref="E774:Q774" si="483" xml:space="preserve"> E764</f>
        <v>Other adjustments CPI(H) - DMMY - real</v>
      </c>
      <c r="F774" s="275">
        <f t="shared" si="483"/>
        <v>0</v>
      </c>
      <c r="G774" s="275" t="str">
        <f t="shared" si="483"/>
        <v>£m</v>
      </c>
      <c r="H774" s="275">
        <f t="shared" si="483"/>
        <v>0</v>
      </c>
      <c r="I774" s="275">
        <f t="shared" si="483"/>
        <v>0</v>
      </c>
      <c r="J774" s="275">
        <f t="shared" si="483"/>
        <v>0</v>
      </c>
      <c r="K774" s="275">
        <f t="shared" si="483"/>
        <v>0</v>
      </c>
      <c r="L774" s="275">
        <f t="shared" si="483"/>
        <v>0</v>
      </c>
      <c r="M774" s="275">
        <f t="shared" si="483"/>
        <v>0</v>
      </c>
      <c r="N774" s="275">
        <f t="shared" si="483"/>
        <v>0</v>
      </c>
      <c r="O774" s="275">
        <f t="shared" si="483"/>
        <v>0</v>
      </c>
      <c r="P774" s="275">
        <f t="shared" si="483"/>
        <v>0</v>
      </c>
      <c r="Q774" s="275">
        <f t="shared" si="483"/>
        <v>0</v>
      </c>
    </row>
    <row r="775" spans="1:17" s="118" customFormat="1" hidden="1" outlineLevel="2">
      <c r="A775" s="67"/>
      <c r="B775" s="85"/>
      <c r="C775" s="86"/>
      <c r="D775" s="83"/>
      <c r="E775" s="368" t="s">
        <v>908</v>
      </c>
      <c r="F775" s="368"/>
      <c r="G775" s="368" t="s">
        <v>255</v>
      </c>
      <c r="H775" s="368"/>
      <c r="I775" s="368"/>
      <c r="J775" s="368">
        <f t="shared" ref="J775:Q775" si="484" xml:space="preserve"> J772 - J773 - J774</f>
        <v>0</v>
      </c>
      <c r="K775" s="368">
        <f t="shared" si="484"/>
        <v>0</v>
      </c>
      <c r="L775" s="368">
        <f t="shared" si="484"/>
        <v>0</v>
      </c>
      <c r="M775" s="368">
        <f t="shared" si="484"/>
        <v>0</v>
      </c>
      <c r="N775" s="368">
        <f t="shared" si="484"/>
        <v>0</v>
      </c>
      <c r="O775" s="368">
        <f t="shared" si="484"/>
        <v>0</v>
      </c>
      <c r="P775" s="368">
        <f t="shared" si="484"/>
        <v>0</v>
      </c>
      <c r="Q775" s="368">
        <f t="shared" si="484"/>
        <v>0</v>
      </c>
    </row>
    <row r="776" spans="1:17" s="452" customFormat="1" hidden="1" outlineLevel="2">
      <c r="A776" s="447"/>
      <c r="B776" s="448"/>
      <c r="C776" s="449"/>
      <c r="D776" s="450"/>
      <c r="E776" s="451"/>
      <c r="F776" s="451"/>
      <c r="G776" s="451"/>
      <c r="H776" s="451"/>
      <c r="I776" s="451"/>
      <c r="J776" s="451"/>
      <c r="K776" s="451"/>
      <c r="L776" s="451"/>
      <c r="M776" s="451"/>
      <c r="N776" s="451"/>
      <c r="O776" s="451"/>
      <c r="P776" s="451"/>
      <c r="Q776" s="451"/>
    </row>
    <row r="777" spans="1:17" s="92" customFormat="1" hidden="1" outlineLevel="2">
      <c r="A777" s="11"/>
      <c r="B777" s="12"/>
      <c r="C777" s="13"/>
      <c r="D777" s="115"/>
      <c r="E777" s="147" t="str">
        <f t="shared" ref="E777:Q777" si="485" xml:space="preserve"> E770</f>
        <v>Opening RCV (CPIH inflated RCV) - DMMY - real</v>
      </c>
      <c r="F777" s="147">
        <f t="shared" si="485"/>
        <v>0</v>
      </c>
      <c r="G777" s="147" t="str">
        <f t="shared" si="485"/>
        <v>£m</v>
      </c>
      <c r="H777" s="147">
        <f t="shared" si="485"/>
        <v>0</v>
      </c>
      <c r="I777" s="147">
        <f t="shared" si="485"/>
        <v>0</v>
      </c>
      <c r="J777" s="147">
        <f t="shared" si="485"/>
        <v>0</v>
      </c>
      <c r="K777" s="147">
        <f t="shared" si="485"/>
        <v>0</v>
      </c>
      <c r="L777" s="147">
        <f t="shared" si="485"/>
        <v>0</v>
      </c>
      <c r="M777" s="147">
        <f t="shared" si="485"/>
        <v>0</v>
      </c>
      <c r="N777" s="147">
        <f t="shared" si="485"/>
        <v>0</v>
      </c>
      <c r="O777" s="147">
        <f t="shared" si="485"/>
        <v>0</v>
      </c>
      <c r="P777" s="147">
        <f t="shared" si="485"/>
        <v>0</v>
      </c>
      <c r="Q777" s="147">
        <f t="shared" si="485"/>
        <v>0</v>
      </c>
    </row>
    <row r="778" spans="1:17" s="92" customFormat="1" hidden="1" outlineLevel="2">
      <c r="A778" s="11"/>
      <c r="B778" s="12"/>
      <c r="C778" s="13"/>
      <c r="D778" s="115"/>
      <c r="E778" s="147" t="str">
        <f t="shared" ref="E778:Q778" si="486" xml:space="preserve"> E775</f>
        <v>Closing RCV (CPIH inflated RCV) - DMMY - real</v>
      </c>
      <c r="F778" s="147">
        <f t="shared" si="486"/>
        <v>0</v>
      </c>
      <c r="G778" s="147" t="str">
        <f t="shared" si="486"/>
        <v>£m</v>
      </c>
      <c r="H778" s="147">
        <f t="shared" si="486"/>
        <v>0</v>
      </c>
      <c r="I778" s="147">
        <f t="shared" si="486"/>
        <v>0</v>
      </c>
      <c r="J778" s="147">
        <f t="shared" si="486"/>
        <v>0</v>
      </c>
      <c r="K778" s="147">
        <f t="shared" si="486"/>
        <v>0</v>
      </c>
      <c r="L778" s="147">
        <f t="shared" si="486"/>
        <v>0</v>
      </c>
      <c r="M778" s="147">
        <f t="shared" si="486"/>
        <v>0</v>
      </c>
      <c r="N778" s="147">
        <f t="shared" si="486"/>
        <v>0</v>
      </c>
      <c r="O778" s="147">
        <f t="shared" si="486"/>
        <v>0</v>
      </c>
      <c r="P778" s="147">
        <f t="shared" si="486"/>
        <v>0</v>
      </c>
      <c r="Q778" s="147">
        <f t="shared" si="486"/>
        <v>0</v>
      </c>
    </row>
    <row r="779" spans="1:17" hidden="1" outlineLevel="2">
      <c r="C779" s="190"/>
      <c r="E779" s="368" t="s">
        <v>909</v>
      </c>
      <c r="F779" s="260"/>
      <c r="G779" s="368" t="s">
        <v>255</v>
      </c>
      <c r="H779" s="260"/>
      <c r="I779" s="260"/>
      <c r="J779" s="368">
        <f t="shared" ref="J779:Q779" si="487" xml:space="preserve"> AVERAGE(J777:J778)</f>
        <v>0</v>
      </c>
      <c r="K779" s="368">
        <f t="shared" si="487"/>
        <v>0</v>
      </c>
      <c r="L779" s="368">
        <f t="shared" si="487"/>
        <v>0</v>
      </c>
      <c r="M779" s="368">
        <f t="shared" si="487"/>
        <v>0</v>
      </c>
      <c r="N779" s="368">
        <f t="shared" si="487"/>
        <v>0</v>
      </c>
      <c r="O779" s="368">
        <f t="shared" si="487"/>
        <v>0</v>
      </c>
      <c r="P779" s="368">
        <f t="shared" si="487"/>
        <v>0</v>
      </c>
      <c r="Q779" s="368">
        <f t="shared" si="487"/>
        <v>0</v>
      </c>
    </row>
    <row r="780" spans="1:17" s="452" customFormat="1" hidden="1" outlineLevel="2">
      <c r="A780" s="447"/>
      <c r="B780" s="448"/>
      <c r="C780" s="449"/>
      <c r="D780" s="450"/>
      <c r="E780" s="451"/>
      <c r="F780" s="451"/>
      <c r="G780" s="451"/>
      <c r="H780" s="451"/>
      <c r="I780" s="451"/>
      <c r="J780" s="451"/>
      <c r="K780" s="451"/>
      <c r="L780" s="451"/>
      <c r="M780" s="451"/>
      <c r="N780" s="451"/>
      <c r="O780" s="451"/>
      <c r="P780" s="451"/>
      <c r="Q780" s="451"/>
    </row>
    <row r="781" spans="1:17" hidden="1" outlineLevel="2">
      <c r="C781" s="190" t="s">
        <v>530</v>
      </c>
      <c r="E781" s="195"/>
      <c r="F781" s="195"/>
      <c r="G781" s="195"/>
      <c r="H781" s="195"/>
      <c r="I781" s="195"/>
      <c r="J781" s="195"/>
      <c r="K781" s="195"/>
      <c r="L781" s="195"/>
      <c r="M781" s="195"/>
      <c r="N781" s="195"/>
      <c r="O781" s="195"/>
      <c r="P781" s="195"/>
      <c r="Q781" s="195"/>
    </row>
    <row r="782" spans="1:17" hidden="1" outlineLevel="2">
      <c r="E782" s="195" t="str">
        <f t="shared" ref="E782:Q782" si="488" xml:space="preserve"> E775</f>
        <v>Closing RCV (CPIH inflated RCV) - DMMY - real</v>
      </c>
      <c r="F782" s="195">
        <f t="shared" si="488"/>
        <v>0</v>
      </c>
      <c r="G782" s="195" t="str">
        <f t="shared" si="488"/>
        <v>£m</v>
      </c>
      <c r="H782" s="195">
        <f t="shared" si="488"/>
        <v>0</v>
      </c>
      <c r="I782" s="195">
        <f t="shared" si="488"/>
        <v>0</v>
      </c>
      <c r="J782" s="195">
        <f t="shared" si="488"/>
        <v>0</v>
      </c>
      <c r="K782" s="195">
        <f t="shared" si="488"/>
        <v>0</v>
      </c>
      <c r="L782" s="195">
        <f t="shared" si="488"/>
        <v>0</v>
      </c>
      <c r="M782" s="195">
        <f t="shared" si="488"/>
        <v>0</v>
      </c>
      <c r="N782" s="195">
        <f t="shared" si="488"/>
        <v>0</v>
      </c>
      <c r="O782" s="195">
        <f t="shared" si="488"/>
        <v>0</v>
      </c>
      <c r="P782" s="195">
        <f t="shared" si="488"/>
        <v>0</v>
      </c>
      <c r="Q782" s="195">
        <f t="shared" si="488"/>
        <v>0</v>
      </c>
    </row>
    <row r="783" spans="1:17" s="187" customFormat="1" hidden="1" outlineLevel="2">
      <c r="A783" s="183"/>
      <c r="B783" s="218"/>
      <c r="C783" s="185"/>
      <c r="D783" s="186"/>
      <c r="E783" s="181" t="str">
        <f xml:space="preserve"> Inp!E$193</f>
        <v>RCV CPI(H) bf balance - DMMY - real</v>
      </c>
      <c r="F783" s="181">
        <f xml:space="preserve"> Inp!F$193</f>
        <v>0</v>
      </c>
      <c r="G783" s="181" t="str">
        <f xml:space="preserve"> Inp!G$193</f>
        <v>£m</v>
      </c>
      <c r="H783" s="181">
        <f xml:space="preserve"> Inp!H$193</f>
        <v>0</v>
      </c>
      <c r="I783" s="181">
        <f xml:space="preserve"> Inp!I$193</f>
        <v>0</v>
      </c>
      <c r="J783" s="181">
        <f xml:space="preserve"> Inp!J$193</f>
        <v>0</v>
      </c>
      <c r="K783" s="181">
        <f xml:space="preserve"> Inp!K$193</f>
        <v>0</v>
      </c>
      <c r="L783" s="181">
        <f xml:space="preserve"> Inp!L$193</f>
        <v>0</v>
      </c>
      <c r="M783" s="181">
        <f xml:space="preserve"> Inp!M$193</f>
        <v>0</v>
      </c>
      <c r="N783" s="181">
        <f xml:space="preserve"> Inp!N$193</f>
        <v>0</v>
      </c>
      <c r="O783" s="181">
        <f xml:space="preserve"> Inp!O$193</f>
        <v>0</v>
      </c>
      <c r="P783" s="181">
        <f xml:space="preserve"> Inp!P$193</f>
        <v>0</v>
      </c>
      <c r="Q783" s="181">
        <f xml:space="preserve"> Inp!Q$193</f>
        <v>0</v>
      </c>
    </row>
    <row r="784" spans="1:17" s="187" customFormat="1" hidden="1" outlineLevel="2">
      <c r="A784" s="183"/>
      <c r="B784" s="218"/>
      <c r="C784" s="185"/>
      <c r="D784" s="186"/>
      <c r="E784" s="181" t="str">
        <f xml:space="preserve"> Inp!E$189</f>
        <v>RCV other adjustments balance - DMMY - real</v>
      </c>
      <c r="F784" s="181">
        <f xml:space="preserve"> Inp!F$189</f>
        <v>0</v>
      </c>
      <c r="G784" s="181" t="str">
        <f xml:space="preserve"> Inp!G$189</f>
        <v>£m</v>
      </c>
      <c r="H784" s="181">
        <f xml:space="preserve"> Inp!H$189</f>
        <v>0</v>
      </c>
      <c r="I784" s="181">
        <f xml:space="preserve"> Inp!I$189</f>
        <v>0</v>
      </c>
      <c r="J784" s="181">
        <f xml:space="preserve"> Inp!J$189</f>
        <v>0</v>
      </c>
      <c r="K784" s="181">
        <f xml:space="preserve"> Inp!K$189</f>
        <v>0</v>
      </c>
      <c r="L784" s="181">
        <f xml:space="preserve"> Inp!L$189</f>
        <v>0</v>
      </c>
      <c r="M784" s="181">
        <f xml:space="preserve"> Inp!M$189</f>
        <v>0</v>
      </c>
      <c r="N784" s="181">
        <f xml:space="preserve"> Inp!N$189</f>
        <v>0</v>
      </c>
      <c r="O784" s="181">
        <f xml:space="preserve"> Inp!O$189</f>
        <v>0</v>
      </c>
      <c r="P784" s="181">
        <f xml:space="preserve"> Inp!P$189</f>
        <v>0</v>
      </c>
      <c r="Q784" s="181">
        <f xml:space="preserve"> Inp!Q$189</f>
        <v>0</v>
      </c>
    </row>
    <row r="785" spans="1:17" s="240" customFormat="1" hidden="1" outlineLevel="2">
      <c r="A785" s="237"/>
      <c r="B785" s="220"/>
      <c r="C785" s="238"/>
      <c r="D785" s="239"/>
      <c r="E785" s="196" t="str">
        <f t="shared" ref="E785:Q785" si="489" xml:space="preserve"> E762</f>
        <v>Indexation on RCV - CPI(H) other adjustments balance - DMMY - real</v>
      </c>
      <c r="F785" s="196">
        <f t="shared" si="489"/>
        <v>0</v>
      </c>
      <c r="G785" s="196" t="str">
        <f t="shared" si="489"/>
        <v>£m</v>
      </c>
      <c r="H785" s="196">
        <f t="shared" si="489"/>
        <v>0</v>
      </c>
      <c r="I785" s="196">
        <f t="shared" si="489"/>
        <v>0</v>
      </c>
      <c r="J785" s="196">
        <f t="shared" si="489"/>
        <v>0</v>
      </c>
      <c r="K785" s="196">
        <f t="shared" si="489"/>
        <v>0</v>
      </c>
      <c r="L785" s="196">
        <f t="shared" si="489"/>
        <v>0</v>
      </c>
      <c r="M785" s="196">
        <f t="shared" si="489"/>
        <v>0</v>
      </c>
      <c r="N785" s="196">
        <f t="shared" si="489"/>
        <v>0</v>
      </c>
      <c r="O785" s="196">
        <f t="shared" si="489"/>
        <v>0</v>
      </c>
      <c r="P785" s="196">
        <f t="shared" si="489"/>
        <v>0</v>
      </c>
      <c r="Q785" s="196">
        <f t="shared" si="489"/>
        <v>0</v>
      </c>
    </row>
    <row r="786" spans="1:17" s="224" customFormat="1" hidden="1" outlineLevel="2">
      <c r="A786" s="219"/>
      <c r="B786" s="220"/>
      <c r="C786" s="221"/>
      <c r="D786" s="222"/>
      <c r="E786" s="223" t="s">
        <v>910</v>
      </c>
      <c r="G786" s="224" t="s">
        <v>724</v>
      </c>
      <c r="H786" s="247">
        <f xml:space="preserve"> SUM(J786:Q786)</f>
        <v>0</v>
      </c>
      <c r="I786" s="196"/>
      <c r="J786" s="224">
        <f xml:space="preserve"> IF(ROUND(J782,3) = ROUND((J783 + J784 + J785),3), 0, 1)</f>
        <v>0</v>
      </c>
      <c r="K786" s="224">
        <f t="shared" ref="K786" si="490" xml:space="preserve"> IF(ROUND(K782,3) = ROUND((K783 + K784 + K785),3), 0, 1)</f>
        <v>0</v>
      </c>
      <c r="L786" s="224">
        <f t="shared" ref="L786" si="491" xml:space="preserve"> IF(ROUND(L782,3) = ROUND((L783 + L784 + L785),3), 0, 1)</f>
        <v>0</v>
      </c>
      <c r="M786" s="224">
        <f xml:space="preserve"> IF(ROUND(M782,3) = ROUND((M783 + M784 + M785),3), 0, 1)</f>
        <v>0</v>
      </c>
      <c r="N786" s="224">
        <f t="shared" ref="N786" si="492" xml:space="preserve"> IF(ROUND(N782,3) = ROUND((N783 + N784 + N785),3), 0, 1)</f>
        <v>0</v>
      </c>
      <c r="O786" s="224">
        <f t="shared" ref="O786" si="493" xml:space="preserve"> IF(ROUND(O782,3) = ROUND((O783 + O784 + O785),3), 0, 1)</f>
        <v>0</v>
      </c>
      <c r="P786" s="224">
        <f t="shared" ref="P786" si="494" xml:space="preserve"> IF(ROUND(P782,3) = ROUND((P783 + P784 + P785),3), 0, 1)</f>
        <v>0</v>
      </c>
      <c r="Q786" s="224">
        <f t="shared" ref="Q786" si="495" xml:space="preserve"> IF(ROUND(Q782,3) = ROUND((Q783 + Q784 + Q785),3), 0, 1)</f>
        <v>0</v>
      </c>
    </row>
    <row r="787" spans="1:17" hidden="1" outlineLevel="2">
      <c r="F787" s="84"/>
      <c r="G787" s="84"/>
      <c r="H787" s="84"/>
      <c r="I787" s="84"/>
      <c r="J787" s="84"/>
      <c r="K787" s="84"/>
      <c r="L787" s="84"/>
      <c r="M787" s="84"/>
      <c r="N787" s="84"/>
      <c r="O787" s="84"/>
      <c r="P787" s="84"/>
      <c r="Q787" s="84"/>
    </row>
    <row r="788" spans="1:17" hidden="1" outlineLevel="1">
      <c r="F788" s="84"/>
      <c r="G788" s="84"/>
      <c r="H788" s="84"/>
      <c r="I788" s="84"/>
      <c r="J788" s="84"/>
      <c r="K788" s="84"/>
      <c r="L788" s="84"/>
      <c r="M788" s="84"/>
      <c r="N788" s="84"/>
      <c r="O788" s="84"/>
      <c r="P788" s="84"/>
      <c r="Q788" s="84"/>
    </row>
    <row r="789" spans="1:17" s="92" customFormat="1" hidden="1" outlineLevel="1" collapsed="1">
      <c r="A789" s="11"/>
      <c r="B789" s="12" t="s">
        <v>738</v>
      </c>
      <c r="C789" s="13"/>
      <c r="D789" s="14"/>
      <c r="E789" s="91"/>
      <c r="G789" s="93"/>
    </row>
    <row r="790" spans="1:17" s="92" customFormat="1" hidden="1" outlineLevel="2">
      <c r="A790" s="11"/>
      <c r="B790" s="12"/>
      <c r="C790" s="13"/>
      <c r="D790" s="115"/>
      <c r="E790" s="91"/>
      <c r="G790" s="93"/>
    </row>
    <row r="791" spans="1:17" s="230" customFormat="1" hidden="1" outlineLevel="2">
      <c r="A791" s="225"/>
      <c r="B791" s="226"/>
      <c r="C791" s="227"/>
      <c r="D791" s="228"/>
      <c r="E791" s="229" t="str">
        <f xml:space="preserve"> Inp!E$194</f>
        <v>RCV additions balance BEG - DMMY - nominal</v>
      </c>
      <c r="F791" s="229">
        <f xml:space="preserve"> Inp!F$194</f>
        <v>0</v>
      </c>
      <c r="G791" s="229" t="str">
        <f xml:space="preserve"> Inp!G$194</f>
        <v>£m</v>
      </c>
      <c r="H791" s="229">
        <f xml:space="preserve"> Inp!H$194</f>
        <v>0</v>
      </c>
      <c r="I791" s="229">
        <f xml:space="preserve"> Inp!I$194</f>
        <v>0</v>
      </c>
      <c r="J791" s="229">
        <f xml:space="preserve"> Inp!J$194</f>
        <v>0</v>
      </c>
      <c r="K791" s="229">
        <f xml:space="preserve"> Inp!K$194</f>
        <v>0</v>
      </c>
      <c r="L791" s="229">
        <f xml:space="preserve"> Inp!L$194</f>
        <v>0</v>
      </c>
      <c r="M791" s="229">
        <f xml:space="preserve"> Inp!M$194</f>
        <v>0</v>
      </c>
      <c r="N791" s="229">
        <f xml:space="preserve"> Inp!N$194</f>
        <v>0</v>
      </c>
      <c r="O791" s="229">
        <f xml:space="preserve"> Inp!O$194</f>
        <v>0</v>
      </c>
      <c r="P791" s="229">
        <f xml:space="preserve"> Inp!P$194</f>
        <v>0</v>
      </c>
      <c r="Q791" s="229">
        <f xml:space="preserve"> Inp!Q$194</f>
        <v>0</v>
      </c>
    </row>
    <row r="792" spans="1:17" s="230" customFormat="1" hidden="1" outlineLevel="2">
      <c r="A792" s="225"/>
      <c r="B792" s="226"/>
      <c r="C792" s="227"/>
      <c r="D792" s="228"/>
      <c r="E792" s="229" t="str">
        <f xml:space="preserve"> Inp!E$195</f>
        <v>Indexation of RCV additions b/f - DMMY - nominal</v>
      </c>
      <c r="F792" s="229">
        <f xml:space="preserve"> Inp!F$195</f>
        <v>0</v>
      </c>
      <c r="G792" s="229" t="str">
        <f xml:space="preserve"> Inp!G$195</f>
        <v>£m</v>
      </c>
      <c r="H792" s="229">
        <f xml:space="preserve"> Inp!H$195</f>
        <v>0</v>
      </c>
      <c r="I792" s="229">
        <f xml:space="preserve"> Inp!I$195</f>
        <v>0</v>
      </c>
      <c r="J792" s="229">
        <f xml:space="preserve"> Inp!J$195</f>
        <v>0</v>
      </c>
      <c r="K792" s="229">
        <f xml:space="preserve"> Inp!K$195</f>
        <v>0</v>
      </c>
      <c r="L792" s="229">
        <f xml:space="preserve"> Inp!L$195</f>
        <v>0</v>
      </c>
      <c r="M792" s="229">
        <f xml:space="preserve"> Inp!M$195</f>
        <v>0</v>
      </c>
      <c r="N792" s="229">
        <f xml:space="preserve"> Inp!N$195</f>
        <v>0</v>
      </c>
      <c r="O792" s="229">
        <f xml:space="preserve"> Inp!O$195</f>
        <v>0</v>
      </c>
      <c r="P792" s="229">
        <f xml:space="preserve"> Inp!P$195</f>
        <v>0</v>
      </c>
      <c r="Q792" s="229">
        <f xml:space="preserve"> Inp!Q$195</f>
        <v>0</v>
      </c>
    </row>
    <row r="793" spans="1:17" s="230" customFormat="1" hidden="1" outlineLevel="2">
      <c r="A793" s="225"/>
      <c r="B793" s="226"/>
      <c r="C793" s="227"/>
      <c r="D793" s="228"/>
      <c r="E793" s="229" t="str">
        <f xml:space="preserve"> Inp!E$196</f>
        <v>Dummy control: Non-PAYG Totex - nominal</v>
      </c>
      <c r="F793" s="229">
        <f xml:space="preserve"> Inp!F$196</f>
        <v>0</v>
      </c>
      <c r="G793" s="229" t="str">
        <f xml:space="preserve"> Inp!G$196</f>
        <v>£m</v>
      </c>
      <c r="H793" s="229">
        <f xml:space="preserve"> Inp!H$196</f>
        <v>0</v>
      </c>
      <c r="I793" s="229">
        <f xml:space="preserve"> Inp!I$196</f>
        <v>0</v>
      </c>
      <c r="J793" s="229">
        <f xml:space="preserve"> Inp!J$196</f>
        <v>0</v>
      </c>
      <c r="K793" s="229">
        <f xml:space="preserve"> Inp!K$196</f>
        <v>0</v>
      </c>
      <c r="L793" s="229">
        <f xml:space="preserve"> Inp!L$196</f>
        <v>0</v>
      </c>
      <c r="M793" s="229">
        <f xml:space="preserve"> Inp!M$196</f>
        <v>0</v>
      </c>
      <c r="N793" s="229">
        <f xml:space="preserve"> Inp!N$196</f>
        <v>0</v>
      </c>
      <c r="O793" s="229">
        <f xml:space="preserve"> Inp!O$196</f>
        <v>0</v>
      </c>
      <c r="P793" s="229">
        <f xml:space="preserve"> Inp!P$196</f>
        <v>0</v>
      </c>
      <c r="Q793" s="229">
        <f xml:space="preserve"> Inp!Q$196</f>
        <v>0</v>
      </c>
    </row>
    <row r="794" spans="1:17" s="230" customFormat="1" hidden="1" outlineLevel="2">
      <c r="A794" s="225"/>
      <c r="B794" s="226"/>
      <c r="C794" s="227"/>
      <c r="D794" s="228"/>
      <c r="E794" s="229" t="str">
        <f xml:space="preserve"> Inp!E$197</f>
        <v>RCV additions depreciation - DMMY - nominal POS</v>
      </c>
      <c r="F794" s="229">
        <f xml:space="preserve"> Inp!F$197</f>
        <v>0</v>
      </c>
      <c r="G794" s="229" t="str">
        <f xml:space="preserve"> Inp!G$197</f>
        <v>£m</v>
      </c>
      <c r="H794" s="229">
        <f xml:space="preserve"> Inp!H$197</f>
        <v>0</v>
      </c>
      <c r="I794" s="229">
        <f xml:space="preserve"> Inp!I$197</f>
        <v>0</v>
      </c>
      <c r="J794" s="229">
        <f xml:space="preserve"> Inp!J$197</f>
        <v>0</v>
      </c>
      <c r="K794" s="229">
        <f xml:space="preserve"> Inp!K$197</f>
        <v>0</v>
      </c>
      <c r="L794" s="229">
        <f xml:space="preserve"> Inp!L$197</f>
        <v>0</v>
      </c>
      <c r="M794" s="229">
        <f xml:space="preserve"> Inp!M$197</f>
        <v>0</v>
      </c>
      <c r="N794" s="229">
        <f xml:space="preserve"> Inp!N$197</f>
        <v>0</v>
      </c>
      <c r="O794" s="229">
        <f xml:space="preserve"> Inp!O$197</f>
        <v>0</v>
      </c>
      <c r="P794" s="229">
        <f xml:space="preserve"> Inp!P$197</f>
        <v>0</v>
      </c>
      <c r="Q794" s="229">
        <f xml:space="preserve"> Inp!Q$197</f>
        <v>0</v>
      </c>
    </row>
    <row r="795" spans="1:17" s="259" customFormat="1" hidden="1" outlineLevel="2">
      <c r="A795" s="256"/>
      <c r="B795" s="257"/>
      <c r="C795" s="258"/>
      <c r="D795" s="255"/>
      <c r="E795" s="272" t="str">
        <f>Time!E$39</f>
        <v>Acquisition / initial balance date flag</v>
      </c>
      <c r="F795" s="272">
        <f>Time!F$39</f>
        <v>0</v>
      </c>
      <c r="G795" s="272" t="str">
        <f>Time!G$39</f>
        <v>flag</v>
      </c>
      <c r="H795" s="272">
        <f>Time!H$39</f>
        <v>1</v>
      </c>
      <c r="I795" s="272">
        <f>Time!I$39</f>
        <v>0</v>
      </c>
      <c r="J795" s="272">
        <f>Time!J$39</f>
        <v>0</v>
      </c>
      <c r="K795" s="272">
        <f>Time!K$39</f>
        <v>0</v>
      </c>
      <c r="L795" s="272">
        <f>Time!L$39</f>
        <v>1</v>
      </c>
      <c r="M795" s="272">
        <f>Time!M$39</f>
        <v>0</v>
      </c>
      <c r="N795" s="272">
        <f>Time!N$39</f>
        <v>0</v>
      </c>
      <c r="O795" s="272">
        <f>Time!O$39</f>
        <v>0</v>
      </c>
      <c r="P795" s="272">
        <f>Time!P$39</f>
        <v>0</v>
      </c>
      <c r="Q795" s="272">
        <f>Time!Q$39</f>
        <v>0</v>
      </c>
    </row>
    <row r="796" spans="1:17" s="259" customFormat="1" hidden="1" outlineLevel="2">
      <c r="A796" s="256"/>
      <c r="B796" s="257"/>
      <c r="C796" s="258"/>
      <c r="D796" s="255"/>
      <c r="E796" s="196" t="s">
        <v>911</v>
      </c>
      <c r="F796" s="274"/>
      <c r="G796" s="196" t="s">
        <v>255</v>
      </c>
      <c r="H796" s="274"/>
      <c r="I796" s="274"/>
      <c r="J796" s="274">
        <f t="shared" ref="J796" si="496" xml:space="preserve"> IF(J795 = 1, K791 * J795, 0)</f>
        <v>0</v>
      </c>
      <c r="K796" s="274">
        <f t="shared" ref="K796" si="497" xml:space="preserve"> IF(K795 = 1, L791 * K795, 0)</f>
        <v>0</v>
      </c>
      <c r="L796" s="274">
        <f t="shared" ref="L796" si="498" xml:space="preserve"> IF(L795 = 1, M791 * L795, 0)</f>
        <v>0</v>
      </c>
      <c r="M796" s="274">
        <f t="shared" ref="M796" si="499" xml:space="preserve"> IF(M795 = 1, N791 * M795, 0)</f>
        <v>0</v>
      </c>
      <c r="N796" s="274">
        <f t="shared" ref="N796" si="500" xml:space="preserve"> IF(N795 = 1, O791 * N795, 0)</f>
        <v>0</v>
      </c>
      <c r="O796" s="274">
        <f t="shared" ref="O796" si="501" xml:space="preserve"> IF(O795 = 1, P791 * O795, 0)</f>
        <v>0</v>
      </c>
      <c r="P796" s="274">
        <f t="shared" ref="P796" si="502" xml:space="preserve"> IF(P795 = 1, Q791 * P795, 0)</f>
        <v>0</v>
      </c>
      <c r="Q796" s="274">
        <f t="shared" ref="Q796" si="503" xml:space="preserve"> IF(Q795 = 1, R791 * Q795, 0)</f>
        <v>0</v>
      </c>
    </row>
    <row r="797" spans="1:17" s="92" customFormat="1" hidden="1" outlineLevel="2">
      <c r="A797" s="11"/>
      <c r="B797" s="12"/>
      <c r="C797" s="13"/>
      <c r="D797" s="115"/>
      <c r="E797" s="91"/>
      <c r="G797" s="93"/>
    </row>
    <row r="798" spans="1:17" s="187" customFormat="1" hidden="1" outlineLevel="2">
      <c r="A798" s="183"/>
      <c r="B798" s="216"/>
      <c r="C798" s="185"/>
      <c r="D798" s="186"/>
      <c r="E798" s="181" t="str">
        <f>Index!E$85</f>
        <v>CPIH index (PR19FD) - FYA - inflate from FYA 2017-18</v>
      </c>
      <c r="F798" s="181">
        <f>Index!F$85</f>
        <v>0</v>
      </c>
      <c r="G798" s="181" t="str">
        <f>Index!G$85</f>
        <v>Factor</v>
      </c>
      <c r="H798" s="181">
        <f>Index!H$85</f>
        <v>0</v>
      </c>
      <c r="I798" s="181">
        <f>Index!I$85</f>
        <v>0</v>
      </c>
      <c r="J798" s="181">
        <f>Index!J$85</f>
        <v>1</v>
      </c>
      <c r="K798" s="181">
        <f>Index!K$85</f>
        <v>1.0212697905005599</v>
      </c>
      <c r="L798" s="181">
        <f>Index!L$85</f>
        <v>1.0416029201511179</v>
      </c>
      <c r="M798" s="181">
        <f>Index!M$85</f>
        <v>1.0622616980779827</v>
      </c>
      <c r="N798" s="181">
        <f>Index!N$85</f>
        <v>1.0835515290872799</v>
      </c>
      <c r="O798" s="181">
        <f>Index!O$85</f>
        <v>1.1060365794841869</v>
      </c>
      <c r="P798" s="181">
        <f>Index!P$85</f>
        <v>1.1292633476533553</v>
      </c>
      <c r="Q798" s="181">
        <f>Index!Q$85</f>
        <v>1.1529778779540774</v>
      </c>
    </row>
    <row r="799" spans="1:17" s="236" customFormat="1" hidden="1" outlineLevel="2">
      <c r="A799" s="231"/>
      <c r="B799" s="232"/>
      <c r="C799" s="233"/>
      <c r="D799" s="234"/>
      <c r="E799" s="235"/>
    </row>
    <row r="800" spans="1:17" s="236" customFormat="1" hidden="1" outlineLevel="2">
      <c r="A800" s="231"/>
      <c r="B800" s="232"/>
      <c r="C800" s="233"/>
      <c r="D800" s="234"/>
      <c r="E800" s="196" t="s">
        <v>912</v>
      </c>
      <c r="G800" s="236" t="s">
        <v>255</v>
      </c>
      <c r="J800" s="309">
        <f t="shared" ref="J800:Q800" si="504" xml:space="preserve"> J796 / J798</f>
        <v>0</v>
      </c>
      <c r="K800" s="309">
        <f t="shared" si="504"/>
        <v>0</v>
      </c>
      <c r="L800" s="309">
        <f t="shared" si="504"/>
        <v>0</v>
      </c>
      <c r="M800" s="309">
        <f t="shared" si="504"/>
        <v>0</v>
      </c>
      <c r="N800" s="309">
        <f t="shared" si="504"/>
        <v>0</v>
      </c>
      <c r="O800" s="309">
        <f t="shared" si="504"/>
        <v>0</v>
      </c>
      <c r="P800" s="309">
        <f t="shared" si="504"/>
        <v>0</v>
      </c>
      <c r="Q800" s="309">
        <f t="shared" si="504"/>
        <v>0</v>
      </c>
    </row>
    <row r="801" spans="1:17" s="236" customFormat="1" hidden="1" outlineLevel="2">
      <c r="A801" s="231"/>
      <c r="B801" s="232"/>
      <c r="C801" s="233"/>
      <c r="D801" s="234"/>
      <c r="E801" s="235" t="s">
        <v>913</v>
      </c>
      <c r="G801" s="236" t="s">
        <v>255</v>
      </c>
      <c r="J801" s="84">
        <f t="shared" ref="J801:Q801" si="505" xml:space="preserve"> J791 / J798</f>
        <v>0</v>
      </c>
      <c r="K801" s="84">
        <f t="shared" si="505"/>
        <v>0</v>
      </c>
      <c r="L801" s="84">
        <f t="shared" si="505"/>
        <v>0</v>
      </c>
      <c r="M801" s="84">
        <f t="shared" si="505"/>
        <v>0</v>
      </c>
      <c r="N801" s="84">
        <f t="shared" si="505"/>
        <v>0</v>
      </c>
      <c r="O801" s="84">
        <f t="shared" si="505"/>
        <v>0</v>
      </c>
      <c r="P801" s="84">
        <f t="shared" si="505"/>
        <v>0</v>
      </c>
      <c r="Q801" s="84">
        <f t="shared" si="505"/>
        <v>0</v>
      </c>
    </row>
    <row r="802" spans="1:17" s="236" customFormat="1" hidden="1" outlineLevel="2">
      <c r="A802" s="231"/>
      <c r="B802" s="232"/>
      <c r="C802" s="233"/>
      <c r="D802" s="234"/>
      <c r="E802" s="235" t="s">
        <v>914</v>
      </c>
      <c r="G802" s="236" t="s">
        <v>255</v>
      </c>
      <c r="J802" s="84">
        <f t="shared" ref="J802:Q802" si="506" xml:space="preserve"> J792 / J798</f>
        <v>0</v>
      </c>
      <c r="K802" s="84">
        <f t="shared" si="506"/>
        <v>0</v>
      </c>
      <c r="L802" s="84">
        <f t="shared" si="506"/>
        <v>0</v>
      </c>
      <c r="M802" s="84">
        <f t="shared" si="506"/>
        <v>0</v>
      </c>
      <c r="N802" s="84">
        <f t="shared" si="506"/>
        <v>0</v>
      </c>
      <c r="O802" s="84">
        <f t="shared" si="506"/>
        <v>0</v>
      </c>
      <c r="P802" s="84">
        <f t="shared" si="506"/>
        <v>0</v>
      </c>
      <c r="Q802" s="84">
        <f t="shared" si="506"/>
        <v>0</v>
      </c>
    </row>
    <row r="803" spans="1:17" s="236" customFormat="1" hidden="1" outlineLevel="2">
      <c r="A803" s="231"/>
      <c r="B803" s="232"/>
      <c r="C803" s="233"/>
      <c r="D803" s="234"/>
      <c r="E803" s="235" t="s">
        <v>915</v>
      </c>
      <c r="G803" s="236" t="s">
        <v>255</v>
      </c>
      <c r="J803" s="84">
        <f t="shared" ref="J803:Q803" si="507" xml:space="preserve"> J793 / J798</f>
        <v>0</v>
      </c>
      <c r="K803" s="84">
        <f t="shared" si="507"/>
        <v>0</v>
      </c>
      <c r="L803" s="84">
        <f t="shared" si="507"/>
        <v>0</v>
      </c>
      <c r="M803" s="84">
        <f t="shared" si="507"/>
        <v>0</v>
      </c>
      <c r="N803" s="84">
        <f t="shared" si="507"/>
        <v>0</v>
      </c>
      <c r="O803" s="84">
        <f t="shared" si="507"/>
        <v>0</v>
      </c>
      <c r="P803" s="84">
        <f t="shared" si="507"/>
        <v>0</v>
      </c>
      <c r="Q803" s="84">
        <f t="shared" si="507"/>
        <v>0</v>
      </c>
    </row>
    <row r="804" spans="1:17" s="236" customFormat="1" hidden="1" outlineLevel="2">
      <c r="A804" s="231"/>
      <c r="B804" s="232"/>
      <c r="C804" s="233"/>
      <c r="D804" s="234"/>
      <c r="E804" s="235" t="s">
        <v>916</v>
      </c>
      <c r="G804" s="236" t="s">
        <v>255</v>
      </c>
      <c r="J804" s="84">
        <f t="shared" ref="J804:Q804" si="508" xml:space="preserve"> J794 / J798</f>
        <v>0</v>
      </c>
      <c r="K804" s="84">
        <f t="shared" si="508"/>
        <v>0</v>
      </c>
      <c r="L804" s="84">
        <f t="shared" si="508"/>
        <v>0</v>
      </c>
      <c r="M804" s="84">
        <f t="shared" si="508"/>
        <v>0</v>
      </c>
      <c r="N804" s="84">
        <f t="shared" si="508"/>
        <v>0</v>
      </c>
      <c r="O804" s="84">
        <f t="shared" si="508"/>
        <v>0</v>
      </c>
      <c r="P804" s="84">
        <f t="shared" si="508"/>
        <v>0</v>
      </c>
      <c r="Q804" s="84">
        <f t="shared" si="508"/>
        <v>0</v>
      </c>
    </row>
    <row r="805" spans="1:17" s="236" customFormat="1" hidden="1" outlineLevel="2">
      <c r="A805" s="231"/>
      <c r="B805" s="232"/>
      <c r="C805" s="233"/>
      <c r="D805" s="234"/>
      <c r="E805" s="235"/>
      <c r="J805" s="84"/>
      <c r="K805" s="84"/>
      <c r="L805" s="84"/>
      <c r="M805" s="84"/>
      <c r="N805" s="84"/>
      <c r="O805" s="84"/>
      <c r="P805" s="84"/>
      <c r="Q805" s="84"/>
    </row>
    <row r="806" spans="1:17" s="236" customFormat="1" hidden="1" outlineLevel="2">
      <c r="A806" s="231"/>
      <c r="B806" s="232"/>
      <c r="C806" s="233"/>
      <c r="D806" s="234"/>
      <c r="E806" s="235" t="str">
        <f t="shared" ref="E806:Q806" si="509" xml:space="preserve"> E801</f>
        <v>RCV additions balance BEG - DMMY - real</v>
      </c>
      <c r="F806" s="235">
        <f t="shared" si="509"/>
        <v>0</v>
      </c>
      <c r="G806" s="235" t="str">
        <f t="shared" si="509"/>
        <v>£m</v>
      </c>
      <c r="H806" s="235">
        <f t="shared" si="509"/>
        <v>0</v>
      </c>
      <c r="I806" s="235">
        <f t="shared" si="509"/>
        <v>0</v>
      </c>
      <c r="J806" s="235">
        <f t="shared" si="509"/>
        <v>0</v>
      </c>
      <c r="K806" s="235">
        <f t="shared" si="509"/>
        <v>0</v>
      </c>
      <c r="L806" s="235">
        <f t="shared" si="509"/>
        <v>0</v>
      </c>
      <c r="M806" s="235">
        <f t="shared" si="509"/>
        <v>0</v>
      </c>
      <c r="N806" s="235">
        <f t="shared" si="509"/>
        <v>0</v>
      </c>
      <c r="O806" s="235">
        <f t="shared" si="509"/>
        <v>0</v>
      </c>
      <c r="P806" s="235">
        <f t="shared" si="509"/>
        <v>0</v>
      </c>
      <c r="Q806" s="235">
        <f t="shared" si="509"/>
        <v>0</v>
      </c>
    </row>
    <row r="807" spans="1:17" s="236" customFormat="1" hidden="1" outlineLevel="2">
      <c r="A807" s="231"/>
      <c r="B807" s="232"/>
      <c r="C807" s="233"/>
      <c r="D807" s="234" t="s">
        <v>719</v>
      </c>
      <c r="E807" s="235" t="str">
        <f t="shared" ref="E807:Q807" si="510" xml:space="preserve"> E802</f>
        <v>Indexation of RCV additions b/f - DMMY - real</v>
      </c>
      <c r="F807" s="235">
        <f t="shared" si="510"/>
        <v>0</v>
      </c>
      <c r="G807" s="235" t="str">
        <f t="shared" si="510"/>
        <v>£m</v>
      </c>
      <c r="H807" s="235">
        <f t="shared" si="510"/>
        <v>0</v>
      </c>
      <c r="I807" s="235">
        <f t="shared" si="510"/>
        <v>0</v>
      </c>
      <c r="J807" s="235">
        <f t="shared" si="510"/>
        <v>0</v>
      </c>
      <c r="K807" s="235">
        <f t="shared" si="510"/>
        <v>0</v>
      </c>
      <c r="L807" s="235">
        <f t="shared" si="510"/>
        <v>0</v>
      </c>
      <c r="M807" s="235">
        <f t="shared" si="510"/>
        <v>0</v>
      </c>
      <c r="N807" s="235">
        <f t="shared" si="510"/>
        <v>0</v>
      </c>
      <c r="O807" s="235">
        <f t="shared" si="510"/>
        <v>0</v>
      </c>
      <c r="P807" s="235">
        <f t="shared" si="510"/>
        <v>0</v>
      </c>
      <c r="Q807" s="235">
        <f t="shared" si="510"/>
        <v>0</v>
      </c>
    </row>
    <row r="808" spans="1:17" hidden="1" outlineLevel="2">
      <c r="E808" s="211" t="s">
        <v>917</v>
      </c>
      <c r="F808" s="211"/>
      <c r="G808" s="211" t="s">
        <v>255</v>
      </c>
      <c r="H808" s="211"/>
      <c r="I808" s="211"/>
      <c r="J808" s="211">
        <f t="shared" ref="J808:Q808" si="511" xml:space="preserve"> SUM(J806:J807)</f>
        <v>0</v>
      </c>
      <c r="K808" s="211">
        <f t="shared" si="511"/>
        <v>0</v>
      </c>
      <c r="L808" s="211">
        <f t="shared" si="511"/>
        <v>0</v>
      </c>
      <c r="M808" s="211">
        <f t="shared" si="511"/>
        <v>0</v>
      </c>
      <c r="N808" s="211">
        <f t="shared" si="511"/>
        <v>0</v>
      </c>
      <c r="O808" s="211">
        <f t="shared" si="511"/>
        <v>0</v>
      </c>
      <c r="P808" s="211">
        <f t="shared" si="511"/>
        <v>0</v>
      </c>
      <c r="Q808" s="211">
        <f t="shared" si="511"/>
        <v>0</v>
      </c>
    </row>
    <row r="809" spans="1:17" s="236" customFormat="1" hidden="1" outlineLevel="2">
      <c r="A809" s="231"/>
      <c r="B809" s="232"/>
      <c r="C809" s="233"/>
      <c r="D809" s="234"/>
      <c r="E809" s="235"/>
      <c r="J809" s="84"/>
      <c r="K809" s="84"/>
      <c r="L809" s="84"/>
      <c r="M809" s="84"/>
      <c r="N809" s="84"/>
      <c r="O809" s="84"/>
      <c r="P809" s="84"/>
      <c r="Q809" s="84"/>
    </row>
    <row r="810" spans="1:17" s="236" customFormat="1" hidden="1" outlineLevel="2">
      <c r="A810" s="231"/>
      <c r="B810" s="232"/>
      <c r="C810" s="233"/>
      <c r="D810" s="234"/>
      <c r="E810" s="261" t="str">
        <f t="shared" ref="E810:Q810" si="512" xml:space="preserve"> E808</f>
        <v>Opening RCV (Post 2020 investment RCV) - DMMY - real</v>
      </c>
      <c r="F810" s="261">
        <f t="shared" si="512"/>
        <v>0</v>
      </c>
      <c r="G810" s="261" t="str">
        <f t="shared" si="512"/>
        <v>£m</v>
      </c>
      <c r="H810" s="261">
        <f t="shared" si="512"/>
        <v>0</v>
      </c>
      <c r="I810" s="261">
        <f t="shared" si="512"/>
        <v>0</v>
      </c>
      <c r="J810" s="261">
        <f t="shared" si="512"/>
        <v>0</v>
      </c>
      <c r="K810" s="261">
        <f t="shared" si="512"/>
        <v>0</v>
      </c>
      <c r="L810" s="261">
        <f t="shared" si="512"/>
        <v>0</v>
      </c>
      <c r="M810" s="261">
        <f t="shared" si="512"/>
        <v>0</v>
      </c>
      <c r="N810" s="261">
        <f t="shared" si="512"/>
        <v>0</v>
      </c>
      <c r="O810" s="261">
        <f t="shared" si="512"/>
        <v>0</v>
      </c>
      <c r="P810" s="261">
        <f t="shared" si="512"/>
        <v>0</v>
      </c>
      <c r="Q810" s="261">
        <f t="shared" si="512"/>
        <v>0</v>
      </c>
    </row>
    <row r="811" spans="1:17" s="236" customFormat="1" hidden="1" outlineLevel="2">
      <c r="A811" s="231"/>
      <c r="B811" s="232"/>
      <c r="C811" s="233"/>
      <c r="D811" s="234" t="s">
        <v>719</v>
      </c>
      <c r="E811" s="261" t="str">
        <f t="shared" ref="E811:Q811" si="513" xml:space="preserve"> E803</f>
        <v>Dummy control: Non-PAYG Totex - real</v>
      </c>
      <c r="F811" s="261">
        <f t="shared" si="513"/>
        <v>0</v>
      </c>
      <c r="G811" s="261" t="str">
        <f t="shared" si="513"/>
        <v>£m</v>
      </c>
      <c r="H811" s="261">
        <f t="shared" si="513"/>
        <v>0</v>
      </c>
      <c r="I811" s="261">
        <f t="shared" si="513"/>
        <v>0</v>
      </c>
      <c r="J811" s="261">
        <f t="shared" si="513"/>
        <v>0</v>
      </c>
      <c r="K811" s="261">
        <f t="shared" si="513"/>
        <v>0</v>
      </c>
      <c r="L811" s="261">
        <f t="shared" si="513"/>
        <v>0</v>
      </c>
      <c r="M811" s="261">
        <f t="shared" si="513"/>
        <v>0</v>
      </c>
      <c r="N811" s="261">
        <f t="shared" si="513"/>
        <v>0</v>
      </c>
      <c r="O811" s="261">
        <f t="shared" si="513"/>
        <v>0</v>
      </c>
      <c r="P811" s="261">
        <f t="shared" si="513"/>
        <v>0</v>
      </c>
      <c r="Q811" s="261">
        <f t="shared" si="513"/>
        <v>0</v>
      </c>
    </row>
    <row r="812" spans="1:17" s="236" customFormat="1" hidden="1" outlineLevel="2">
      <c r="A812" s="231"/>
      <c r="B812" s="232"/>
      <c r="C812" s="233"/>
      <c r="D812" s="234" t="s">
        <v>631</v>
      </c>
      <c r="E812" s="261" t="str">
        <f t="shared" ref="E812:Q812" si="514" xml:space="preserve"> E804</f>
        <v>RCV additions depreciation - DMMY - real POS</v>
      </c>
      <c r="F812" s="261">
        <f t="shared" si="514"/>
        <v>0</v>
      </c>
      <c r="G812" s="261" t="str">
        <f t="shared" si="514"/>
        <v>£m</v>
      </c>
      <c r="H812" s="261">
        <f t="shared" si="514"/>
        <v>0</v>
      </c>
      <c r="I812" s="261">
        <f t="shared" si="514"/>
        <v>0</v>
      </c>
      <c r="J812" s="261">
        <f t="shared" si="514"/>
        <v>0</v>
      </c>
      <c r="K812" s="261">
        <f t="shared" si="514"/>
        <v>0</v>
      </c>
      <c r="L812" s="261">
        <f t="shared" si="514"/>
        <v>0</v>
      </c>
      <c r="M812" s="261">
        <f t="shared" si="514"/>
        <v>0</v>
      </c>
      <c r="N812" s="261">
        <f t="shared" si="514"/>
        <v>0</v>
      </c>
      <c r="O812" s="261">
        <f t="shared" si="514"/>
        <v>0</v>
      </c>
      <c r="P812" s="261">
        <f t="shared" si="514"/>
        <v>0</v>
      </c>
      <c r="Q812" s="261">
        <f t="shared" si="514"/>
        <v>0</v>
      </c>
    </row>
    <row r="813" spans="1:17" hidden="1" outlineLevel="2">
      <c r="E813" s="260" t="s">
        <v>918</v>
      </c>
      <c r="F813" s="260"/>
      <c r="G813" s="260" t="s">
        <v>255</v>
      </c>
      <c r="H813" s="260"/>
      <c r="I813" s="260"/>
      <c r="J813" s="260">
        <f t="shared" ref="J813:Q813" si="515" xml:space="preserve"> J810 + J811 - J812</f>
        <v>0</v>
      </c>
      <c r="K813" s="260">
        <f t="shared" si="515"/>
        <v>0</v>
      </c>
      <c r="L813" s="260">
        <f t="shared" si="515"/>
        <v>0</v>
      </c>
      <c r="M813" s="260">
        <f t="shared" si="515"/>
        <v>0</v>
      </c>
      <c r="N813" s="260">
        <f t="shared" si="515"/>
        <v>0</v>
      </c>
      <c r="O813" s="260">
        <f t="shared" si="515"/>
        <v>0</v>
      </c>
      <c r="P813" s="260">
        <f t="shared" si="515"/>
        <v>0</v>
      </c>
      <c r="Q813" s="260">
        <f t="shared" si="515"/>
        <v>0</v>
      </c>
    </row>
    <row r="814" spans="1:17" hidden="1" outlineLevel="2"/>
    <row r="815" spans="1:17" hidden="1" outlineLevel="2">
      <c r="E815" s="84" t="str">
        <f t="shared" ref="E815:Q815" si="516" xml:space="preserve"> E808</f>
        <v>Opening RCV (Post 2020 investment RCV) - DMMY - real</v>
      </c>
      <c r="F815" s="84">
        <f t="shared" si="516"/>
        <v>0</v>
      </c>
      <c r="G815" s="84" t="str">
        <f t="shared" si="516"/>
        <v>£m</v>
      </c>
      <c r="H815" s="84">
        <f t="shared" si="516"/>
        <v>0</v>
      </c>
      <c r="I815" s="84">
        <f t="shared" si="516"/>
        <v>0</v>
      </c>
      <c r="J815" s="84">
        <f t="shared" si="516"/>
        <v>0</v>
      </c>
      <c r="K815" s="84">
        <f t="shared" si="516"/>
        <v>0</v>
      </c>
      <c r="L815" s="84">
        <f t="shared" si="516"/>
        <v>0</v>
      </c>
      <c r="M815" s="84">
        <f t="shared" si="516"/>
        <v>0</v>
      </c>
      <c r="N815" s="84">
        <f t="shared" si="516"/>
        <v>0</v>
      </c>
      <c r="O815" s="84">
        <f t="shared" si="516"/>
        <v>0</v>
      </c>
      <c r="P815" s="84">
        <f t="shared" si="516"/>
        <v>0</v>
      </c>
      <c r="Q815" s="84">
        <f t="shared" si="516"/>
        <v>0</v>
      </c>
    </row>
    <row r="816" spans="1:17" hidden="1" outlineLevel="2">
      <c r="E816" s="84" t="str">
        <f t="shared" ref="E816:Q816" si="517" xml:space="preserve"> E813</f>
        <v>Closing RCV (Post 2020 investment RCV) - DMMY - real</v>
      </c>
      <c r="F816" s="84">
        <f t="shared" si="517"/>
        <v>0</v>
      </c>
      <c r="G816" s="84" t="str">
        <f t="shared" si="517"/>
        <v>£m</v>
      </c>
      <c r="H816" s="84">
        <f t="shared" si="517"/>
        <v>0</v>
      </c>
      <c r="I816" s="84">
        <f t="shared" si="517"/>
        <v>0</v>
      </c>
      <c r="J816" s="84">
        <f t="shared" si="517"/>
        <v>0</v>
      </c>
      <c r="K816" s="84">
        <f t="shared" si="517"/>
        <v>0</v>
      </c>
      <c r="L816" s="84">
        <f t="shared" si="517"/>
        <v>0</v>
      </c>
      <c r="M816" s="84">
        <f t="shared" si="517"/>
        <v>0</v>
      </c>
      <c r="N816" s="84">
        <f t="shared" si="517"/>
        <v>0</v>
      </c>
      <c r="O816" s="84">
        <f t="shared" si="517"/>
        <v>0</v>
      </c>
      <c r="P816" s="84">
        <f t="shared" si="517"/>
        <v>0</v>
      </c>
      <c r="Q816" s="84">
        <f t="shared" si="517"/>
        <v>0</v>
      </c>
    </row>
    <row r="817" spans="1:17" hidden="1" outlineLevel="2">
      <c r="E817" s="260" t="s">
        <v>919</v>
      </c>
      <c r="F817" s="260"/>
      <c r="G817" s="260" t="s">
        <v>255</v>
      </c>
      <c r="H817" s="260"/>
      <c r="I817" s="260"/>
      <c r="J817" s="260">
        <f t="shared" ref="J817:Q817" si="518" xml:space="preserve"> AVERAGE(J815:J816)</f>
        <v>0</v>
      </c>
      <c r="K817" s="260">
        <f t="shared" si="518"/>
        <v>0</v>
      </c>
      <c r="L817" s="260">
        <f t="shared" si="518"/>
        <v>0</v>
      </c>
      <c r="M817" s="260">
        <f t="shared" si="518"/>
        <v>0</v>
      </c>
      <c r="N817" s="260">
        <f t="shared" si="518"/>
        <v>0</v>
      </c>
      <c r="O817" s="260">
        <f t="shared" si="518"/>
        <v>0</v>
      </c>
      <c r="P817" s="260">
        <f t="shared" si="518"/>
        <v>0</v>
      </c>
      <c r="Q817" s="260">
        <f t="shared" si="518"/>
        <v>0</v>
      </c>
    </row>
    <row r="818" spans="1:17" hidden="1" outlineLevel="2">
      <c r="F818" s="84"/>
      <c r="G818" s="84"/>
      <c r="H818" s="84"/>
      <c r="I818" s="84"/>
      <c r="J818" s="84"/>
      <c r="K818" s="84"/>
      <c r="L818" s="84"/>
      <c r="M818" s="84"/>
      <c r="N818" s="84"/>
      <c r="O818" s="84"/>
      <c r="P818" s="84"/>
      <c r="Q818" s="84"/>
    </row>
    <row r="819" spans="1:17" hidden="1" outlineLevel="2">
      <c r="C819" s="86" t="s">
        <v>530</v>
      </c>
      <c r="F819" s="84"/>
      <c r="G819" s="84"/>
      <c r="H819" s="84"/>
      <c r="I819" s="84"/>
      <c r="J819" s="84"/>
      <c r="K819" s="84"/>
      <c r="L819" s="84"/>
      <c r="M819" s="84"/>
      <c r="N819" s="84"/>
      <c r="O819" s="84"/>
      <c r="P819" s="84"/>
      <c r="Q819" s="84"/>
    </row>
    <row r="820" spans="1:17" hidden="1" outlineLevel="2">
      <c r="E820" s="84" t="str">
        <f t="shared" ref="E820:Q820" si="519" xml:space="preserve"> E813</f>
        <v>Closing RCV (Post 2020 investment RCV) - DMMY - real</v>
      </c>
      <c r="F820" s="84">
        <f t="shared" si="519"/>
        <v>0</v>
      </c>
      <c r="G820" s="84" t="str">
        <f t="shared" si="519"/>
        <v>£m</v>
      </c>
      <c r="H820" s="84">
        <f t="shared" si="519"/>
        <v>0</v>
      </c>
      <c r="I820" s="84">
        <f t="shared" si="519"/>
        <v>0</v>
      </c>
      <c r="J820" s="84">
        <f t="shared" si="519"/>
        <v>0</v>
      </c>
      <c r="K820" s="84">
        <f t="shared" si="519"/>
        <v>0</v>
      </c>
      <c r="L820" s="84">
        <f t="shared" si="519"/>
        <v>0</v>
      </c>
      <c r="M820" s="84">
        <f t="shared" si="519"/>
        <v>0</v>
      </c>
      <c r="N820" s="84">
        <f t="shared" si="519"/>
        <v>0</v>
      </c>
      <c r="O820" s="84">
        <f t="shared" si="519"/>
        <v>0</v>
      </c>
      <c r="P820" s="84">
        <f t="shared" si="519"/>
        <v>0</v>
      </c>
      <c r="Q820" s="84">
        <f t="shared" si="519"/>
        <v>0</v>
      </c>
    </row>
    <row r="821" spans="1:17" s="187" customFormat="1" hidden="1" outlineLevel="2">
      <c r="A821" s="183"/>
      <c r="B821" s="218"/>
      <c r="C821" s="185"/>
      <c r="D821" s="186"/>
      <c r="E821" s="181" t="str">
        <f xml:space="preserve"> Inp!E$198</f>
        <v>RCV additions balance - DMMY - real</v>
      </c>
      <c r="F821" s="181">
        <f xml:space="preserve"> Inp!F$198</f>
        <v>0</v>
      </c>
      <c r="G821" s="181" t="str">
        <f xml:space="preserve"> Inp!G$198</f>
        <v>£m</v>
      </c>
      <c r="H821" s="181">
        <f xml:space="preserve"> Inp!H$198</f>
        <v>0</v>
      </c>
      <c r="I821" s="181">
        <f xml:space="preserve"> Inp!I$198</f>
        <v>0</v>
      </c>
      <c r="J821" s="181">
        <f xml:space="preserve"> Inp!J$198</f>
        <v>0</v>
      </c>
      <c r="K821" s="181">
        <f xml:space="preserve"> Inp!K$198</f>
        <v>0</v>
      </c>
      <c r="L821" s="181">
        <f xml:space="preserve"> Inp!L$198</f>
        <v>0</v>
      </c>
      <c r="M821" s="181">
        <f xml:space="preserve"> Inp!M$198</f>
        <v>0</v>
      </c>
      <c r="N821" s="181">
        <f xml:space="preserve"> Inp!N$198</f>
        <v>0</v>
      </c>
      <c r="O821" s="181">
        <f xml:space="preserve"> Inp!O$198</f>
        <v>0</v>
      </c>
      <c r="P821" s="181">
        <f xml:space="preserve"> Inp!P$198</f>
        <v>0</v>
      </c>
      <c r="Q821" s="181">
        <f xml:space="preserve"> Inp!Q$198</f>
        <v>0</v>
      </c>
    </row>
    <row r="822" spans="1:17" s="224" customFormat="1" hidden="1" outlineLevel="2">
      <c r="A822" s="219"/>
      <c r="B822" s="220"/>
      <c r="C822" s="221"/>
      <c r="D822" s="222"/>
      <c r="E822" s="223" t="s">
        <v>920</v>
      </c>
      <c r="G822" s="224" t="s">
        <v>724</v>
      </c>
      <c r="H822" s="247">
        <f xml:space="preserve"> SUM(J822:Q822)</f>
        <v>0</v>
      </c>
      <c r="I822" s="196"/>
      <c r="J822" s="224">
        <f t="shared" ref="J822:Q822" si="520" xml:space="preserve"> IF(ROUND(J820,3) = ROUND(J821,3), 0, 1)</f>
        <v>0</v>
      </c>
      <c r="K822" s="224">
        <f t="shared" si="520"/>
        <v>0</v>
      </c>
      <c r="L822" s="224">
        <f t="shared" si="520"/>
        <v>0</v>
      </c>
      <c r="M822" s="224">
        <f t="shared" si="520"/>
        <v>0</v>
      </c>
      <c r="N822" s="224">
        <f t="shared" si="520"/>
        <v>0</v>
      </c>
      <c r="O822" s="224">
        <f t="shared" si="520"/>
        <v>0</v>
      </c>
      <c r="P822" s="224">
        <f t="shared" si="520"/>
        <v>0</v>
      </c>
      <c r="Q822" s="224">
        <f t="shared" si="520"/>
        <v>0</v>
      </c>
    </row>
    <row r="823" spans="1:17" hidden="1" outlineLevel="2"/>
    <row r="824" spans="1:17" hidden="1" outlineLevel="2"/>
    <row r="825" spans="1:17" s="148" customFormat="1" hidden="1" outlineLevel="1">
      <c r="A825" s="143"/>
      <c r="B825" s="144"/>
      <c r="C825" s="145"/>
      <c r="D825" s="146"/>
      <c r="E825" s="147"/>
      <c r="G825" s="149"/>
    </row>
    <row r="826" spans="1:17" s="92" customFormat="1" hidden="1" outlineLevel="1" collapsed="1">
      <c r="A826" s="11"/>
      <c r="B826" s="12" t="s">
        <v>749</v>
      </c>
      <c r="C826" s="13"/>
      <c r="D826" s="14"/>
      <c r="E826" s="91"/>
      <c r="G826" s="93"/>
    </row>
    <row r="827" spans="1:17" s="92" customFormat="1" hidden="1" outlineLevel="2">
      <c r="A827" s="11"/>
      <c r="B827" s="12"/>
      <c r="C827" s="13"/>
      <c r="D827" s="115"/>
      <c r="E827" s="91"/>
      <c r="G827" s="93"/>
    </row>
    <row r="828" spans="1:17" s="92" customFormat="1" hidden="1" outlineLevel="2">
      <c r="A828" s="11"/>
      <c r="B828" s="12"/>
      <c r="C828" s="13"/>
      <c r="D828" s="115"/>
      <c r="E828" s="91" t="str">
        <f t="shared" ref="E828:Q828" si="521" xml:space="preserve"> E719</f>
        <v>RCV (RPI inflated RCV) 31 March 2020 post midnight adjustments - DMMY - real</v>
      </c>
      <c r="F828" s="91">
        <f t="shared" si="521"/>
        <v>0</v>
      </c>
      <c r="G828" s="91" t="str">
        <f t="shared" si="521"/>
        <v>£m</v>
      </c>
      <c r="H828" s="91">
        <f t="shared" si="521"/>
        <v>0</v>
      </c>
      <c r="I828" s="91">
        <f t="shared" si="521"/>
        <v>0</v>
      </c>
      <c r="J828" s="91">
        <f t="shared" si="521"/>
        <v>0</v>
      </c>
      <c r="K828" s="91">
        <f t="shared" si="521"/>
        <v>0</v>
      </c>
      <c r="L828" s="91">
        <f t="shared" si="521"/>
        <v>0</v>
      </c>
      <c r="M828" s="91">
        <f t="shared" si="521"/>
        <v>0</v>
      </c>
      <c r="N828" s="91">
        <f t="shared" si="521"/>
        <v>0</v>
      </c>
      <c r="O828" s="91">
        <f t="shared" si="521"/>
        <v>0</v>
      </c>
      <c r="P828" s="91">
        <f t="shared" si="521"/>
        <v>0</v>
      </c>
      <c r="Q828" s="91">
        <f t="shared" si="521"/>
        <v>0</v>
      </c>
    </row>
    <row r="829" spans="1:17" s="92" customFormat="1" hidden="1" outlineLevel="2">
      <c r="A829" s="11"/>
      <c r="B829" s="12"/>
      <c r="C829" s="13"/>
      <c r="D829" s="115"/>
      <c r="E829" s="91" t="str">
        <f t="shared" ref="E829:Q829" si="522" xml:space="preserve"> E758</f>
        <v>RCV (CPIH inflated RCV) 31 March 2020 post midnight adjustments - DMMY - real</v>
      </c>
      <c r="F829" s="91">
        <f t="shared" si="522"/>
        <v>0</v>
      </c>
      <c r="G829" s="91" t="str">
        <f t="shared" si="522"/>
        <v>£m</v>
      </c>
      <c r="H829" s="91">
        <f t="shared" si="522"/>
        <v>0</v>
      </c>
      <c r="I829" s="91">
        <f t="shared" si="522"/>
        <v>0</v>
      </c>
      <c r="J829" s="91">
        <f t="shared" si="522"/>
        <v>0</v>
      </c>
      <c r="K829" s="91">
        <f t="shared" si="522"/>
        <v>0</v>
      </c>
      <c r="L829" s="91">
        <f t="shared" si="522"/>
        <v>0</v>
      </c>
      <c r="M829" s="91">
        <f t="shared" si="522"/>
        <v>0</v>
      </c>
      <c r="N829" s="91">
        <f t="shared" si="522"/>
        <v>0</v>
      </c>
      <c r="O829" s="91">
        <f t="shared" si="522"/>
        <v>0</v>
      </c>
      <c r="P829" s="91">
        <f t="shared" si="522"/>
        <v>0</v>
      </c>
      <c r="Q829" s="91">
        <f t="shared" si="522"/>
        <v>0</v>
      </c>
    </row>
    <row r="830" spans="1:17" s="92" customFormat="1" hidden="1" outlineLevel="2">
      <c r="A830" s="11"/>
      <c r="B830" s="12"/>
      <c r="C830" s="13"/>
      <c r="D830" s="115"/>
      <c r="E830" s="91" t="str">
        <f t="shared" ref="E830:Q830" si="523" xml:space="preserve"> E800</f>
        <v>RCV (post 2020 investment RCV) 31 March 2020 post midnight adjustments - DMMY - real</v>
      </c>
      <c r="F830" s="91">
        <f t="shared" si="523"/>
        <v>0</v>
      </c>
      <c r="G830" s="91" t="str">
        <f t="shared" si="523"/>
        <v>£m</v>
      </c>
      <c r="H830" s="91">
        <f t="shared" si="523"/>
        <v>0</v>
      </c>
      <c r="I830" s="91">
        <f t="shared" si="523"/>
        <v>0</v>
      </c>
      <c r="J830" s="91">
        <f t="shared" si="523"/>
        <v>0</v>
      </c>
      <c r="K830" s="91">
        <f t="shared" si="523"/>
        <v>0</v>
      </c>
      <c r="L830" s="91">
        <f t="shared" si="523"/>
        <v>0</v>
      </c>
      <c r="M830" s="91">
        <f t="shared" si="523"/>
        <v>0</v>
      </c>
      <c r="N830" s="91">
        <f t="shared" si="523"/>
        <v>0</v>
      </c>
      <c r="O830" s="91">
        <f t="shared" si="523"/>
        <v>0</v>
      </c>
      <c r="P830" s="91">
        <f t="shared" si="523"/>
        <v>0</v>
      </c>
      <c r="Q830" s="91">
        <f t="shared" si="523"/>
        <v>0</v>
      </c>
    </row>
    <row r="831" spans="1:17" s="310" customFormat="1" hidden="1" outlineLevel="2">
      <c r="A831" s="306"/>
      <c r="B831" s="307"/>
      <c r="C831" s="308"/>
      <c r="D831" s="250"/>
      <c r="E831" s="312" t="s">
        <v>921</v>
      </c>
      <c r="F831" s="312"/>
      <c r="G831" s="312" t="s">
        <v>255</v>
      </c>
      <c r="H831" s="312"/>
      <c r="I831" s="312"/>
      <c r="J831" s="312">
        <f t="shared" ref="J831:Q831" si="524" xml:space="preserve"> SUM(J828:J830)</f>
        <v>0</v>
      </c>
      <c r="K831" s="312">
        <f t="shared" si="524"/>
        <v>0</v>
      </c>
      <c r="L831" s="312">
        <f t="shared" si="524"/>
        <v>0</v>
      </c>
      <c r="M831" s="312">
        <f t="shared" si="524"/>
        <v>0</v>
      </c>
      <c r="N831" s="312">
        <f t="shared" si="524"/>
        <v>0</v>
      </c>
      <c r="O831" s="312">
        <f t="shared" si="524"/>
        <v>0</v>
      </c>
      <c r="P831" s="312">
        <f t="shared" si="524"/>
        <v>0</v>
      </c>
      <c r="Q831" s="312">
        <f t="shared" si="524"/>
        <v>0</v>
      </c>
    </row>
    <row r="832" spans="1:17" s="92" customFormat="1" hidden="1" outlineLevel="2">
      <c r="A832" s="11"/>
      <c r="B832" s="12"/>
      <c r="C832" s="13"/>
      <c r="D832" s="115"/>
      <c r="E832" s="91"/>
      <c r="G832" s="93"/>
    </row>
    <row r="833" spans="1:17" s="98" customFormat="1" hidden="1" outlineLevel="2">
      <c r="A833" s="94"/>
      <c r="B833" s="95"/>
      <c r="C833" s="96"/>
      <c r="D833" s="97"/>
      <c r="E833" s="84" t="str">
        <f t="shared" ref="E833:Q833" si="525" xml:space="preserve"> E726</f>
        <v>Opening RCV (RPI inflated RCV) - DMMY - real</v>
      </c>
      <c r="F833" s="84">
        <f t="shared" si="525"/>
        <v>0</v>
      </c>
      <c r="G833" s="84" t="str">
        <f t="shared" si="525"/>
        <v>£m</v>
      </c>
      <c r="H833" s="84">
        <f t="shared" si="525"/>
        <v>0</v>
      </c>
      <c r="I833" s="84">
        <f t="shared" si="525"/>
        <v>0</v>
      </c>
      <c r="J833" s="84">
        <f t="shared" si="525"/>
        <v>0</v>
      </c>
      <c r="K833" s="84">
        <f t="shared" si="525"/>
        <v>0</v>
      </c>
      <c r="L833" s="84">
        <f t="shared" si="525"/>
        <v>0</v>
      </c>
      <c r="M833" s="84">
        <f t="shared" si="525"/>
        <v>0</v>
      </c>
      <c r="N833" s="84">
        <f t="shared" si="525"/>
        <v>0</v>
      </c>
      <c r="O833" s="84">
        <f t="shared" si="525"/>
        <v>0</v>
      </c>
      <c r="P833" s="84">
        <f t="shared" si="525"/>
        <v>0</v>
      </c>
      <c r="Q833" s="84">
        <f t="shared" si="525"/>
        <v>0</v>
      </c>
    </row>
    <row r="834" spans="1:17" hidden="1" outlineLevel="2">
      <c r="D834" s="83" t="s">
        <v>719</v>
      </c>
      <c r="E834" s="195" t="str">
        <f t="shared" ref="E834:Q834" si="526" xml:space="preserve"> E770</f>
        <v>Opening RCV (CPIH inflated RCV) - DMMY - real</v>
      </c>
      <c r="F834" s="195">
        <f t="shared" si="526"/>
        <v>0</v>
      </c>
      <c r="G834" s="195" t="str">
        <f t="shared" si="526"/>
        <v>£m</v>
      </c>
      <c r="H834" s="195">
        <f t="shared" si="526"/>
        <v>0</v>
      </c>
      <c r="I834" s="195">
        <f t="shared" si="526"/>
        <v>0</v>
      </c>
      <c r="J834" s="195">
        <f t="shared" si="526"/>
        <v>0</v>
      </c>
      <c r="K834" s="195">
        <f t="shared" si="526"/>
        <v>0</v>
      </c>
      <c r="L834" s="195">
        <f t="shared" si="526"/>
        <v>0</v>
      </c>
      <c r="M834" s="195">
        <f t="shared" si="526"/>
        <v>0</v>
      </c>
      <c r="N834" s="195">
        <f t="shared" si="526"/>
        <v>0</v>
      </c>
      <c r="O834" s="195">
        <f t="shared" si="526"/>
        <v>0</v>
      </c>
      <c r="P834" s="195">
        <f t="shared" si="526"/>
        <v>0</v>
      </c>
      <c r="Q834" s="195">
        <f t="shared" si="526"/>
        <v>0</v>
      </c>
    </row>
    <row r="835" spans="1:17" hidden="1" outlineLevel="2">
      <c r="D835" s="83" t="s">
        <v>719</v>
      </c>
      <c r="E835" s="84" t="str">
        <f t="shared" ref="E835:Q835" si="527" xml:space="preserve"> E808</f>
        <v>Opening RCV (Post 2020 investment RCV) - DMMY - real</v>
      </c>
      <c r="F835" s="84">
        <f t="shared" si="527"/>
        <v>0</v>
      </c>
      <c r="G835" s="84" t="str">
        <f t="shared" si="527"/>
        <v>£m</v>
      </c>
      <c r="H835" s="84">
        <f t="shared" si="527"/>
        <v>0</v>
      </c>
      <c r="I835" s="84">
        <f t="shared" si="527"/>
        <v>0</v>
      </c>
      <c r="J835" s="84">
        <f t="shared" si="527"/>
        <v>0</v>
      </c>
      <c r="K835" s="84">
        <f t="shared" si="527"/>
        <v>0</v>
      </c>
      <c r="L835" s="84">
        <f t="shared" si="527"/>
        <v>0</v>
      </c>
      <c r="M835" s="84">
        <f t="shared" si="527"/>
        <v>0</v>
      </c>
      <c r="N835" s="84">
        <f t="shared" si="527"/>
        <v>0</v>
      </c>
      <c r="O835" s="84">
        <f t="shared" si="527"/>
        <v>0</v>
      </c>
      <c r="P835" s="84">
        <f t="shared" si="527"/>
        <v>0</v>
      </c>
      <c r="Q835" s="84">
        <f t="shared" si="527"/>
        <v>0</v>
      </c>
    </row>
    <row r="836" spans="1:17" s="310" customFormat="1" hidden="1" outlineLevel="2">
      <c r="A836" s="306"/>
      <c r="B836" s="307"/>
      <c r="C836" s="308"/>
      <c r="D836" s="250"/>
      <c r="E836" s="312" t="s">
        <v>922</v>
      </c>
      <c r="F836" s="312"/>
      <c r="G836" s="312" t="s">
        <v>255</v>
      </c>
      <c r="H836" s="312"/>
      <c r="I836" s="312"/>
      <c r="J836" s="312">
        <f t="shared" ref="J836:Q836" si="528" xml:space="preserve"> SUM(J833:J835)</f>
        <v>0</v>
      </c>
      <c r="K836" s="312">
        <f t="shared" si="528"/>
        <v>0</v>
      </c>
      <c r="L836" s="312">
        <f t="shared" si="528"/>
        <v>0</v>
      </c>
      <c r="M836" s="312">
        <f t="shared" si="528"/>
        <v>0</v>
      </c>
      <c r="N836" s="312">
        <f t="shared" si="528"/>
        <v>0</v>
      </c>
      <c r="O836" s="312">
        <f t="shared" si="528"/>
        <v>0</v>
      </c>
      <c r="P836" s="312">
        <f t="shared" si="528"/>
        <v>0</v>
      </c>
      <c r="Q836" s="312">
        <f t="shared" si="528"/>
        <v>0</v>
      </c>
    </row>
    <row r="837" spans="1:17" hidden="1" outlineLevel="2">
      <c r="F837" s="84"/>
      <c r="G837" s="84"/>
      <c r="H837" s="84"/>
      <c r="I837" s="84"/>
      <c r="J837" s="84"/>
      <c r="K837" s="84"/>
      <c r="L837" s="84"/>
      <c r="M837" s="84"/>
      <c r="N837" s="84"/>
      <c r="O837" s="84"/>
      <c r="P837" s="84"/>
      <c r="Q837" s="84"/>
    </row>
    <row r="838" spans="1:17" s="98" customFormat="1" hidden="1" outlineLevel="2">
      <c r="A838" s="94"/>
      <c r="B838" s="95"/>
      <c r="C838" s="96"/>
      <c r="D838" s="97"/>
      <c r="E838" s="84" t="str">
        <f t="shared" ref="E838:Q838" si="529" xml:space="preserve"> E730</f>
        <v>Closing RCV (RPI inflated RCV) - DMMY - real</v>
      </c>
      <c r="F838" s="84">
        <f t="shared" si="529"/>
        <v>0</v>
      </c>
      <c r="G838" s="84" t="str">
        <f t="shared" si="529"/>
        <v>£m</v>
      </c>
      <c r="H838" s="84">
        <f t="shared" si="529"/>
        <v>0</v>
      </c>
      <c r="I838" s="84">
        <f t="shared" si="529"/>
        <v>0</v>
      </c>
      <c r="J838" s="84">
        <f t="shared" si="529"/>
        <v>0</v>
      </c>
      <c r="K838" s="84">
        <f t="shared" si="529"/>
        <v>0</v>
      </c>
      <c r="L838" s="84">
        <f t="shared" si="529"/>
        <v>0</v>
      </c>
      <c r="M838" s="84">
        <f t="shared" si="529"/>
        <v>0</v>
      </c>
      <c r="N838" s="84">
        <f t="shared" si="529"/>
        <v>0</v>
      </c>
      <c r="O838" s="84">
        <f t="shared" si="529"/>
        <v>0</v>
      </c>
      <c r="P838" s="84">
        <f t="shared" si="529"/>
        <v>0</v>
      </c>
      <c r="Q838" s="84">
        <f t="shared" si="529"/>
        <v>0</v>
      </c>
    </row>
    <row r="839" spans="1:17" hidden="1" outlineLevel="2">
      <c r="D839" s="83" t="s">
        <v>719</v>
      </c>
      <c r="E839" s="195" t="str">
        <f t="shared" ref="E839:Q839" si="530" xml:space="preserve"> E775</f>
        <v>Closing RCV (CPIH inflated RCV) - DMMY - real</v>
      </c>
      <c r="F839" s="195">
        <f t="shared" si="530"/>
        <v>0</v>
      </c>
      <c r="G839" s="195" t="str">
        <f t="shared" si="530"/>
        <v>£m</v>
      </c>
      <c r="H839" s="195">
        <f t="shared" si="530"/>
        <v>0</v>
      </c>
      <c r="I839" s="195">
        <f t="shared" si="530"/>
        <v>0</v>
      </c>
      <c r="J839" s="195">
        <f t="shared" si="530"/>
        <v>0</v>
      </c>
      <c r="K839" s="195">
        <f t="shared" si="530"/>
        <v>0</v>
      </c>
      <c r="L839" s="195">
        <f t="shared" si="530"/>
        <v>0</v>
      </c>
      <c r="M839" s="195">
        <f t="shared" si="530"/>
        <v>0</v>
      </c>
      <c r="N839" s="195">
        <f t="shared" si="530"/>
        <v>0</v>
      </c>
      <c r="O839" s="195">
        <f t="shared" si="530"/>
        <v>0</v>
      </c>
      <c r="P839" s="195">
        <f t="shared" si="530"/>
        <v>0</v>
      </c>
      <c r="Q839" s="195">
        <f t="shared" si="530"/>
        <v>0</v>
      </c>
    </row>
    <row r="840" spans="1:17" hidden="1" outlineLevel="2">
      <c r="D840" s="83" t="s">
        <v>719</v>
      </c>
      <c r="E840" s="84" t="str">
        <f t="shared" ref="E840:Q840" si="531" xml:space="preserve"> E813</f>
        <v>Closing RCV (Post 2020 investment RCV) - DMMY - real</v>
      </c>
      <c r="F840" s="84">
        <f t="shared" si="531"/>
        <v>0</v>
      </c>
      <c r="G840" s="84" t="str">
        <f t="shared" si="531"/>
        <v>£m</v>
      </c>
      <c r="H840" s="84">
        <f t="shared" si="531"/>
        <v>0</v>
      </c>
      <c r="I840" s="84">
        <f t="shared" si="531"/>
        <v>0</v>
      </c>
      <c r="J840" s="84">
        <f t="shared" si="531"/>
        <v>0</v>
      </c>
      <c r="K840" s="84">
        <f t="shared" si="531"/>
        <v>0</v>
      </c>
      <c r="L840" s="84">
        <f t="shared" si="531"/>
        <v>0</v>
      </c>
      <c r="M840" s="84">
        <f t="shared" si="531"/>
        <v>0</v>
      </c>
      <c r="N840" s="84">
        <f t="shared" si="531"/>
        <v>0</v>
      </c>
      <c r="O840" s="84">
        <f t="shared" si="531"/>
        <v>0</v>
      </c>
      <c r="P840" s="84">
        <f t="shared" si="531"/>
        <v>0</v>
      </c>
      <c r="Q840" s="84">
        <f t="shared" si="531"/>
        <v>0</v>
      </c>
    </row>
    <row r="841" spans="1:17" hidden="1" outlineLevel="2">
      <c r="E841" s="211" t="s">
        <v>923</v>
      </c>
      <c r="F841" s="211"/>
      <c r="G841" s="211" t="s">
        <v>255</v>
      </c>
      <c r="H841" s="211"/>
      <c r="I841" s="211"/>
      <c r="J841" s="211">
        <f t="shared" ref="J841" si="532" xml:space="preserve"> SUM(J838:J840)</f>
        <v>0</v>
      </c>
      <c r="K841" s="211">
        <f t="shared" ref="K841:Q841" si="533" xml:space="preserve"> SUM(K838:K840)</f>
        <v>0</v>
      </c>
      <c r="L841" s="211">
        <f t="shared" si="533"/>
        <v>0</v>
      </c>
      <c r="M841" s="211">
        <f t="shared" si="533"/>
        <v>0</v>
      </c>
      <c r="N841" s="211">
        <f t="shared" si="533"/>
        <v>0</v>
      </c>
      <c r="O841" s="211">
        <f t="shared" si="533"/>
        <v>0</v>
      </c>
      <c r="P841" s="211">
        <f t="shared" si="533"/>
        <v>0</v>
      </c>
      <c r="Q841" s="211">
        <f t="shared" si="533"/>
        <v>0</v>
      </c>
    </row>
    <row r="842" spans="1:17" s="148" customFormat="1" hidden="1" outlineLevel="2">
      <c r="A842" s="143"/>
      <c r="B842" s="144"/>
      <c r="C842" s="145"/>
      <c r="D842" s="146"/>
      <c r="E842" s="147"/>
      <c r="G842" s="149"/>
    </row>
    <row r="843" spans="1:17" hidden="1" outlineLevel="2">
      <c r="E843" s="84" t="str">
        <f t="shared" ref="E843:Q843" si="534" xml:space="preserve"> E836</f>
        <v>Total: Opening RCV - DMMY - real</v>
      </c>
      <c r="F843" s="84">
        <f t="shared" si="534"/>
        <v>0</v>
      </c>
      <c r="G843" s="84" t="str">
        <f t="shared" si="534"/>
        <v>£m</v>
      </c>
      <c r="H843" s="84">
        <f t="shared" si="534"/>
        <v>0</v>
      </c>
      <c r="I843" s="84">
        <f t="shared" si="534"/>
        <v>0</v>
      </c>
      <c r="J843" s="84">
        <f t="shared" si="534"/>
        <v>0</v>
      </c>
      <c r="K843" s="84">
        <f t="shared" si="534"/>
        <v>0</v>
      </c>
      <c r="L843" s="84">
        <f t="shared" si="534"/>
        <v>0</v>
      </c>
      <c r="M843" s="84">
        <f t="shared" si="534"/>
        <v>0</v>
      </c>
      <c r="N843" s="84">
        <f t="shared" si="534"/>
        <v>0</v>
      </c>
      <c r="O843" s="84">
        <f t="shared" si="534"/>
        <v>0</v>
      </c>
      <c r="P843" s="84">
        <f t="shared" si="534"/>
        <v>0</v>
      </c>
      <c r="Q843" s="84">
        <f t="shared" si="534"/>
        <v>0</v>
      </c>
    </row>
    <row r="844" spans="1:17" hidden="1" outlineLevel="2">
      <c r="E844" s="84" t="str">
        <f t="shared" ref="E844:Q844" si="535" xml:space="preserve"> E841</f>
        <v>Total: Closing RCV - DMMY - real</v>
      </c>
      <c r="F844" s="84">
        <f t="shared" si="535"/>
        <v>0</v>
      </c>
      <c r="G844" s="84" t="str">
        <f t="shared" si="535"/>
        <v>£m</v>
      </c>
      <c r="H844" s="84">
        <f t="shared" si="535"/>
        <v>0</v>
      </c>
      <c r="I844" s="84">
        <f t="shared" si="535"/>
        <v>0</v>
      </c>
      <c r="J844" s="84">
        <f t="shared" si="535"/>
        <v>0</v>
      </c>
      <c r="K844" s="84">
        <f t="shared" si="535"/>
        <v>0</v>
      </c>
      <c r="L844" s="84">
        <f t="shared" si="535"/>
        <v>0</v>
      </c>
      <c r="M844" s="84">
        <f t="shared" si="535"/>
        <v>0</v>
      </c>
      <c r="N844" s="84">
        <f t="shared" si="535"/>
        <v>0</v>
      </c>
      <c r="O844" s="84">
        <f t="shared" si="535"/>
        <v>0</v>
      </c>
      <c r="P844" s="84">
        <f t="shared" si="535"/>
        <v>0</v>
      </c>
      <c r="Q844" s="84">
        <f t="shared" si="535"/>
        <v>0</v>
      </c>
    </row>
    <row r="845" spans="1:17" hidden="1" outlineLevel="2">
      <c r="E845" s="211" t="s">
        <v>924</v>
      </c>
      <c r="F845" s="211"/>
      <c r="G845" s="211" t="s">
        <v>255</v>
      </c>
      <c r="H845" s="211"/>
      <c r="I845" s="211"/>
      <c r="J845" s="211">
        <f t="shared" ref="J845:Q845" si="536" xml:space="preserve"> AVERAGE(J843:J844)</f>
        <v>0</v>
      </c>
      <c r="K845" s="211">
        <f t="shared" si="536"/>
        <v>0</v>
      </c>
      <c r="L845" s="211">
        <f t="shared" si="536"/>
        <v>0</v>
      </c>
      <c r="M845" s="211">
        <f t="shared" si="536"/>
        <v>0</v>
      </c>
      <c r="N845" s="211">
        <f t="shared" si="536"/>
        <v>0</v>
      </c>
      <c r="O845" s="211">
        <f t="shared" si="536"/>
        <v>0</v>
      </c>
      <c r="P845" s="211">
        <f t="shared" si="536"/>
        <v>0</v>
      </c>
      <c r="Q845" s="211">
        <f t="shared" si="536"/>
        <v>0</v>
      </c>
    </row>
    <row r="846" spans="1:17" hidden="1" outlineLevel="2">
      <c r="F846" s="84"/>
      <c r="G846" s="84"/>
      <c r="H846" s="84"/>
      <c r="I846" s="84"/>
      <c r="J846" s="84"/>
      <c r="K846" s="84"/>
      <c r="L846" s="84"/>
      <c r="M846" s="84"/>
      <c r="N846" s="84"/>
      <c r="O846" s="84"/>
      <c r="P846" s="84"/>
      <c r="Q846" s="84"/>
    </row>
    <row r="847" spans="1:17" hidden="1" outlineLevel="2">
      <c r="C847" s="86" t="s">
        <v>530</v>
      </c>
      <c r="F847" s="84"/>
      <c r="G847" s="84"/>
      <c r="H847" s="84"/>
      <c r="I847" s="84"/>
      <c r="J847" s="84"/>
      <c r="K847" s="84"/>
      <c r="L847" s="84"/>
      <c r="M847" s="84"/>
      <c r="N847" s="84"/>
      <c r="O847" s="84"/>
      <c r="P847" s="84"/>
      <c r="Q847" s="84"/>
    </row>
    <row r="848" spans="1:17" s="187" customFormat="1" hidden="1" outlineLevel="2">
      <c r="A848" s="183"/>
      <c r="B848" s="218"/>
      <c r="C848" s="185"/>
      <c r="D848" s="186"/>
      <c r="E848" s="181" t="str">
        <f xml:space="preserve"> Inp!E$199</f>
        <v>RCV balance - DMMY BEG - nominal</v>
      </c>
      <c r="F848" s="181">
        <f xml:space="preserve"> Inp!F$199</f>
        <v>0</v>
      </c>
      <c r="G848" s="181" t="str">
        <f xml:space="preserve"> Inp!G$199</f>
        <v>£m</v>
      </c>
      <c r="H848" s="181">
        <f xml:space="preserve"> Inp!H$199</f>
        <v>0</v>
      </c>
      <c r="I848" s="181">
        <f xml:space="preserve"> Inp!I$199</f>
        <v>0</v>
      </c>
      <c r="J848" s="181">
        <f xml:space="preserve"> Inp!J$199</f>
        <v>0</v>
      </c>
      <c r="K848" s="181">
        <f xml:space="preserve"> Inp!K$199</f>
        <v>0</v>
      </c>
      <c r="L848" s="181">
        <f xml:space="preserve"> Inp!L$199</f>
        <v>0</v>
      </c>
      <c r="M848" s="181">
        <f xml:space="preserve"> Inp!M$199</f>
        <v>0</v>
      </c>
      <c r="N848" s="181">
        <f xml:space="preserve"> Inp!N$199</f>
        <v>0</v>
      </c>
      <c r="O848" s="181">
        <f xml:space="preserve"> Inp!O$199</f>
        <v>0</v>
      </c>
      <c r="P848" s="181">
        <f xml:space="preserve"> Inp!P$199</f>
        <v>0</v>
      </c>
      <c r="Q848" s="181">
        <f xml:space="preserve"> Inp!Q$199</f>
        <v>0</v>
      </c>
    </row>
    <row r="849" spans="1:17" s="187" customFormat="1" hidden="1" outlineLevel="2">
      <c r="A849" s="183"/>
      <c r="B849" s="218"/>
      <c r="C849" s="185"/>
      <c r="D849" s="186"/>
      <c r="E849" s="181" t="str">
        <f xml:space="preserve"> Inp!E$200</f>
        <v>Indexation on RCV balance BEG - DMMY - nominal</v>
      </c>
      <c r="F849" s="181">
        <f xml:space="preserve"> Inp!F$200</f>
        <v>0</v>
      </c>
      <c r="G849" s="181" t="str">
        <f xml:space="preserve"> Inp!G$200</f>
        <v>£m</v>
      </c>
      <c r="H849" s="181">
        <f xml:space="preserve"> Inp!H$200</f>
        <v>0</v>
      </c>
      <c r="I849" s="181">
        <f xml:space="preserve"> Inp!I$200</f>
        <v>0</v>
      </c>
      <c r="J849" s="181">
        <f xml:space="preserve"> Inp!J$200</f>
        <v>0</v>
      </c>
      <c r="K849" s="181">
        <f xml:space="preserve"> Inp!K$200</f>
        <v>0</v>
      </c>
      <c r="L849" s="181">
        <f xml:space="preserve"> Inp!L$200</f>
        <v>0</v>
      </c>
      <c r="M849" s="293">
        <f xml:space="preserve"> Inp!M$200</f>
        <v>0</v>
      </c>
      <c r="N849" s="293">
        <f xml:space="preserve"> Inp!N$200</f>
        <v>0</v>
      </c>
      <c r="O849" s="293">
        <f xml:space="preserve"> Inp!O$200</f>
        <v>0</v>
      </c>
      <c r="P849" s="293">
        <f xml:space="preserve"> Inp!P$200</f>
        <v>0</v>
      </c>
      <c r="Q849" s="293">
        <f xml:space="preserve"> Inp!Q$200</f>
        <v>0</v>
      </c>
    </row>
    <row r="850" spans="1:17" s="187" customFormat="1" hidden="1" outlineLevel="2">
      <c r="A850" s="183"/>
      <c r="B850" s="216"/>
      <c r="C850" s="185"/>
      <c r="D850" s="186"/>
      <c r="E850" s="181" t="str">
        <f>Index!E$85</f>
        <v>CPIH index (PR19FD) - FYA - inflate from FYA 2017-18</v>
      </c>
      <c r="F850" s="181">
        <f>Index!F$85</f>
        <v>0</v>
      </c>
      <c r="G850" s="181" t="str">
        <f>Index!G$85</f>
        <v>Factor</v>
      </c>
      <c r="H850" s="181">
        <f>Index!H$85</f>
        <v>0</v>
      </c>
      <c r="I850" s="181">
        <f>Index!I$85</f>
        <v>0</v>
      </c>
      <c r="J850" s="181">
        <f>Index!J$85</f>
        <v>1</v>
      </c>
      <c r="K850" s="181">
        <f>Index!K$85</f>
        <v>1.0212697905005599</v>
      </c>
      <c r="L850" s="181">
        <f>Index!L$85</f>
        <v>1.0416029201511179</v>
      </c>
      <c r="M850" s="181">
        <f>Index!M$85</f>
        <v>1.0622616980779827</v>
      </c>
      <c r="N850" s="181">
        <f>Index!N$85</f>
        <v>1.0835515290872799</v>
      </c>
      <c r="O850" s="181">
        <f>Index!O$85</f>
        <v>1.1060365794841869</v>
      </c>
      <c r="P850" s="181">
        <f>Index!P$85</f>
        <v>1.1292633476533553</v>
      </c>
      <c r="Q850" s="181">
        <f>Index!Q$85</f>
        <v>1.1529778779540774</v>
      </c>
    </row>
    <row r="851" spans="1:17" s="240" customFormat="1" hidden="1" outlineLevel="2">
      <c r="A851" s="237"/>
      <c r="B851" s="220"/>
      <c r="C851" s="238"/>
      <c r="D851" s="239"/>
      <c r="E851" s="196" t="s">
        <v>925</v>
      </c>
      <c r="F851" s="196"/>
      <c r="G851" s="196" t="s">
        <v>255</v>
      </c>
      <c r="H851" s="196"/>
      <c r="I851" s="196"/>
      <c r="J851" s="196">
        <f t="shared" ref="J851:Q851" si="537" xml:space="preserve"> J848 / J850</f>
        <v>0</v>
      </c>
      <c r="K851" s="196">
        <f t="shared" si="537"/>
        <v>0</v>
      </c>
      <c r="L851" s="196">
        <f t="shared" si="537"/>
        <v>0</v>
      </c>
      <c r="M851" s="196">
        <f t="shared" si="537"/>
        <v>0</v>
      </c>
      <c r="N851" s="196">
        <f t="shared" si="537"/>
        <v>0</v>
      </c>
      <c r="O851" s="196">
        <f t="shared" si="537"/>
        <v>0</v>
      </c>
      <c r="P851" s="196">
        <f t="shared" si="537"/>
        <v>0</v>
      </c>
      <c r="Q851" s="196">
        <f t="shared" si="537"/>
        <v>0</v>
      </c>
    </row>
    <row r="852" spans="1:17" s="224" customFormat="1" hidden="1" outlineLevel="2">
      <c r="A852" s="219"/>
      <c r="B852" s="220"/>
      <c r="C852" s="221"/>
      <c r="D852" s="222"/>
      <c r="E852" s="223" t="s">
        <v>926</v>
      </c>
      <c r="F852" s="223"/>
      <c r="G852" s="223" t="s">
        <v>255</v>
      </c>
      <c r="H852" s="223"/>
      <c r="I852" s="223"/>
      <c r="J852" s="223">
        <f xml:space="preserve"> J849 / J850</f>
        <v>0</v>
      </c>
      <c r="K852" s="223">
        <f t="shared" ref="K852:Q852" si="538" xml:space="preserve"> K849 / K850</f>
        <v>0</v>
      </c>
      <c r="L852" s="223">
        <f t="shared" si="538"/>
        <v>0</v>
      </c>
      <c r="M852" s="223">
        <f t="shared" si="538"/>
        <v>0</v>
      </c>
      <c r="N852" s="223">
        <f t="shared" si="538"/>
        <v>0</v>
      </c>
      <c r="O852" s="223">
        <f t="shared" si="538"/>
        <v>0</v>
      </c>
      <c r="P852" s="223">
        <f t="shared" si="538"/>
        <v>0</v>
      </c>
      <c r="Q852" s="223">
        <f t="shared" si="538"/>
        <v>0</v>
      </c>
    </row>
    <row r="853" spans="1:17" s="224" customFormat="1" hidden="1" outlineLevel="2">
      <c r="A853" s="219"/>
      <c r="B853" s="220"/>
      <c r="C853" s="221"/>
      <c r="D853" s="222"/>
      <c r="E853" s="223" t="str">
        <f t="shared" ref="E853:Q853" si="539" xml:space="preserve"> E762</f>
        <v>Indexation on RCV - CPI(H) other adjustments balance - DMMY - real</v>
      </c>
      <c r="F853" s="223">
        <f t="shared" si="539"/>
        <v>0</v>
      </c>
      <c r="G853" s="223" t="str">
        <f t="shared" si="539"/>
        <v>£m</v>
      </c>
      <c r="H853" s="223">
        <f t="shared" si="539"/>
        <v>0</v>
      </c>
      <c r="I853" s="223">
        <f t="shared" si="539"/>
        <v>0</v>
      </c>
      <c r="J853" s="223">
        <f t="shared" si="539"/>
        <v>0</v>
      </c>
      <c r="K853" s="223">
        <f t="shared" si="539"/>
        <v>0</v>
      </c>
      <c r="L853" s="223">
        <f t="shared" si="539"/>
        <v>0</v>
      </c>
      <c r="M853" s="223">
        <f t="shared" si="539"/>
        <v>0</v>
      </c>
      <c r="N853" s="223">
        <f t="shared" si="539"/>
        <v>0</v>
      </c>
      <c r="O853" s="223">
        <f t="shared" si="539"/>
        <v>0</v>
      </c>
      <c r="P853" s="223">
        <f t="shared" si="539"/>
        <v>0</v>
      </c>
      <c r="Q853" s="223">
        <f t="shared" si="539"/>
        <v>0</v>
      </c>
    </row>
    <row r="854" spans="1:17" s="445" customFormat="1" hidden="1" outlineLevel="2">
      <c r="A854" s="143"/>
      <c r="B854" s="144"/>
      <c r="C854" s="145"/>
      <c r="D854" s="146"/>
      <c r="E854" s="444" t="s">
        <v>927</v>
      </c>
      <c r="F854" s="444"/>
      <c r="G854" s="444" t="s">
        <v>255</v>
      </c>
      <c r="H854" s="444"/>
      <c r="I854" s="444"/>
      <c r="J854" s="444">
        <f t="shared" ref="J854:Q854" si="540" xml:space="preserve"> SUM(J851:J853)</f>
        <v>0</v>
      </c>
      <c r="K854" s="444">
        <f t="shared" si="540"/>
        <v>0</v>
      </c>
      <c r="L854" s="444">
        <f t="shared" si="540"/>
        <v>0</v>
      </c>
      <c r="M854" s="444">
        <f t="shared" si="540"/>
        <v>0</v>
      </c>
      <c r="N854" s="444">
        <f t="shared" si="540"/>
        <v>0</v>
      </c>
      <c r="O854" s="444">
        <f t="shared" si="540"/>
        <v>0</v>
      </c>
      <c r="P854" s="444">
        <f t="shared" si="540"/>
        <v>0</v>
      </c>
      <c r="Q854" s="444">
        <f t="shared" si="540"/>
        <v>0</v>
      </c>
    </row>
    <row r="855" spans="1:17" s="240" customFormat="1" hidden="1" outlineLevel="2">
      <c r="A855" s="237"/>
      <c r="B855" s="241"/>
      <c r="C855" s="238"/>
      <c r="D855" s="239"/>
      <c r="E855" s="196"/>
      <c r="F855" s="196"/>
      <c r="G855" s="196"/>
      <c r="H855" s="196"/>
      <c r="I855" s="196"/>
      <c r="J855" s="196"/>
      <c r="K855" s="196"/>
      <c r="L855" s="196"/>
      <c r="M855" s="196"/>
      <c r="N855" s="196"/>
      <c r="O855" s="196"/>
      <c r="P855" s="196"/>
      <c r="Q855" s="196"/>
    </row>
    <row r="856" spans="1:17" hidden="1" outlineLevel="2">
      <c r="E856" s="84" t="str">
        <f t="shared" ref="E856:Q856" si="541" xml:space="preserve"> E836</f>
        <v>Total: Opening RCV - DMMY - real</v>
      </c>
      <c r="F856" s="84">
        <f t="shared" si="541"/>
        <v>0</v>
      </c>
      <c r="G856" s="84" t="str">
        <f t="shared" si="541"/>
        <v>£m</v>
      </c>
      <c r="H856" s="84">
        <f t="shared" si="541"/>
        <v>0</v>
      </c>
      <c r="I856" s="84">
        <f t="shared" si="541"/>
        <v>0</v>
      </c>
      <c r="J856" s="84">
        <f t="shared" si="541"/>
        <v>0</v>
      </c>
      <c r="K856" s="84">
        <f t="shared" si="541"/>
        <v>0</v>
      </c>
      <c r="L856" s="84">
        <f t="shared" si="541"/>
        <v>0</v>
      </c>
      <c r="M856" s="84">
        <f t="shared" si="541"/>
        <v>0</v>
      </c>
      <c r="N856" s="84">
        <f t="shared" si="541"/>
        <v>0</v>
      </c>
      <c r="O856" s="84">
        <f t="shared" si="541"/>
        <v>0</v>
      </c>
      <c r="P856" s="84">
        <f t="shared" si="541"/>
        <v>0</v>
      </c>
      <c r="Q856" s="84">
        <f t="shared" si="541"/>
        <v>0</v>
      </c>
    </row>
    <row r="857" spans="1:17" s="240" customFormat="1" hidden="1" outlineLevel="2">
      <c r="A857" s="237"/>
      <c r="B857" s="220"/>
      <c r="C857" s="238"/>
      <c r="D857" s="239"/>
      <c r="E857" s="196" t="str">
        <f t="shared" ref="E857:Q857" si="542" xml:space="preserve"> E854</f>
        <v>Total: DMMY BEG - real</v>
      </c>
      <c r="F857" s="196">
        <f t="shared" si="542"/>
        <v>0</v>
      </c>
      <c r="G857" s="196" t="str">
        <f t="shared" si="542"/>
        <v>£m</v>
      </c>
      <c r="H857" s="196">
        <f t="shared" si="542"/>
        <v>0</v>
      </c>
      <c r="I857" s="196">
        <f t="shared" si="542"/>
        <v>0</v>
      </c>
      <c r="J857" s="196">
        <f t="shared" si="542"/>
        <v>0</v>
      </c>
      <c r="K857" s="196">
        <f t="shared" si="542"/>
        <v>0</v>
      </c>
      <c r="L857" s="196">
        <f t="shared" si="542"/>
        <v>0</v>
      </c>
      <c r="M857" s="196">
        <f t="shared" si="542"/>
        <v>0</v>
      </c>
      <c r="N857" s="196">
        <f t="shared" si="542"/>
        <v>0</v>
      </c>
      <c r="O857" s="196">
        <f t="shared" si="542"/>
        <v>0</v>
      </c>
      <c r="P857" s="196">
        <f t="shared" si="542"/>
        <v>0</v>
      </c>
      <c r="Q857" s="196">
        <f t="shared" si="542"/>
        <v>0</v>
      </c>
    </row>
    <row r="858" spans="1:17" s="224" customFormat="1" hidden="1" outlineLevel="2">
      <c r="A858" s="219"/>
      <c r="B858" s="220"/>
      <c r="C858" s="221"/>
      <c r="D858" s="222"/>
      <c r="E858" s="223" t="s">
        <v>928</v>
      </c>
      <c r="G858" s="224" t="s">
        <v>724</v>
      </c>
      <c r="H858" s="247">
        <f xml:space="preserve"> SUM(J858:Q858)</f>
        <v>0</v>
      </c>
      <c r="I858" s="196"/>
      <c r="J858" s="224">
        <f t="shared" ref="J858:Q858" si="543" xml:space="preserve"> IF(ROUND(J856,3) = ROUND(J857,3), 0, 1)</f>
        <v>0</v>
      </c>
      <c r="K858" s="224">
        <f t="shared" si="543"/>
        <v>0</v>
      </c>
      <c r="L858" s="224">
        <f t="shared" si="543"/>
        <v>0</v>
      </c>
      <c r="M858" s="224">
        <f t="shared" si="543"/>
        <v>0</v>
      </c>
      <c r="N858" s="224">
        <f t="shared" si="543"/>
        <v>0</v>
      </c>
      <c r="O858" s="224">
        <f t="shared" si="543"/>
        <v>0</v>
      </c>
      <c r="P858" s="224">
        <f t="shared" si="543"/>
        <v>0</v>
      </c>
      <c r="Q858" s="224">
        <f t="shared" si="543"/>
        <v>0</v>
      </c>
    </row>
    <row r="859" spans="1:17" s="192" customFormat="1" hidden="1" outlineLevel="2">
      <c r="A859" s="188"/>
      <c r="B859" s="304"/>
      <c r="C859" s="190"/>
      <c r="D859" s="191"/>
      <c r="E859" s="195"/>
      <c r="M859" s="446"/>
      <c r="N859" s="446"/>
      <c r="O859" s="446"/>
      <c r="P859" s="446"/>
      <c r="Q859" s="446"/>
    </row>
    <row r="860" spans="1:17" hidden="1" outlineLevel="2">
      <c r="C860" s="86" t="s">
        <v>530</v>
      </c>
      <c r="F860" s="84"/>
      <c r="G860" s="84"/>
      <c r="H860" s="84"/>
      <c r="I860" s="84"/>
      <c r="J860" s="84"/>
      <c r="K860" s="84"/>
      <c r="L860" s="84"/>
      <c r="M860" s="84"/>
      <c r="N860" s="84"/>
      <c r="O860" s="84"/>
      <c r="P860" s="84"/>
      <c r="Q860" s="84"/>
    </row>
    <row r="861" spans="1:17" hidden="1" outlineLevel="2">
      <c r="E861" s="84" t="str">
        <f t="shared" ref="E861:Q861" si="544" xml:space="preserve"> E841</f>
        <v>Total: Closing RCV - DMMY - real</v>
      </c>
      <c r="F861" s="84">
        <f t="shared" si="544"/>
        <v>0</v>
      </c>
      <c r="G861" s="84" t="str">
        <f t="shared" si="544"/>
        <v>£m</v>
      </c>
      <c r="H861" s="84">
        <f t="shared" si="544"/>
        <v>0</v>
      </c>
      <c r="I861" s="84">
        <f t="shared" si="544"/>
        <v>0</v>
      </c>
      <c r="J861" s="84">
        <f t="shared" si="544"/>
        <v>0</v>
      </c>
      <c r="K861" s="84">
        <f t="shared" si="544"/>
        <v>0</v>
      </c>
      <c r="L861" s="84">
        <f t="shared" si="544"/>
        <v>0</v>
      </c>
      <c r="M861" s="84">
        <f t="shared" si="544"/>
        <v>0</v>
      </c>
      <c r="N861" s="84">
        <f t="shared" si="544"/>
        <v>0</v>
      </c>
      <c r="O861" s="84">
        <f t="shared" si="544"/>
        <v>0</v>
      </c>
      <c r="P861" s="84">
        <f t="shared" si="544"/>
        <v>0</v>
      </c>
      <c r="Q861" s="84">
        <f t="shared" si="544"/>
        <v>0</v>
      </c>
    </row>
    <row r="862" spans="1:17" s="187" customFormat="1" hidden="1" outlineLevel="2">
      <c r="A862" s="183"/>
      <c r="B862" s="218"/>
      <c r="C862" s="185"/>
      <c r="D862" s="186"/>
      <c r="E862" s="181" t="str">
        <f xml:space="preserve"> Inp!E$201</f>
        <v>RCV balance - DMMY - real</v>
      </c>
      <c r="F862" s="181">
        <f xml:space="preserve"> Inp!F$201</f>
        <v>0</v>
      </c>
      <c r="G862" s="181" t="str">
        <f xml:space="preserve"> Inp!G$201</f>
        <v>£m</v>
      </c>
      <c r="H862" s="181">
        <f xml:space="preserve"> Inp!H$201</f>
        <v>0</v>
      </c>
      <c r="I862" s="181">
        <f xml:space="preserve"> Inp!I$201</f>
        <v>0</v>
      </c>
      <c r="J862" s="181">
        <f xml:space="preserve"> Inp!J$201</f>
        <v>0</v>
      </c>
      <c r="K862" s="181">
        <f xml:space="preserve"> Inp!K$201</f>
        <v>0</v>
      </c>
      <c r="L862" s="181">
        <f xml:space="preserve"> Inp!L$201</f>
        <v>0</v>
      </c>
      <c r="M862" s="181">
        <f xml:space="preserve"> Inp!M$201</f>
        <v>0</v>
      </c>
      <c r="N862" s="181">
        <f xml:space="preserve"> Inp!N$201</f>
        <v>0</v>
      </c>
      <c r="O862" s="181">
        <f xml:space="preserve"> Inp!O$201</f>
        <v>0</v>
      </c>
      <c r="P862" s="181">
        <f xml:space="preserve"> Inp!P$201</f>
        <v>0</v>
      </c>
      <c r="Q862" s="181">
        <f xml:space="preserve"> Inp!Q$201</f>
        <v>0</v>
      </c>
    </row>
    <row r="863" spans="1:17" s="240" customFormat="1" hidden="1" outlineLevel="2">
      <c r="A863" s="237"/>
      <c r="B863" s="220"/>
      <c r="C863" s="238"/>
      <c r="D863" s="239"/>
      <c r="E863" s="196" t="str">
        <f t="shared" ref="E863:Q863" si="545" xml:space="preserve"> E762</f>
        <v>Indexation on RCV - CPI(H) other adjustments balance - DMMY - real</v>
      </c>
      <c r="F863" s="196">
        <f t="shared" si="545"/>
        <v>0</v>
      </c>
      <c r="G863" s="196" t="str">
        <f t="shared" si="545"/>
        <v>£m</v>
      </c>
      <c r="H863" s="196">
        <f t="shared" si="545"/>
        <v>0</v>
      </c>
      <c r="I863" s="196">
        <f t="shared" si="545"/>
        <v>0</v>
      </c>
      <c r="J863" s="196">
        <f t="shared" si="545"/>
        <v>0</v>
      </c>
      <c r="K863" s="196">
        <f t="shared" si="545"/>
        <v>0</v>
      </c>
      <c r="L863" s="196">
        <f t="shared" si="545"/>
        <v>0</v>
      </c>
      <c r="M863" s="196">
        <f t="shared" si="545"/>
        <v>0</v>
      </c>
      <c r="N863" s="196">
        <f t="shared" si="545"/>
        <v>0</v>
      </c>
      <c r="O863" s="196">
        <f t="shared" si="545"/>
        <v>0</v>
      </c>
      <c r="P863" s="196">
        <f t="shared" si="545"/>
        <v>0</v>
      </c>
      <c r="Q863" s="196">
        <f t="shared" si="545"/>
        <v>0</v>
      </c>
    </row>
    <row r="864" spans="1:17" s="224" customFormat="1" hidden="1" outlineLevel="2">
      <c r="A864" s="219"/>
      <c r="B864" s="220"/>
      <c r="C864" s="221"/>
      <c r="D864" s="222"/>
      <c r="E864" s="223" t="s">
        <v>928</v>
      </c>
      <c r="G864" s="224" t="s">
        <v>724</v>
      </c>
      <c r="H864" s="247">
        <f xml:space="preserve"> SUM(J864:Q864)</f>
        <v>0</v>
      </c>
      <c r="I864" s="196"/>
      <c r="J864" s="224">
        <f t="shared" ref="J864:Q864" si="546" xml:space="preserve"> IF(ROUND(J861,3) = ROUND((J862 + J863),3), 0, 1)</f>
        <v>0</v>
      </c>
      <c r="K864" s="224">
        <f t="shared" si="546"/>
        <v>0</v>
      </c>
      <c r="L864" s="224">
        <f t="shared" si="546"/>
        <v>0</v>
      </c>
      <c r="M864" s="224">
        <f t="shared" si="546"/>
        <v>0</v>
      </c>
      <c r="N864" s="224">
        <f t="shared" si="546"/>
        <v>0</v>
      </c>
      <c r="O864" s="224">
        <f t="shared" si="546"/>
        <v>0</v>
      </c>
      <c r="P864" s="224">
        <f t="shared" si="546"/>
        <v>0</v>
      </c>
      <c r="Q864" s="224">
        <f t="shared" si="546"/>
        <v>0</v>
      </c>
    </row>
    <row r="865" spans="1:17" hidden="1" outlineLevel="2"/>
    <row r="866" spans="1:17" hidden="1" outlineLevel="2"/>
    <row r="867" spans="1:17" hidden="1" outlineLevel="1"/>
    <row r="868" spans="1:17" hidden="1" outlineLevel="1" collapsed="1">
      <c r="B868" s="85" t="s">
        <v>759</v>
      </c>
    </row>
    <row r="869" spans="1:17" hidden="1" outlineLevel="2"/>
    <row r="870" spans="1:17" s="161" customFormat="1" hidden="1" outlineLevel="2">
      <c r="A870" s="157"/>
      <c r="B870" s="158"/>
      <c r="C870" s="159"/>
      <c r="D870" s="160"/>
      <c r="E870" s="155" t="str">
        <f xml:space="preserve"> Inp!E$206</f>
        <v>Regulatory equity notional (PR19FD)</v>
      </c>
      <c r="F870" s="155">
        <f xml:space="preserve"> Inp!F$206</f>
        <v>0</v>
      </c>
      <c r="G870" s="155" t="str">
        <f xml:space="preserve"> Inp!G$206</f>
        <v>%</v>
      </c>
      <c r="H870" s="155">
        <f xml:space="preserve"> Inp!H$206</f>
        <v>0</v>
      </c>
      <c r="I870" s="155">
        <f xml:space="preserve"> Inp!I$206</f>
        <v>0</v>
      </c>
      <c r="J870" s="249">
        <f xml:space="preserve"> Inp!J$206</f>
        <v>0</v>
      </c>
      <c r="K870" s="249">
        <f xml:space="preserve"> Inp!K$206</f>
        <v>0</v>
      </c>
      <c r="L870" s="249">
        <f xml:space="preserve"> Inp!L$206</f>
        <v>0</v>
      </c>
      <c r="M870" s="249">
        <f xml:space="preserve"> Inp!M$206</f>
        <v>0.4</v>
      </c>
      <c r="N870" s="249">
        <f xml:space="preserve"> Inp!N$206</f>
        <v>0.4</v>
      </c>
      <c r="O870" s="249">
        <f xml:space="preserve"> Inp!O$206</f>
        <v>0.4</v>
      </c>
      <c r="P870" s="249">
        <f xml:space="preserve"> Inp!P$206</f>
        <v>0.4</v>
      </c>
      <c r="Q870" s="249">
        <f xml:space="preserve"> Inp!Q$206</f>
        <v>0.4</v>
      </c>
    </row>
    <row r="871" spans="1:17" hidden="1" outlineLevel="2">
      <c r="B871" s="304"/>
      <c r="E871" s="84" t="str">
        <f t="shared" ref="E871:Q871" si="547" xml:space="preserve"> E845</f>
        <v>Average total RCV - DMMY - real</v>
      </c>
      <c r="F871" s="84">
        <f t="shared" si="547"/>
        <v>0</v>
      </c>
      <c r="G871" s="84" t="str">
        <f t="shared" si="547"/>
        <v>£m</v>
      </c>
      <c r="H871" s="84">
        <f t="shared" si="547"/>
        <v>0</v>
      </c>
      <c r="I871" s="84">
        <f t="shared" si="547"/>
        <v>0</v>
      </c>
      <c r="J871" s="84">
        <f t="shared" si="547"/>
        <v>0</v>
      </c>
      <c r="K871" s="84">
        <f t="shared" si="547"/>
        <v>0</v>
      </c>
      <c r="L871" s="84">
        <f t="shared" si="547"/>
        <v>0</v>
      </c>
      <c r="M871" s="84">
        <f t="shared" si="547"/>
        <v>0</v>
      </c>
      <c r="N871" s="84">
        <f t="shared" si="547"/>
        <v>0</v>
      </c>
      <c r="O871" s="84">
        <f t="shared" si="547"/>
        <v>0</v>
      </c>
      <c r="P871" s="84">
        <f t="shared" si="547"/>
        <v>0</v>
      </c>
      <c r="Q871" s="84">
        <f t="shared" si="547"/>
        <v>0</v>
      </c>
    </row>
    <row r="872" spans="1:17" hidden="1" outlineLevel="2">
      <c r="B872" s="269"/>
      <c r="E872" s="84" t="s">
        <v>929</v>
      </c>
      <c r="G872" s="70" t="s">
        <v>255</v>
      </c>
      <c r="J872" s="84">
        <f t="shared" ref="J872:Q872" si="548" xml:space="preserve"> J870 * J871</f>
        <v>0</v>
      </c>
      <c r="K872" s="84">
        <f t="shared" si="548"/>
        <v>0</v>
      </c>
      <c r="L872" s="84">
        <f t="shared" si="548"/>
        <v>0</v>
      </c>
      <c r="M872" s="84">
        <f t="shared" si="548"/>
        <v>0</v>
      </c>
      <c r="N872" s="84">
        <f t="shared" si="548"/>
        <v>0</v>
      </c>
      <c r="O872" s="84">
        <f t="shared" si="548"/>
        <v>0</v>
      </c>
      <c r="P872" s="84">
        <f t="shared" si="548"/>
        <v>0</v>
      </c>
      <c r="Q872" s="84">
        <f t="shared" si="548"/>
        <v>0</v>
      </c>
    </row>
    <row r="873" spans="1:17" hidden="1" outlineLevel="1"/>
    <row r="874" spans="1:17" hidden="1" outlineLevel="1" collapsed="1">
      <c r="B874" s="85" t="s">
        <v>761</v>
      </c>
    </row>
    <row r="875" spans="1:17" hidden="1" outlineLevel="2"/>
    <row r="876" spans="1:17" s="161" customFormat="1" hidden="1" outlineLevel="2">
      <c r="A876" s="157"/>
      <c r="B876" s="158"/>
      <c r="C876" s="159"/>
      <c r="D876" s="160"/>
      <c r="E876" s="155" t="str">
        <f xml:space="preserve"> Inp!E$214</f>
        <v>Regulatory equity actual</v>
      </c>
      <c r="F876" s="155">
        <f xml:space="preserve"> Inp!F$214</f>
        <v>0</v>
      </c>
      <c r="G876" s="155" t="str">
        <f xml:space="preserve"> Inp!G$214</f>
        <v>%</v>
      </c>
      <c r="H876" s="155">
        <f xml:space="preserve"> Inp!H$214</f>
        <v>0</v>
      </c>
      <c r="I876" s="155">
        <f xml:space="preserve"> Inp!I$214</f>
        <v>0</v>
      </c>
      <c r="J876" s="249">
        <f xml:space="preserve"> Inp!J$214</f>
        <v>0</v>
      </c>
      <c r="K876" s="249">
        <f xml:space="preserve"> Inp!K$214</f>
        <v>0</v>
      </c>
      <c r="L876" s="249">
        <f xml:space="preserve"> Inp!L$214</f>
        <v>0</v>
      </c>
      <c r="M876" s="249">
        <f xml:space="preserve"> Inp!M$214</f>
        <v>0.38514999999999999</v>
      </c>
      <c r="N876" s="249">
        <f xml:space="preserve"> Inp!N$214</f>
        <v>0</v>
      </c>
      <c r="O876" s="249">
        <f xml:space="preserve"> Inp!O$214</f>
        <v>0</v>
      </c>
      <c r="P876" s="249">
        <f xml:space="preserve"> Inp!P$214</f>
        <v>0</v>
      </c>
      <c r="Q876" s="249">
        <f xml:space="preserve"> Inp!Q$214</f>
        <v>0</v>
      </c>
    </row>
    <row r="877" spans="1:17" hidden="1" outlineLevel="2">
      <c r="E877" s="84" t="str">
        <f t="shared" ref="E877:Q877" si="549" xml:space="preserve"> E845</f>
        <v>Average total RCV - DMMY - real</v>
      </c>
      <c r="F877" s="84">
        <f t="shared" si="549"/>
        <v>0</v>
      </c>
      <c r="G877" s="84" t="str">
        <f t="shared" si="549"/>
        <v>£m</v>
      </c>
      <c r="H877" s="84">
        <f t="shared" si="549"/>
        <v>0</v>
      </c>
      <c r="I877" s="84">
        <f t="shared" si="549"/>
        <v>0</v>
      </c>
      <c r="J877" s="84">
        <f t="shared" si="549"/>
        <v>0</v>
      </c>
      <c r="K877" s="84">
        <f t="shared" si="549"/>
        <v>0</v>
      </c>
      <c r="L877" s="84">
        <f t="shared" si="549"/>
        <v>0</v>
      </c>
      <c r="M877" s="84">
        <f t="shared" si="549"/>
        <v>0</v>
      </c>
      <c r="N877" s="84">
        <f t="shared" si="549"/>
        <v>0</v>
      </c>
      <c r="O877" s="84">
        <f t="shared" si="549"/>
        <v>0</v>
      </c>
      <c r="P877" s="84">
        <f t="shared" si="549"/>
        <v>0</v>
      </c>
      <c r="Q877" s="84">
        <f t="shared" si="549"/>
        <v>0</v>
      </c>
    </row>
    <row r="878" spans="1:17" hidden="1" outlineLevel="2">
      <c r="E878" s="84" t="s">
        <v>930</v>
      </c>
      <c r="G878" s="70" t="s">
        <v>255</v>
      </c>
      <c r="J878" s="84">
        <f t="shared" ref="J878:Q878" si="550" xml:space="preserve"> J876 * J877</f>
        <v>0</v>
      </c>
      <c r="K878" s="84">
        <f t="shared" si="550"/>
        <v>0</v>
      </c>
      <c r="L878" s="84">
        <f t="shared" si="550"/>
        <v>0</v>
      </c>
      <c r="M878" s="84">
        <f t="shared" si="550"/>
        <v>0</v>
      </c>
      <c r="N878" s="84">
        <f t="shared" si="550"/>
        <v>0</v>
      </c>
      <c r="O878" s="84">
        <f t="shared" si="550"/>
        <v>0</v>
      </c>
      <c r="P878" s="84">
        <f t="shared" si="550"/>
        <v>0</v>
      </c>
      <c r="Q878" s="84">
        <f t="shared" si="550"/>
        <v>0</v>
      </c>
    </row>
    <row r="879" spans="1:17" hidden="1" outlineLevel="1">
      <c r="J879" s="84"/>
      <c r="K879" s="84"/>
      <c r="L879" s="84"/>
      <c r="M879" s="84"/>
      <c r="N879" s="84"/>
      <c r="O879" s="84"/>
      <c r="P879" s="84"/>
      <c r="Q879" s="84"/>
    </row>
    <row r="880" spans="1:17" hidden="1" outlineLevel="1">
      <c r="J880" s="84"/>
      <c r="K880" s="84"/>
      <c r="L880" s="84"/>
      <c r="M880" s="84"/>
      <c r="N880" s="84"/>
      <c r="O880" s="84"/>
      <c r="P880" s="84"/>
      <c r="Q880" s="84"/>
    </row>
    <row r="881" spans="1:20"/>
    <row r="882" spans="1:20" collapsed="1">
      <c r="A882" s="33" t="s">
        <v>931</v>
      </c>
      <c r="B882" s="33"/>
      <c r="C882" s="33"/>
      <c r="D882" s="33"/>
      <c r="E882" s="33"/>
      <c r="F882" s="33"/>
      <c r="G882" s="33"/>
      <c r="H882" s="33"/>
      <c r="I882" s="33"/>
      <c r="J882" s="33"/>
      <c r="K882" s="33"/>
      <c r="L882" s="33"/>
      <c r="M882" s="33"/>
      <c r="N882" s="33"/>
      <c r="O882" s="33"/>
      <c r="P882" s="33"/>
      <c r="Q882" s="33"/>
      <c r="R882" s="33"/>
      <c r="S882" s="33"/>
      <c r="T882" s="33"/>
    </row>
    <row r="883" spans="1:20" hidden="1" outlineLevel="1"/>
    <row r="884" spans="1:20" hidden="1" outlineLevel="1">
      <c r="E884" s="84" t="str">
        <f t="shared" ref="E884:Q884" si="551" xml:space="preserve"> E$172</f>
        <v>Notional regulated equity - WR - real</v>
      </c>
      <c r="F884" s="84">
        <f t="shared" si="551"/>
        <v>0</v>
      </c>
      <c r="G884" s="84" t="str">
        <f t="shared" si="551"/>
        <v>£m</v>
      </c>
      <c r="H884" s="84">
        <f t="shared" si="551"/>
        <v>0</v>
      </c>
      <c r="I884" s="84">
        <f t="shared" si="551"/>
        <v>0</v>
      </c>
      <c r="J884" s="84">
        <f t="shared" si="551"/>
        <v>0</v>
      </c>
      <c r="K884" s="84">
        <f t="shared" si="551"/>
        <v>0</v>
      </c>
      <c r="L884" s="84">
        <f t="shared" si="551"/>
        <v>0</v>
      </c>
      <c r="M884" s="84">
        <f t="shared" si="551"/>
        <v>22.182044312127132</v>
      </c>
      <c r="N884" s="84">
        <f t="shared" si="551"/>
        <v>21.657253705232819</v>
      </c>
      <c r="O884" s="84">
        <f t="shared" si="551"/>
        <v>21.022993223592934</v>
      </c>
      <c r="P884" s="84">
        <f t="shared" si="551"/>
        <v>20.245601409848831</v>
      </c>
      <c r="Q884" s="84">
        <f t="shared" si="551"/>
        <v>19.489895206618396</v>
      </c>
    </row>
    <row r="885" spans="1:20" hidden="1" outlineLevel="1">
      <c r="E885" s="84" t="str">
        <f t="shared" ref="E885:Q885" si="552" xml:space="preserve"> E$347</f>
        <v>Notional regulated equity - WN - real</v>
      </c>
      <c r="F885" s="84">
        <f t="shared" si="552"/>
        <v>0</v>
      </c>
      <c r="G885" s="84" t="str">
        <f t="shared" si="552"/>
        <v>£m</v>
      </c>
      <c r="H885" s="84">
        <f t="shared" si="552"/>
        <v>0</v>
      </c>
      <c r="I885" s="84">
        <f t="shared" si="552"/>
        <v>0</v>
      </c>
      <c r="J885" s="84">
        <f t="shared" si="552"/>
        <v>0</v>
      </c>
      <c r="K885" s="84">
        <f t="shared" si="552"/>
        <v>0</v>
      </c>
      <c r="L885" s="84">
        <f t="shared" si="552"/>
        <v>0</v>
      </c>
      <c r="M885" s="84">
        <f t="shared" si="552"/>
        <v>6.5053995021858384</v>
      </c>
      <c r="N885" s="84">
        <f t="shared" si="552"/>
        <v>8.4621241306187223</v>
      </c>
      <c r="O885" s="84">
        <f t="shared" si="552"/>
        <v>10.43537760488924</v>
      </c>
      <c r="P885" s="84">
        <f t="shared" si="552"/>
        <v>12.322899001613193</v>
      </c>
      <c r="Q885" s="84">
        <f t="shared" si="552"/>
        <v>14.033407528945899</v>
      </c>
    </row>
    <row r="886" spans="1:20" hidden="1" outlineLevel="1">
      <c r="E886" s="84" t="str">
        <f t="shared" ref="E886:Q886" si="553" xml:space="preserve"> E$522</f>
        <v>Notional regulated equity - WWN - real</v>
      </c>
      <c r="F886" s="84">
        <f t="shared" si="553"/>
        <v>0</v>
      </c>
      <c r="G886" s="84" t="str">
        <f t="shared" si="553"/>
        <v>£m</v>
      </c>
      <c r="H886" s="84">
        <f t="shared" si="553"/>
        <v>0</v>
      </c>
      <c r="I886" s="84">
        <f t="shared" si="553"/>
        <v>0</v>
      </c>
      <c r="J886" s="84">
        <f t="shared" si="553"/>
        <v>0</v>
      </c>
      <c r="K886" s="84">
        <f t="shared" si="553"/>
        <v>0</v>
      </c>
      <c r="L886" s="84">
        <f t="shared" si="553"/>
        <v>0</v>
      </c>
      <c r="M886" s="84">
        <f t="shared" si="553"/>
        <v>0.61704121803443268</v>
      </c>
      <c r="N886" s="84">
        <f t="shared" si="553"/>
        <v>1.3683957285103265</v>
      </c>
      <c r="O886" s="84">
        <f t="shared" si="553"/>
        <v>2.1995226458402914</v>
      </c>
      <c r="P886" s="84">
        <f t="shared" si="553"/>
        <v>3.2650184161984046</v>
      </c>
      <c r="Q886" s="84">
        <f t="shared" si="553"/>
        <v>4.1939083262711057</v>
      </c>
    </row>
    <row r="887" spans="1:20" hidden="1" outlineLevel="1">
      <c r="E887" s="84" t="str">
        <f t="shared" ref="E887:Q887" si="554" xml:space="preserve"> E$697</f>
        <v>Notional regulated equity - BR - real</v>
      </c>
      <c r="F887" s="84">
        <f t="shared" si="554"/>
        <v>0</v>
      </c>
      <c r="G887" s="84" t="str">
        <f t="shared" si="554"/>
        <v>£m</v>
      </c>
      <c r="H887" s="84">
        <f t="shared" si="554"/>
        <v>0</v>
      </c>
      <c r="I887" s="84">
        <f t="shared" si="554"/>
        <v>0</v>
      </c>
      <c r="J887" s="84">
        <f t="shared" si="554"/>
        <v>0</v>
      </c>
      <c r="K887" s="84">
        <f t="shared" si="554"/>
        <v>0</v>
      </c>
      <c r="L887" s="84">
        <f t="shared" si="554"/>
        <v>0</v>
      </c>
      <c r="M887" s="84">
        <f t="shared" si="554"/>
        <v>0</v>
      </c>
      <c r="N887" s="84">
        <f t="shared" si="554"/>
        <v>0</v>
      </c>
      <c r="O887" s="84">
        <f t="shared" si="554"/>
        <v>0</v>
      </c>
      <c r="P887" s="84">
        <f t="shared" si="554"/>
        <v>0</v>
      </c>
      <c r="Q887" s="84">
        <f t="shared" si="554"/>
        <v>0</v>
      </c>
    </row>
    <row r="888" spans="1:20" hidden="1" outlineLevel="1">
      <c r="E888" s="84" t="str">
        <f t="shared" ref="E888:Q888" si="555" xml:space="preserve"> E$872</f>
        <v>Notional regulated equity - DMMY - real</v>
      </c>
      <c r="F888" s="84">
        <f t="shared" si="555"/>
        <v>0</v>
      </c>
      <c r="G888" s="84" t="str">
        <f t="shared" si="555"/>
        <v>£m</v>
      </c>
      <c r="H888" s="84">
        <f t="shared" si="555"/>
        <v>0</v>
      </c>
      <c r="I888" s="84">
        <f t="shared" si="555"/>
        <v>0</v>
      </c>
      <c r="J888" s="84">
        <f t="shared" si="555"/>
        <v>0</v>
      </c>
      <c r="K888" s="84">
        <f t="shared" si="555"/>
        <v>0</v>
      </c>
      <c r="L888" s="84">
        <f t="shared" si="555"/>
        <v>0</v>
      </c>
      <c r="M888" s="84">
        <f t="shared" si="555"/>
        <v>0</v>
      </c>
      <c r="N888" s="84">
        <f t="shared" si="555"/>
        <v>0</v>
      </c>
      <c r="O888" s="84">
        <f t="shared" si="555"/>
        <v>0</v>
      </c>
      <c r="P888" s="84">
        <f t="shared" si="555"/>
        <v>0</v>
      </c>
      <c r="Q888" s="84">
        <f t="shared" si="555"/>
        <v>0</v>
      </c>
    </row>
    <row r="889" spans="1:20" hidden="1" outlineLevel="1">
      <c r="E889" s="243" t="s">
        <v>932</v>
      </c>
      <c r="F889" s="211"/>
      <c r="G889" s="211" t="s">
        <v>255</v>
      </c>
      <c r="H889" s="211"/>
      <c r="I889" s="211"/>
      <c r="J889" s="211">
        <f t="shared" ref="J889" si="556" xml:space="preserve"> SUM(J884:J888)</f>
        <v>0</v>
      </c>
      <c r="K889" s="211">
        <f t="shared" ref="K889" si="557" xml:space="preserve"> SUM(K884:K888)</f>
        <v>0</v>
      </c>
      <c r="L889" s="211">
        <f t="shared" ref="L889" si="558" xml:space="preserve"> SUM(L884:L888)</f>
        <v>0</v>
      </c>
      <c r="M889" s="211">
        <f t="shared" ref="M889" si="559" xml:space="preserve"> SUM(M884:M888)</f>
        <v>29.304485032347404</v>
      </c>
      <c r="N889" s="211">
        <f t="shared" ref="N889" si="560" xml:space="preserve"> SUM(N884:N888)</f>
        <v>31.487773564361866</v>
      </c>
      <c r="O889" s="211">
        <f t="shared" ref="O889" si="561" xml:space="preserve"> SUM(O884:O888)</f>
        <v>33.657893474322464</v>
      </c>
      <c r="P889" s="211">
        <f t="shared" ref="P889" si="562" xml:space="preserve"> SUM(P884:P888)</f>
        <v>35.833518827660427</v>
      </c>
      <c r="Q889" s="211">
        <f t="shared" ref="Q889" si="563" xml:space="preserve"> SUM(Q884:Q888)</f>
        <v>37.7172110618354</v>
      </c>
    </row>
    <row r="890" spans="1:20" s="148" customFormat="1" hidden="1" outlineLevel="1">
      <c r="A890" s="143"/>
      <c r="B890" s="144"/>
      <c r="C890" s="145"/>
      <c r="D890" s="146"/>
      <c r="E890" s="147"/>
      <c r="G890" s="149"/>
    </row>
    <row r="891" spans="1:20"/>
    <row r="892" spans="1:20" collapsed="1">
      <c r="A892" s="33" t="s">
        <v>933</v>
      </c>
      <c r="B892" s="33"/>
      <c r="C892" s="33"/>
      <c r="D892" s="33"/>
      <c r="E892" s="33"/>
      <c r="F892" s="33"/>
      <c r="G892" s="33"/>
      <c r="H892" s="33"/>
      <c r="I892" s="33"/>
      <c r="J892" s="33"/>
      <c r="K892" s="33"/>
      <c r="L892" s="33"/>
      <c r="M892" s="33"/>
      <c r="N892" s="33"/>
      <c r="O892" s="33"/>
      <c r="P892" s="33"/>
      <c r="Q892" s="33"/>
      <c r="R892" s="33"/>
      <c r="S892" s="33"/>
      <c r="T892" s="33"/>
    </row>
    <row r="893" spans="1:20" hidden="1" outlineLevel="1"/>
    <row r="894" spans="1:20" hidden="1" outlineLevel="1">
      <c r="E894" s="84" t="str">
        <f t="shared" ref="E894:Q894" si="564" xml:space="preserve"> E$178</f>
        <v>Actual regulated equity - WR - real</v>
      </c>
      <c r="F894" s="84">
        <f t="shared" si="564"/>
        <v>0</v>
      </c>
      <c r="G894" s="84" t="str">
        <f t="shared" si="564"/>
        <v>£m</v>
      </c>
      <c r="H894" s="84">
        <f t="shared" si="564"/>
        <v>0</v>
      </c>
      <c r="I894" s="84">
        <f t="shared" si="564"/>
        <v>0</v>
      </c>
      <c r="J894" s="84">
        <f t="shared" si="564"/>
        <v>0</v>
      </c>
      <c r="K894" s="84">
        <f t="shared" si="564"/>
        <v>0</v>
      </c>
      <c r="L894" s="84">
        <f t="shared" si="564"/>
        <v>0</v>
      </c>
      <c r="M894" s="84">
        <f t="shared" si="564"/>
        <v>21.358535917039411</v>
      </c>
      <c r="N894" s="84">
        <f t="shared" si="564"/>
        <v>0</v>
      </c>
      <c r="O894" s="84">
        <f t="shared" si="564"/>
        <v>0</v>
      </c>
      <c r="P894" s="84">
        <f t="shared" si="564"/>
        <v>0</v>
      </c>
      <c r="Q894" s="84">
        <f t="shared" si="564"/>
        <v>0</v>
      </c>
    </row>
    <row r="895" spans="1:20" hidden="1" outlineLevel="1">
      <c r="E895" s="84" t="str">
        <f t="shared" ref="E895:Q895" si="565" xml:space="preserve"> E$353</f>
        <v>Actual regulated equity - WN - real</v>
      </c>
      <c r="F895" s="84">
        <f t="shared" si="565"/>
        <v>0</v>
      </c>
      <c r="G895" s="84" t="str">
        <f t="shared" si="565"/>
        <v>£m</v>
      </c>
      <c r="H895" s="84">
        <f t="shared" si="565"/>
        <v>0</v>
      </c>
      <c r="I895" s="84">
        <f t="shared" si="565"/>
        <v>0</v>
      </c>
      <c r="J895" s="84">
        <f t="shared" si="565"/>
        <v>0</v>
      </c>
      <c r="K895" s="84">
        <f t="shared" si="565"/>
        <v>0</v>
      </c>
      <c r="L895" s="84">
        <f t="shared" si="565"/>
        <v>0</v>
      </c>
      <c r="M895" s="84">
        <f t="shared" si="565"/>
        <v>6.2638865456671891</v>
      </c>
      <c r="N895" s="84">
        <f t="shared" si="565"/>
        <v>0</v>
      </c>
      <c r="O895" s="84">
        <f t="shared" si="565"/>
        <v>0</v>
      </c>
      <c r="P895" s="84">
        <f t="shared" si="565"/>
        <v>0</v>
      </c>
      <c r="Q895" s="84">
        <f t="shared" si="565"/>
        <v>0</v>
      </c>
    </row>
    <row r="896" spans="1:20" hidden="1" outlineLevel="1">
      <c r="E896" s="84" t="str">
        <f t="shared" ref="E896:Q896" si="566" xml:space="preserve"> E$528</f>
        <v>Actual regulated equity - WWN - real</v>
      </c>
      <c r="F896" s="84">
        <f t="shared" si="566"/>
        <v>0</v>
      </c>
      <c r="G896" s="84" t="str">
        <f t="shared" si="566"/>
        <v>£m</v>
      </c>
      <c r="H896" s="84">
        <f t="shared" si="566"/>
        <v>0</v>
      </c>
      <c r="I896" s="84">
        <f t="shared" si="566"/>
        <v>0</v>
      </c>
      <c r="J896" s="84">
        <f t="shared" si="566"/>
        <v>0</v>
      </c>
      <c r="K896" s="84">
        <f t="shared" si="566"/>
        <v>0</v>
      </c>
      <c r="L896" s="84">
        <f t="shared" si="566"/>
        <v>0</v>
      </c>
      <c r="M896" s="84">
        <f t="shared" si="566"/>
        <v>0.59413356281490437</v>
      </c>
      <c r="N896" s="84">
        <f t="shared" si="566"/>
        <v>0</v>
      </c>
      <c r="O896" s="84">
        <f t="shared" si="566"/>
        <v>0</v>
      </c>
      <c r="P896" s="84">
        <f t="shared" si="566"/>
        <v>0</v>
      </c>
      <c r="Q896" s="84">
        <f t="shared" si="566"/>
        <v>0</v>
      </c>
    </row>
    <row r="897" spans="1:17" hidden="1" outlineLevel="1">
      <c r="E897" s="84" t="str">
        <f t="shared" ref="E897:Q897" si="567" xml:space="preserve"> E$703</f>
        <v>Actual regulated equity - BR - real</v>
      </c>
      <c r="F897" s="84">
        <f t="shared" si="567"/>
        <v>0</v>
      </c>
      <c r="G897" s="84" t="str">
        <f t="shared" si="567"/>
        <v>£m</v>
      </c>
      <c r="H897" s="84">
        <f t="shared" si="567"/>
        <v>0</v>
      </c>
      <c r="I897" s="84">
        <f t="shared" si="567"/>
        <v>0</v>
      </c>
      <c r="J897" s="84">
        <f t="shared" si="567"/>
        <v>0</v>
      </c>
      <c r="K897" s="84">
        <f t="shared" si="567"/>
        <v>0</v>
      </c>
      <c r="L897" s="84">
        <f t="shared" si="567"/>
        <v>0</v>
      </c>
      <c r="M897" s="84">
        <f t="shared" si="567"/>
        <v>0</v>
      </c>
      <c r="N897" s="84">
        <f t="shared" si="567"/>
        <v>0</v>
      </c>
      <c r="O897" s="84">
        <f t="shared" si="567"/>
        <v>0</v>
      </c>
      <c r="P897" s="84">
        <f t="shared" si="567"/>
        <v>0</v>
      </c>
      <c r="Q897" s="84">
        <f t="shared" si="567"/>
        <v>0</v>
      </c>
    </row>
    <row r="898" spans="1:17" hidden="1" outlineLevel="1">
      <c r="E898" s="84" t="str">
        <f t="shared" ref="E898:Q898" si="568" xml:space="preserve"> E$878</f>
        <v>Actual regulated equity - DMMY - real</v>
      </c>
      <c r="F898" s="84">
        <f t="shared" si="568"/>
        <v>0</v>
      </c>
      <c r="G898" s="84" t="str">
        <f t="shared" si="568"/>
        <v>£m</v>
      </c>
      <c r="H898" s="84">
        <f t="shared" si="568"/>
        <v>0</v>
      </c>
      <c r="I898" s="84">
        <f t="shared" si="568"/>
        <v>0</v>
      </c>
      <c r="J898" s="84">
        <f t="shared" si="568"/>
        <v>0</v>
      </c>
      <c r="K898" s="84">
        <f t="shared" si="568"/>
        <v>0</v>
      </c>
      <c r="L898" s="84">
        <f t="shared" si="568"/>
        <v>0</v>
      </c>
      <c r="M898" s="84">
        <f t="shared" si="568"/>
        <v>0</v>
      </c>
      <c r="N898" s="84">
        <f t="shared" si="568"/>
        <v>0</v>
      </c>
      <c r="O898" s="84">
        <f t="shared" si="568"/>
        <v>0</v>
      </c>
      <c r="P898" s="84">
        <f t="shared" si="568"/>
        <v>0</v>
      </c>
      <c r="Q898" s="84">
        <f t="shared" si="568"/>
        <v>0</v>
      </c>
    </row>
    <row r="899" spans="1:17" hidden="1" outlineLevel="1">
      <c r="E899" s="243" t="s">
        <v>934</v>
      </c>
      <c r="F899" s="211"/>
      <c r="G899" s="211" t="s">
        <v>255</v>
      </c>
      <c r="H899" s="211"/>
      <c r="I899" s="211"/>
      <c r="J899" s="211">
        <f t="shared" ref="J899:Q899" si="569" xml:space="preserve"> SUM(J894:J898)</f>
        <v>0</v>
      </c>
      <c r="K899" s="211">
        <f t="shared" si="569"/>
        <v>0</v>
      </c>
      <c r="L899" s="211">
        <f t="shared" si="569"/>
        <v>0</v>
      </c>
      <c r="M899" s="211">
        <f t="shared" si="569"/>
        <v>28.216556025521506</v>
      </c>
      <c r="N899" s="211">
        <f t="shared" si="569"/>
        <v>0</v>
      </c>
      <c r="O899" s="211">
        <f t="shared" si="569"/>
        <v>0</v>
      </c>
      <c r="P899" s="211">
        <f t="shared" si="569"/>
        <v>0</v>
      </c>
      <c r="Q899" s="211">
        <f t="shared" si="569"/>
        <v>0</v>
      </c>
    </row>
    <row r="900" spans="1:17" s="148" customFormat="1" hidden="1" outlineLevel="1">
      <c r="A900" s="143"/>
      <c r="B900" s="144"/>
      <c r="C900" s="145"/>
      <c r="D900" s="146"/>
      <c r="E900" s="147"/>
      <c r="G900" s="149"/>
    </row>
    <row r="901" spans="1:17"/>
    <row r="902" spans="1:17" collapsed="1">
      <c r="A902" s="33" t="s">
        <v>935</v>
      </c>
      <c r="B902" s="33"/>
      <c r="C902" s="33"/>
      <c r="D902" s="33"/>
      <c r="E902" s="33"/>
      <c r="F902" s="33"/>
      <c r="G902" s="33"/>
      <c r="H902" s="33"/>
      <c r="I902" s="33"/>
      <c r="J902" s="33"/>
      <c r="K902" s="33"/>
      <c r="L902" s="33"/>
      <c r="M902" s="33"/>
      <c r="N902" s="33"/>
      <c r="O902" s="33"/>
      <c r="P902" s="33"/>
      <c r="Q902" s="33"/>
    </row>
    <row r="903" spans="1:17" s="240" customFormat="1" hidden="1" outlineLevel="1">
      <c r="A903" s="273"/>
      <c r="B903" s="273"/>
      <c r="C903" s="273"/>
      <c r="D903" s="273"/>
      <c r="E903" s="497"/>
      <c r="F903" s="273"/>
      <c r="G903" s="273"/>
      <c r="H903" s="273"/>
      <c r="I903" s="273"/>
      <c r="J903" s="273"/>
      <c r="K903" s="273"/>
      <c r="L903" s="273"/>
      <c r="M903" s="273"/>
      <c r="N903" s="273"/>
      <c r="O903" s="273"/>
      <c r="P903" s="273"/>
      <c r="Q903" s="273"/>
    </row>
    <row r="904" spans="1:17" s="240" customFormat="1" hidden="1" outlineLevel="1">
      <c r="A904" s="273"/>
      <c r="B904" s="273"/>
      <c r="C904" s="273"/>
      <c r="D904" s="273"/>
      <c r="E904" s="497" t="str">
        <f xml:space="preserve"> E39</f>
        <v>Check: Closing RCV (RPI inflated RCV) - WR - real</v>
      </c>
      <c r="F904" s="273"/>
      <c r="G904" s="273"/>
      <c r="H904" s="247">
        <f xml:space="preserve"> H39</f>
        <v>0</v>
      </c>
      <c r="I904" s="273"/>
      <c r="J904" s="273"/>
      <c r="K904" s="273"/>
      <c r="L904" s="273"/>
      <c r="M904" s="273"/>
      <c r="N904" s="273"/>
      <c r="O904" s="273"/>
      <c r="P904" s="273"/>
      <c r="Q904" s="273"/>
    </row>
    <row r="905" spans="1:17" s="240" customFormat="1" hidden="1" outlineLevel="1">
      <c r="A905" s="273"/>
      <c r="B905" s="273"/>
      <c r="C905" s="273"/>
      <c r="D905" s="273"/>
      <c r="E905" s="497" t="str">
        <f xml:space="preserve"> E86</f>
        <v>Check: Closing RCV (CPIH inflated RCV) - WR - real</v>
      </c>
      <c r="F905" s="273"/>
      <c r="G905" s="273"/>
      <c r="H905" s="247">
        <f xml:space="preserve"> H86</f>
        <v>0</v>
      </c>
      <c r="I905" s="273"/>
      <c r="J905" s="273"/>
      <c r="K905" s="273"/>
      <c r="L905" s="273"/>
      <c r="M905" s="273"/>
      <c r="N905" s="273"/>
      <c r="O905" s="273"/>
      <c r="P905" s="273"/>
      <c r="Q905" s="273"/>
    </row>
    <row r="906" spans="1:17" s="240" customFormat="1" hidden="1" outlineLevel="1">
      <c r="A906" s="273"/>
      <c r="B906" s="273"/>
      <c r="C906" s="273"/>
      <c r="D906" s="273"/>
      <c r="E906" s="497" t="str">
        <f xml:space="preserve"> E122</f>
        <v>Check: Closing RCV (Post 2020 investment RCV) - WR - real</v>
      </c>
      <c r="F906" s="273"/>
      <c r="G906" s="273"/>
      <c r="H906" s="247">
        <f xml:space="preserve"> H122</f>
        <v>0</v>
      </c>
      <c r="I906" s="273"/>
      <c r="J906" s="273"/>
      <c r="K906" s="273"/>
      <c r="L906" s="273"/>
      <c r="M906" s="273"/>
      <c r="N906" s="273"/>
      <c r="O906" s="273"/>
      <c r="P906" s="273"/>
      <c r="Q906" s="273"/>
    </row>
    <row r="907" spans="1:17" s="240" customFormat="1" hidden="1" outlineLevel="1">
      <c r="A907" s="273"/>
      <c r="B907" s="273"/>
      <c r="C907" s="273"/>
      <c r="D907" s="273"/>
      <c r="E907" s="497" t="str">
        <f xml:space="preserve"> E158</f>
        <v>Check: Total opening RCV - WR - real</v>
      </c>
      <c r="F907" s="273"/>
      <c r="G907" s="273"/>
      <c r="H907" s="247">
        <f xml:space="preserve"> H158</f>
        <v>0</v>
      </c>
      <c r="I907" s="273"/>
      <c r="J907" s="273"/>
      <c r="K907" s="273"/>
      <c r="L907" s="273"/>
      <c r="M907" s="273"/>
      <c r="N907" s="273"/>
      <c r="O907" s="273"/>
      <c r="P907" s="273"/>
      <c r="Q907" s="273"/>
    </row>
    <row r="908" spans="1:17" s="240" customFormat="1" hidden="1" outlineLevel="1">
      <c r="A908" s="273"/>
      <c r="B908" s="273"/>
      <c r="C908" s="273"/>
      <c r="D908" s="273"/>
      <c r="E908" s="497" t="str">
        <f xml:space="preserve"> E164</f>
        <v>Check: Total closing RCV - WR - real</v>
      </c>
      <c r="F908" s="273"/>
      <c r="G908" s="273"/>
      <c r="H908" s="247">
        <f xml:space="preserve"> H164</f>
        <v>0</v>
      </c>
      <c r="I908" s="273"/>
      <c r="J908" s="273"/>
      <c r="K908" s="273"/>
      <c r="L908" s="273"/>
      <c r="M908" s="273"/>
      <c r="N908" s="273"/>
      <c r="O908" s="273"/>
      <c r="P908" s="273"/>
      <c r="Q908" s="273"/>
    </row>
    <row r="909" spans="1:17" s="240" customFormat="1" hidden="1" outlineLevel="1">
      <c r="A909" s="273"/>
      <c r="B909" s="273"/>
      <c r="C909" s="273"/>
      <c r="D909" s="273"/>
      <c r="E909" s="497"/>
      <c r="F909" s="273"/>
      <c r="G909" s="273"/>
      <c r="H909" s="497"/>
      <c r="I909" s="273"/>
      <c r="J909" s="273"/>
      <c r="K909" s="273"/>
      <c r="L909" s="273"/>
      <c r="M909" s="273"/>
      <c r="N909" s="273"/>
      <c r="O909" s="273"/>
      <c r="P909" s="273"/>
      <c r="Q909" s="273"/>
    </row>
    <row r="910" spans="1:17" s="240" customFormat="1" hidden="1" outlineLevel="1">
      <c r="A910" s="273"/>
      <c r="B910" s="273"/>
      <c r="C910" s="273"/>
      <c r="D910" s="273"/>
      <c r="E910" s="497" t="str">
        <f xml:space="preserve"> E214</f>
        <v>Check: Closing RCV (RPI inflated RCV) - WN - real</v>
      </c>
      <c r="F910" s="273"/>
      <c r="G910" s="273"/>
      <c r="H910" s="247">
        <f xml:space="preserve"> H214</f>
        <v>0</v>
      </c>
      <c r="I910" s="273"/>
      <c r="J910" s="273"/>
      <c r="K910" s="273"/>
      <c r="L910" s="273"/>
      <c r="M910" s="273"/>
      <c r="N910" s="273"/>
      <c r="O910" s="273"/>
      <c r="P910" s="273"/>
      <c r="Q910" s="273"/>
    </row>
    <row r="911" spans="1:17" s="240" customFormat="1" hidden="1" outlineLevel="1">
      <c r="A911" s="273"/>
      <c r="B911" s="273"/>
      <c r="C911" s="273"/>
      <c r="D911" s="273"/>
      <c r="E911" s="497" t="str">
        <f xml:space="preserve"> E261</f>
        <v>Check: Closing RCV (CPIH inflated RCV) - WN - real</v>
      </c>
      <c r="F911" s="273"/>
      <c r="G911" s="273"/>
      <c r="H911" s="247">
        <f xml:space="preserve"> H261</f>
        <v>0</v>
      </c>
      <c r="I911" s="273"/>
      <c r="J911" s="273"/>
      <c r="K911" s="273"/>
      <c r="L911" s="273"/>
      <c r="M911" s="273"/>
      <c r="N911" s="273"/>
      <c r="O911" s="273"/>
      <c r="P911" s="273"/>
      <c r="Q911" s="273"/>
    </row>
    <row r="912" spans="1:17" s="240" customFormat="1" hidden="1" outlineLevel="1">
      <c r="A912" s="273"/>
      <c r="B912" s="273"/>
      <c r="C912" s="273"/>
      <c r="D912" s="273"/>
      <c r="E912" s="497" t="str">
        <f xml:space="preserve"> E297</f>
        <v>Check: Closing RCV (Post 2020 investment RCV) - WR - real</v>
      </c>
      <c r="F912" s="273"/>
      <c r="G912" s="273"/>
      <c r="H912" s="247">
        <f xml:space="preserve"> H297</f>
        <v>0</v>
      </c>
      <c r="I912" s="273"/>
      <c r="J912" s="273"/>
      <c r="K912" s="273"/>
      <c r="L912" s="273"/>
      <c r="M912" s="273"/>
      <c r="N912" s="273"/>
      <c r="O912" s="273"/>
      <c r="P912" s="273"/>
      <c r="Q912" s="273"/>
    </row>
    <row r="913" spans="1:17" s="240" customFormat="1" hidden="1" outlineLevel="1">
      <c r="A913" s="273"/>
      <c r="B913" s="273"/>
      <c r="C913" s="273"/>
      <c r="D913" s="273"/>
      <c r="E913" s="497" t="str">
        <f xml:space="preserve"> E333</f>
        <v>Check: Total opening RCV - WN - real</v>
      </c>
      <c r="F913" s="273"/>
      <c r="G913" s="273"/>
      <c r="H913" s="247">
        <f xml:space="preserve"> H333</f>
        <v>0</v>
      </c>
      <c r="I913" s="273"/>
      <c r="J913" s="273"/>
      <c r="K913" s="273"/>
      <c r="L913" s="273"/>
      <c r="M913" s="273"/>
      <c r="N913" s="273"/>
      <c r="O913" s="273"/>
      <c r="P913" s="273"/>
      <c r="Q913" s="273"/>
    </row>
    <row r="914" spans="1:17" s="240" customFormat="1" hidden="1" outlineLevel="1">
      <c r="A914" s="273"/>
      <c r="B914" s="273"/>
      <c r="C914" s="273"/>
      <c r="D914" s="273"/>
      <c r="E914" s="497" t="str">
        <f xml:space="preserve"> E339</f>
        <v>Check: Total closing RCV - WN - real</v>
      </c>
      <c r="F914" s="273"/>
      <c r="G914" s="273"/>
      <c r="H914" s="247">
        <f xml:space="preserve"> H339</f>
        <v>0</v>
      </c>
      <c r="I914" s="273"/>
      <c r="J914" s="273"/>
      <c r="K914" s="273"/>
      <c r="L914" s="273"/>
      <c r="M914" s="273"/>
      <c r="N914" s="273"/>
      <c r="O914" s="273"/>
      <c r="P914" s="273"/>
      <c r="Q914" s="273"/>
    </row>
    <row r="915" spans="1:17" s="240" customFormat="1" hidden="1" outlineLevel="1">
      <c r="A915" s="273"/>
      <c r="B915" s="273"/>
      <c r="C915" s="273"/>
      <c r="D915" s="273"/>
      <c r="E915" s="497"/>
      <c r="F915" s="273"/>
      <c r="G915" s="273"/>
      <c r="H915" s="497"/>
      <c r="I915" s="273"/>
      <c r="J915" s="273"/>
      <c r="K915" s="273"/>
      <c r="L915" s="273"/>
      <c r="M915" s="273"/>
      <c r="N915" s="273"/>
      <c r="O915" s="273"/>
      <c r="P915" s="273"/>
      <c r="Q915" s="273"/>
    </row>
    <row r="916" spans="1:17" s="240" customFormat="1" hidden="1" outlineLevel="1">
      <c r="A916" s="273"/>
      <c r="B916" s="273"/>
      <c r="C916" s="273"/>
      <c r="D916" s="273"/>
      <c r="E916" s="497" t="str">
        <f xml:space="preserve"> E389</f>
        <v>Check: Closing RCV (RPI inflated RCV) - WWN - real</v>
      </c>
      <c r="F916" s="273"/>
      <c r="G916" s="273"/>
      <c r="H916" s="247">
        <f xml:space="preserve"> H389</f>
        <v>0</v>
      </c>
      <c r="I916" s="273"/>
      <c r="J916" s="273"/>
      <c r="K916" s="273"/>
      <c r="L916" s="273"/>
      <c r="M916" s="273"/>
      <c r="N916" s="273"/>
      <c r="O916" s="273"/>
      <c r="P916" s="273"/>
      <c r="Q916" s="273"/>
    </row>
    <row r="917" spans="1:17" s="240" customFormat="1" hidden="1" outlineLevel="1">
      <c r="A917" s="273"/>
      <c r="B917" s="273"/>
      <c r="C917" s="273"/>
      <c r="D917" s="273"/>
      <c r="E917" s="497" t="str">
        <f xml:space="preserve"> E436</f>
        <v>Check: Closing RCV (CPIH inflated RCV) - WWN - real</v>
      </c>
      <c r="F917" s="273"/>
      <c r="G917" s="273"/>
      <c r="H917" s="247">
        <f xml:space="preserve"> H436</f>
        <v>0</v>
      </c>
      <c r="I917" s="273"/>
      <c r="J917" s="273"/>
      <c r="K917" s="273"/>
      <c r="L917" s="273"/>
      <c r="M917" s="273"/>
      <c r="N917" s="273"/>
      <c r="O917" s="273"/>
      <c r="P917" s="273"/>
      <c r="Q917" s="273"/>
    </row>
    <row r="918" spans="1:17" s="240" customFormat="1" hidden="1" outlineLevel="1">
      <c r="A918" s="273"/>
      <c r="B918" s="273"/>
      <c r="C918" s="273"/>
      <c r="D918" s="273"/>
      <c r="E918" s="497" t="str">
        <f xml:space="preserve"> E472</f>
        <v>Check: Closing RCV (Post 2020 investment RCV) - WR - real</v>
      </c>
      <c r="F918" s="273"/>
      <c r="G918" s="273"/>
      <c r="H918" s="247">
        <f xml:space="preserve"> H472</f>
        <v>0</v>
      </c>
      <c r="I918" s="273"/>
      <c r="J918" s="273"/>
      <c r="K918" s="273"/>
      <c r="L918" s="273"/>
      <c r="M918" s="273"/>
      <c r="N918" s="273"/>
      <c r="O918" s="273"/>
      <c r="P918" s="273"/>
      <c r="Q918" s="273"/>
    </row>
    <row r="919" spans="1:17" s="240" customFormat="1" hidden="1" outlineLevel="1">
      <c r="A919" s="273"/>
      <c r="B919" s="273"/>
      <c r="C919" s="273"/>
      <c r="D919" s="273"/>
      <c r="E919" s="497" t="str">
        <f xml:space="preserve"> E508</f>
        <v>Check: Total opening RCV - WWN - real</v>
      </c>
      <c r="F919" s="273"/>
      <c r="G919" s="273"/>
      <c r="H919" s="247">
        <f xml:space="preserve"> H508</f>
        <v>0</v>
      </c>
      <c r="I919" s="273"/>
      <c r="J919" s="273"/>
      <c r="K919" s="273"/>
      <c r="L919" s="273"/>
      <c r="M919" s="273"/>
      <c r="N919" s="273"/>
      <c r="O919" s="273"/>
      <c r="P919" s="273"/>
      <c r="Q919" s="273"/>
    </row>
    <row r="920" spans="1:17" s="240" customFormat="1" hidden="1" outlineLevel="1">
      <c r="A920" s="273"/>
      <c r="B920" s="273"/>
      <c r="C920" s="273"/>
      <c r="D920" s="273"/>
      <c r="E920" s="497" t="str">
        <f xml:space="preserve"> E514</f>
        <v>Check: Total closing RCV - WWN - real</v>
      </c>
      <c r="F920" s="273"/>
      <c r="G920" s="273"/>
      <c r="H920" s="247">
        <f xml:space="preserve"> H514</f>
        <v>0</v>
      </c>
      <c r="I920" s="273"/>
      <c r="J920" s="273"/>
      <c r="K920" s="273"/>
      <c r="L920" s="273"/>
      <c r="M920" s="273"/>
      <c r="N920" s="273"/>
      <c r="O920" s="273"/>
      <c r="P920" s="273"/>
      <c r="Q920" s="273"/>
    </row>
    <row r="921" spans="1:17" s="240" customFormat="1" hidden="1" outlineLevel="1">
      <c r="A921" s="273"/>
      <c r="B921" s="273"/>
      <c r="C921" s="273"/>
      <c r="D921" s="273"/>
      <c r="E921" s="497"/>
      <c r="F921" s="273"/>
      <c r="G921" s="273"/>
      <c r="H921" s="497"/>
      <c r="I921" s="273"/>
      <c r="J921" s="273"/>
      <c r="K921" s="273"/>
      <c r="L921" s="273"/>
      <c r="M921" s="273"/>
      <c r="N921" s="273"/>
      <c r="O921" s="273"/>
      <c r="P921" s="273"/>
      <c r="Q921" s="273"/>
    </row>
    <row r="922" spans="1:17" s="240" customFormat="1" hidden="1" outlineLevel="1">
      <c r="A922" s="273"/>
      <c r="B922" s="273"/>
      <c r="C922" s="273"/>
      <c r="D922" s="273"/>
      <c r="E922" s="497" t="str">
        <f xml:space="preserve"> E564</f>
        <v>Check: Closing RCV (RPI inflated RCV) - BR - real</v>
      </c>
      <c r="F922" s="273"/>
      <c r="G922" s="273"/>
      <c r="H922" s="247">
        <f xml:space="preserve"> H564</f>
        <v>0</v>
      </c>
      <c r="I922" s="273"/>
      <c r="J922" s="273"/>
      <c r="K922" s="273"/>
      <c r="L922" s="273"/>
      <c r="M922" s="273"/>
      <c r="N922" s="273"/>
      <c r="O922" s="273"/>
      <c r="P922" s="273"/>
      <c r="Q922" s="273"/>
    </row>
    <row r="923" spans="1:17" s="240" customFormat="1" hidden="1" outlineLevel="1">
      <c r="A923" s="273"/>
      <c r="B923" s="273"/>
      <c r="C923" s="273"/>
      <c r="D923" s="273"/>
      <c r="E923" s="497" t="str">
        <f xml:space="preserve"> E611</f>
        <v>Check: Closing RCV (CPIH inflated RCV) - BR - real</v>
      </c>
      <c r="F923" s="273"/>
      <c r="G923" s="273"/>
      <c r="H923" s="247">
        <f xml:space="preserve"> H611</f>
        <v>0</v>
      </c>
      <c r="I923" s="273"/>
      <c r="J923" s="273"/>
      <c r="K923" s="273"/>
      <c r="L923" s="273"/>
      <c r="M923" s="273"/>
      <c r="N923" s="273"/>
      <c r="O923" s="273"/>
      <c r="P923" s="273"/>
      <c r="Q923" s="273"/>
    </row>
    <row r="924" spans="1:17" s="240" customFormat="1" hidden="1" outlineLevel="1">
      <c r="A924" s="273"/>
      <c r="B924" s="273"/>
      <c r="C924" s="273"/>
      <c r="D924" s="273"/>
      <c r="E924" s="497" t="str">
        <f xml:space="preserve"> E647</f>
        <v>Check: Closing RCV (Post 2020 investment RCV) - WR - real</v>
      </c>
      <c r="F924" s="273"/>
      <c r="G924" s="273"/>
      <c r="H924" s="247">
        <f xml:space="preserve"> H647</f>
        <v>0</v>
      </c>
      <c r="I924" s="273"/>
      <c r="J924" s="273"/>
      <c r="K924" s="273"/>
      <c r="L924" s="273"/>
      <c r="M924" s="273"/>
      <c r="N924" s="273"/>
      <c r="O924" s="273"/>
      <c r="P924" s="273"/>
      <c r="Q924" s="273"/>
    </row>
    <row r="925" spans="1:17" s="240" customFormat="1" hidden="1" outlineLevel="1">
      <c r="A925" s="273"/>
      <c r="B925" s="273"/>
      <c r="C925" s="273"/>
      <c r="D925" s="273"/>
      <c r="E925" s="497" t="str">
        <f xml:space="preserve"> E683</f>
        <v>Check: Total opening RCV - BR - real</v>
      </c>
      <c r="F925" s="273"/>
      <c r="G925" s="273"/>
      <c r="H925" s="247">
        <f xml:space="preserve"> H683</f>
        <v>0</v>
      </c>
      <c r="I925" s="273"/>
      <c r="J925" s="273"/>
      <c r="K925" s="273"/>
      <c r="L925" s="273"/>
      <c r="M925" s="273"/>
      <c r="N925" s="273"/>
      <c r="O925" s="273"/>
      <c r="P925" s="273"/>
      <c r="Q925" s="273"/>
    </row>
    <row r="926" spans="1:17" s="240" customFormat="1" hidden="1" outlineLevel="1">
      <c r="A926" s="273"/>
      <c r="B926" s="273"/>
      <c r="C926" s="273"/>
      <c r="D926" s="273"/>
      <c r="E926" s="497" t="str">
        <f xml:space="preserve"> E689</f>
        <v>Check: Total closing RCV - BR - real</v>
      </c>
      <c r="F926" s="273"/>
      <c r="G926" s="273"/>
      <c r="H926" s="247">
        <f xml:space="preserve"> H689</f>
        <v>0</v>
      </c>
      <c r="I926" s="273"/>
      <c r="J926" s="273"/>
      <c r="K926" s="273"/>
      <c r="L926" s="273"/>
      <c r="M926" s="273"/>
      <c r="N926" s="273"/>
      <c r="O926" s="273"/>
      <c r="P926" s="273"/>
      <c r="Q926" s="273"/>
    </row>
    <row r="927" spans="1:17" s="240" customFormat="1" hidden="1" outlineLevel="1">
      <c r="A927" s="273"/>
      <c r="B927" s="273"/>
      <c r="C927" s="273"/>
      <c r="D927" s="273"/>
      <c r="E927" s="497"/>
      <c r="F927" s="273"/>
      <c r="G927" s="273"/>
      <c r="H927" s="497"/>
      <c r="I927" s="273"/>
      <c r="J927" s="273"/>
      <c r="K927" s="273"/>
      <c r="L927" s="273"/>
      <c r="M927" s="273"/>
      <c r="N927" s="273"/>
      <c r="O927" s="273"/>
      <c r="P927" s="273"/>
      <c r="Q927" s="273"/>
    </row>
    <row r="928" spans="1:17" s="240" customFormat="1" hidden="1" outlineLevel="1">
      <c r="A928" s="273"/>
      <c r="B928" s="273"/>
      <c r="C928" s="273"/>
      <c r="D928" s="273"/>
      <c r="E928" s="497" t="str">
        <f xml:space="preserve"> E739</f>
        <v>Check: Closing RCV (RPI inflated RCV) - DMMY - real</v>
      </c>
      <c r="F928" s="273"/>
      <c r="G928" s="273"/>
      <c r="H928" s="247">
        <f xml:space="preserve"> H739</f>
        <v>0</v>
      </c>
      <c r="I928" s="273"/>
      <c r="J928" s="273"/>
      <c r="K928" s="273"/>
      <c r="L928" s="273"/>
      <c r="M928" s="273"/>
      <c r="N928" s="273"/>
      <c r="O928" s="273"/>
      <c r="P928" s="273"/>
      <c r="Q928" s="273"/>
    </row>
    <row r="929" spans="1:20" s="240" customFormat="1" hidden="1" outlineLevel="1">
      <c r="A929" s="273"/>
      <c r="B929" s="273"/>
      <c r="C929" s="273"/>
      <c r="D929" s="273"/>
      <c r="E929" s="497" t="str">
        <f xml:space="preserve"> E786</f>
        <v>Check: Closing RCV (CPIH inflated RCV) - DMMY - real</v>
      </c>
      <c r="F929" s="273"/>
      <c r="G929" s="273"/>
      <c r="H929" s="247">
        <f xml:space="preserve"> H786</f>
        <v>0</v>
      </c>
      <c r="I929" s="273"/>
      <c r="J929" s="273"/>
      <c r="K929" s="273"/>
      <c r="L929" s="273"/>
      <c r="M929" s="273"/>
      <c r="N929" s="273"/>
      <c r="O929" s="273"/>
      <c r="P929" s="273"/>
      <c r="Q929" s="273"/>
    </row>
    <row r="930" spans="1:20" s="240" customFormat="1" hidden="1" outlineLevel="1">
      <c r="A930" s="273"/>
      <c r="B930" s="273"/>
      <c r="C930" s="273"/>
      <c r="D930" s="273"/>
      <c r="E930" s="497" t="str">
        <f xml:space="preserve"> E822</f>
        <v>Check: Closing RCV (Post 2020 investment RCV) - DMMY - real</v>
      </c>
      <c r="F930" s="273"/>
      <c r="G930" s="273"/>
      <c r="H930" s="247">
        <f xml:space="preserve"> H822</f>
        <v>0</v>
      </c>
      <c r="I930" s="273"/>
      <c r="J930" s="273"/>
      <c r="K930" s="273"/>
      <c r="L930" s="273"/>
      <c r="M930" s="273"/>
      <c r="N930" s="273"/>
      <c r="O930" s="273"/>
      <c r="P930" s="273"/>
      <c r="Q930" s="273"/>
    </row>
    <row r="931" spans="1:20" s="240" customFormat="1" hidden="1" outlineLevel="1">
      <c r="A931" s="273"/>
      <c r="B931" s="273"/>
      <c r="C931" s="273"/>
      <c r="D931" s="273"/>
      <c r="E931" s="497" t="str">
        <f xml:space="preserve"> E858</f>
        <v>Check: Total opening RCV - DMMY - real</v>
      </c>
      <c r="F931" s="273"/>
      <c r="G931" s="273"/>
      <c r="H931" s="247">
        <f xml:space="preserve"> H858</f>
        <v>0</v>
      </c>
      <c r="I931" s="273"/>
      <c r="J931" s="273"/>
      <c r="K931" s="273"/>
      <c r="L931" s="273"/>
      <c r="M931" s="273"/>
      <c r="N931" s="273"/>
      <c r="O931" s="273"/>
      <c r="P931" s="273"/>
      <c r="Q931" s="273"/>
    </row>
    <row r="932" spans="1:20" s="240" customFormat="1" hidden="1" outlineLevel="1">
      <c r="A932" s="273"/>
      <c r="B932" s="273"/>
      <c r="C932" s="273"/>
      <c r="D932" s="273"/>
      <c r="E932" s="497" t="str">
        <f xml:space="preserve"> E864</f>
        <v>Check: Total opening RCV - DMMY - real</v>
      </c>
      <c r="F932" s="273"/>
      <c r="G932" s="273"/>
      <c r="H932" s="247">
        <f xml:space="preserve"> H864</f>
        <v>0</v>
      </c>
      <c r="I932" s="273"/>
      <c r="J932" s="273"/>
      <c r="K932" s="273"/>
      <c r="L932" s="273"/>
      <c r="M932" s="273"/>
      <c r="N932" s="273"/>
      <c r="O932" s="273"/>
      <c r="P932" s="273"/>
      <c r="Q932" s="273"/>
    </row>
    <row r="933" spans="1:20" s="240" customFormat="1">
      <c r="A933" s="273"/>
      <c r="B933" s="273"/>
      <c r="C933" s="273"/>
      <c r="D933" s="273"/>
      <c r="E933" s="497"/>
      <c r="F933" s="273"/>
      <c r="G933" s="273"/>
      <c r="H933" s="273"/>
      <c r="I933" s="273"/>
      <c r="J933" s="273"/>
      <c r="K933" s="273"/>
      <c r="L933" s="273"/>
      <c r="M933" s="273"/>
      <c r="N933" s="273"/>
      <c r="O933" s="273"/>
      <c r="P933" s="273"/>
      <c r="Q933" s="273"/>
    </row>
    <row r="934" spans="1:20" s="240" customFormat="1">
      <c r="A934" s="273"/>
      <c r="B934" s="273"/>
      <c r="C934" s="273"/>
      <c r="D934" s="273"/>
      <c r="E934" s="497" t="s">
        <v>935</v>
      </c>
      <c r="F934" s="273"/>
      <c r="G934" s="273"/>
      <c r="H934" s="247">
        <f xml:space="preserve"> SUM(H904:H908,H910:H914,H916:H920,H922:H926,H928:H932)</f>
        <v>0</v>
      </c>
      <c r="I934" s="273"/>
      <c r="J934" s="273"/>
      <c r="K934" s="273"/>
      <c r="L934" s="273"/>
      <c r="M934" s="273"/>
      <c r="N934" s="273"/>
      <c r="O934" s="273"/>
      <c r="P934" s="273"/>
      <c r="Q934" s="273"/>
    </row>
    <row r="935" spans="1:20" s="240" customFormat="1">
      <c r="A935" s="273"/>
      <c r="B935" s="273"/>
      <c r="C935" s="273"/>
      <c r="D935" s="273"/>
      <c r="E935" s="497"/>
      <c r="F935" s="273"/>
      <c r="G935" s="273"/>
      <c r="H935" s="273"/>
      <c r="I935" s="273"/>
      <c r="J935" s="273"/>
      <c r="K935" s="273"/>
      <c r="L935" s="273"/>
      <c r="M935" s="273"/>
      <c r="N935" s="273"/>
      <c r="O935" s="273"/>
      <c r="P935" s="273"/>
      <c r="Q935" s="273"/>
    </row>
    <row r="936" spans="1:20" s="240" customFormat="1">
      <c r="A936" s="273"/>
      <c r="B936" s="273"/>
      <c r="C936" s="273"/>
      <c r="D936" s="273"/>
      <c r="E936" s="497"/>
      <c r="F936" s="273"/>
      <c r="G936" s="273"/>
      <c r="H936" s="273"/>
      <c r="I936" s="273"/>
      <c r="J936" s="273"/>
      <c r="K936" s="273"/>
      <c r="L936" s="273"/>
      <c r="M936" s="273"/>
      <c r="N936" s="273"/>
      <c r="O936" s="273"/>
      <c r="P936" s="273"/>
      <c r="Q936" s="273"/>
    </row>
    <row r="937" spans="1:20" s="240" customFormat="1">
      <c r="A937" s="273"/>
      <c r="B937" s="273"/>
      <c r="C937" s="273"/>
      <c r="D937" s="273"/>
      <c r="E937" s="497"/>
      <c r="F937" s="273"/>
      <c r="G937" s="273"/>
      <c r="H937" s="273"/>
      <c r="I937" s="273"/>
      <c r="J937" s="273"/>
      <c r="K937" s="273"/>
      <c r="L937" s="273"/>
      <c r="M937" s="273"/>
      <c r="N937" s="273"/>
      <c r="O937" s="273"/>
      <c r="P937" s="273"/>
      <c r="Q937" s="273"/>
    </row>
    <row r="938" spans="1:20">
      <c r="A938" s="51" t="s">
        <v>88</v>
      </c>
      <c r="B938" s="51"/>
      <c r="C938" s="51"/>
      <c r="D938" s="51"/>
      <c r="E938" s="51"/>
      <c r="F938" s="51"/>
      <c r="G938" s="51"/>
      <c r="H938" s="51"/>
      <c r="I938" s="51"/>
      <c r="J938" s="51"/>
      <c r="K938" s="51"/>
      <c r="L938" s="51"/>
      <c r="M938" s="51"/>
      <c r="N938" s="51"/>
      <c r="O938" s="51"/>
      <c r="P938" s="51"/>
      <c r="Q938" s="51"/>
      <c r="R938" s="51"/>
      <c r="S938" s="51"/>
      <c r="T938" s="51"/>
    </row>
    <row r="944" spans="1:20"/>
    <row r="945"/>
    <row r="960"/>
    <row r="976"/>
    <row r="977"/>
    <row r="992"/>
    <row r="993"/>
    <row r="994"/>
    <row r="997"/>
    <row r="998"/>
    <row r="999"/>
    <row r="1000"/>
  </sheetData>
  <conditionalFormatting sqref="U3:CA3">
    <cfRule type="cellIs" dxfId="97" priority="151" operator="equal">
      <formula>"Post-Fcst"</formula>
    </cfRule>
    <cfRule type="cellIs" dxfId="96" priority="152" operator="equal">
      <formula>"Forecast"</formula>
    </cfRule>
    <cfRule type="cellIs" dxfId="95" priority="153" operator="equal">
      <formula>"Pre Fcst"</formula>
    </cfRule>
  </conditionalFormatting>
  <conditionalFormatting sqref="J3:T3">
    <cfRule type="cellIs" dxfId="94" priority="145" operator="equal">
      <formula>"Post-Fcst"</formula>
    </cfRule>
    <cfRule type="cellIs" dxfId="93" priority="146" operator="equal">
      <formula>"Forecast"</formula>
    </cfRule>
    <cfRule type="cellIs" dxfId="92" priority="147" operator="equal">
      <formula>"Pre Fcst"</formula>
    </cfRule>
  </conditionalFormatting>
  <conditionalFormatting sqref="H39">
    <cfRule type="cellIs" dxfId="91" priority="143" stopIfTrue="1" operator="notEqual">
      <formula>0</formula>
    </cfRule>
    <cfRule type="cellIs" dxfId="90" priority="144" stopIfTrue="1" operator="equal">
      <formula>""</formula>
    </cfRule>
  </conditionalFormatting>
  <conditionalFormatting sqref="H86">
    <cfRule type="cellIs" dxfId="89" priority="141" stopIfTrue="1" operator="notEqual">
      <formula>0</formula>
    </cfRule>
    <cfRule type="cellIs" dxfId="88" priority="142" stopIfTrue="1" operator="equal">
      <formula>""</formula>
    </cfRule>
  </conditionalFormatting>
  <conditionalFormatting sqref="H122">
    <cfRule type="cellIs" dxfId="87" priority="139" stopIfTrue="1" operator="notEqual">
      <formula>0</formula>
    </cfRule>
    <cfRule type="cellIs" dxfId="86" priority="140" stopIfTrue="1" operator="equal">
      <formula>""</formula>
    </cfRule>
  </conditionalFormatting>
  <conditionalFormatting sqref="H164">
    <cfRule type="cellIs" dxfId="85" priority="137" stopIfTrue="1" operator="notEqual">
      <formula>0</formula>
    </cfRule>
    <cfRule type="cellIs" dxfId="84" priority="138" stopIfTrue="1" operator="equal">
      <formula>""</formula>
    </cfRule>
  </conditionalFormatting>
  <conditionalFormatting sqref="H158">
    <cfRule type="cellIs" dxfId="83" priority="95" stopIfTrue="1" operator="notEqual">
      <formula>0</formula>
    </cfRule>
    <cfRule type="cellIs" dxfId="82" priority="96" stopIfTrue="1" operator="equal">
      <formula>""</formula>
    </cfRule>
  </conditionalFormatting>
  <conditionalFormatting sqref="H214">
    <cfRule type="cellIs" dxfId="81" priority="93" stopIfTrue="1" operator="notEqual">
      <formula>0</formula>
    </cfRule>
    <cfRule type="cellIs" dxfId="80" priority="94" stopIfTrue="1" operator="equal">
      <formula>""</formula>
    </cfRule>
  </conditionalFormatting>
  <conditionalFormatting sqref="H389">
    <cfRule type="cellIs" dxfId="79" priority="91" stopIfTrue="1" operator="notEqual">
      <formula>0</formula>
    </cfRule>
    <cfRule type="cellIs" dxfId="78" priority="92" stopIfTrue="1" operator="equal">
      <formula>""</formula>
    </cfRule>
  </conditionalFormatting>
  <conditionalFormatting sqref="H564">
    <cfRule type="cellIs" dxfId="77" priority="89" stopIfTrue="1" operator="notEqual">
      <formula>0</formula>
    </cfRule>
    <cfRule type="cellIs" dxfId="76" priority="90" stopIfTrue="1" operator="equal">
      <formula>""</formula>
    </cfRule>
  </conditionalFormatting>
  <conditionalFormatting sqref="H739">
    <cfRule type="cellIs" dxfId="75" priority="87" stopIfTrue="1" operator="notEqual">
      <formula>0</formula>
    </cfRule>
    <cfRule type="cellIs" dxfId="74" priority="88" stopIfTrue="1" operator="equal">
      <formula>""</formula>
    </cfRule>
  </conditionalFormatting>
  <conditionalFormatting sqref="H261">
    <cfRule type="cellIs" dxfId="73" priority="85" stopIfTrue="1" operator="notEqual">
      <formula>0</formula>
    </cfRule>
    <cfRule type="cellIs" dxfId="72" priority="86" stopIfTrue="1" operator="equal">
      <formula>""</formula>
    </cfRule>
  </conditionalFormatting>
  <conditionalFormatting sqref="H297">
    <cfRule type="cellIs" dxfId="71" priority="77" stopIfTrue="1" operator="notEqual">
      <formula>0</formula>
    </cfRule>
    <cfRule type="cellIs" dxfId="70" priority="78" stopIfTrue="1" operator="equal">
      <formula>""</formula>
    </cfRule>
  </conditionalFormatting>
  <conditionalFormatting sqref="H472">
    <cfRule type="cellIs" dxfId="69" priority="75" stopIfTrue="1" operator="notEqual">
      <formula>0</formula>
    </cfRule>
    <cfRule type="cellIs" dxfId="68" priority="76" stopIfTrue="1" operator="equal">
      <formula>""</formula>
    </cfRule>
  </conditionalFormatting>
  <conditionalFormatting sqref="H647">
    <cfRule type="cellIs" dxfId="67" priority="73" stopIfTrue="1" operator="notEqual">
      <formula>0</formula>
    </cfRule>
    <cfRule type="cellIs" dxfId="66" priority="74" stopIfTrue="1" operator="equal">
      <formula>""</formula>
    </cfRule>
  </conditionalFormatting>
  <conditionalFormatting sqref="H822">
    <cfRule type="cellIs" dxfId="65" priority="71" stopIfTrue="1" operator="notEqual">
      <formula>0</formula>
    </cfRule>
    <cfRule type="cellIs" dxfId="64" priority="72" stopIfTrue="1" operator="equal">
      <formula>""</formula>
    </cfRule>
  </conditionalFormatting>
  <conditionalFormatting sqref="H339">
    <cfRule type="cellIs" dxfId="63" priority="69" stopIfTrue="1" operator="notEqual">
      <formula>0</formula>
    </cfRule>
    <cfRule type="cellIs" dxfId="62" priority="70" stopIfTrue="1" operator="equal">
      <formula>""</formula>
    </cfRule>
  </conditionalFormatting>
  <conditionalFormatting sqref="H333">
    <cfRule type="cellIs" dxfId="61" priority="67" stopIfTrue="1" operator="notEqual">
      <formula>0</formula>
    </cfRule>
    <cfRule type="cellIs" dxfId="60" priority="68" stopIfTrue="1" operator="equal">
      <formula>""</formula>
    </cfRule>
  </conditionalFormatting>
  <conditionalFormatting sqref="H514">
    <cfRule type="cellIs" dxfId="59" priority="65" stopIfTrue="1" operator="notEqual">
      <formula>0</formula>
    </cfRule>
    <cfRule type="cellIs" dxfId="58" priority="66" stopIfTrue="1" operator="equal">
      <formula>""</formula>
    </cfRule>
  </conditionalFormatting>
  <conditionalFormatting sqref="H508">
    <cfRule type="cellIs" dxfId="57" priority="63" stopIfTrue="1" operator="notEqual">
      <formula>0</formula>
    </cfRule>
    <cfRule type="cellIs" dxfId="56" priority="64" stopIfTrue="1" operator="equal">
      <formula>""</formula>
    </cfRule>
  </conditionalFormatting>
  <conditionalFormatting sqref="H689">
    <cfRule type="cellIs" dxfId="55" priority="61" stopIfTrue="1" operator="notEqual">
      <formula>0</formula>
    </cfRule>
    <cfRule type="cellIs" dxfId="54" priority="62" stopIfTrue="1" operator="equal">
      <formula>""</formula>
    </cfRule>
  </conditionalFormatting>
  <conditionalFormatting sqref="H683">
    <cfRule type="cellIs" dxfId="53" priority="59" stopIfTrue="1" operator="notEqual">
      <formula>0</formula>
    </cfRule>
    <cfRule type="cellIs" dxfId="52" priority="60" stopIfTrue="1" operator="equal">
      <formula>""</formula>
    </cfRule>
  </conditionalFormatting>
  <conditionalFormatting sqref="H864">
    <cfRule type="cellIs" dxfId="51" priority="57" stopIfTrue="1" operator="notEqual">
      <formula>0</formula>
    </cfRule>
    <cfRule type="cellIs" dxfId="50" priority="58" stopIfTrue="1" operator="equal">
      <formula>""</formula>
    </cfRule>
  </conditionalFormatting>
  <conditionalFormatting sqref="H858">
    <cfRule type="cellIs" dxfId="49" priority="55" stopIfTrue="1" operator="notEqual">
      <formula>0</formula>
    </cfRule>
    <cfRule type="cellIs" dxfId="48" priority="56" stopIfTrue="1" operator="equal">
      <formula>""</formula>
    </cfRule>
  </conditionalFormatting>
  <conditionalFormatting sqref="H436">
    <cfRule type="cellIs" dxfId="47" priority="17" stopIfTrue="1" operator="notEqual">
      <formula>0</formula>
    </cfRule>
    <cfRule type="cellIs" dxfId="46" priority="18" stopIfTrue="1" operator="equal">
      <formula>""</formula>
    </cfRule>
  </conditionalFormatting>
  <conditionalFormatting sqref="H611">
    <cfRule type="cellIs" dxfId="45" priority="15" stopIfTrue="1" operator="notEqual">
      <formula>0</formula>
    </cfRule>
    <cfRule type="cellIs" dxfId="44" priority="16" stopIfTrue="1" operator="equal">
      <formula>""</formula>
    </cfRule>
  </conditionalFormatting>
  <conditionalFormatting sqref="H786">
    <cfRule type="cellIs" dxfId="43" priority="13" stopIfTrue="1" operator="notEqual">
      <formula>0</formula>
    </cfRule>
    <cfRule type="cellIs" dxfId="42" priority="14" stopIfTrue="1" operator="equal">
      <formula>""</formula>
    </cfRule>
  </conditionalFormatting>
  <conditionalFormatting sqref="H904:H908">
    <cfRule type="cellIs" dxfId="41" priority="11" stopIfTrue="1" operator="notEqual">
      <formula>0</formula>
    </cfRule>
    <cfRule type="cellIs" dxfId="40" priority="12" stopIfTrue="1" operator="equal">
      <formula>""</formula>
    </cfRule>
  </conditionalFormatting>
  <conditionalFormatting sqref="H910:H914">
    <cfRule type="cellIs" dxfId="39" priority="9" stopIfTrue="1" operator="notEqual">
      <formula>0</formula>
    </cfRule>
    <cfRule type="cellIs" dxfId="38" priority="10" stopIfTrue="1" operator="equal">
      <formula>""</formula>
    </cfRule>
  </conditionalFormatting>
  <conditionalFormatting sqref="H916:H920">
    <cfRule type="cellIs" dxfId="37" priority="7" stopIfTrue="1" operator="notEqual">
      <formula>0</formula>
    </cfRule>
    <cfRule type="cellIs" dxfId="36" priority="8" stopIfTrue="1" operator="equal">
      <formula>""</formula>
    </cfRule>
  </conditionalFormatting>
  <conditionalFormatting sqref="H922:H926">
    <cfRule type="cellIs" dxfId="35" priority="5" stopIfTrue="1" operator="notEqual">
      <formula>0</formula>
    </cfRule>
    <cfRule type="cellIs" dxfId="34" priority="6" stopIfTrue="1" operator="equal">
      <formula>""</formula>
    </cfRule>
  </conditionalFormatting>
  <conditionalFormatting sqref="H928:H932">
    <cfRule type="cellIs" dxfId="33" priority="3" stopIfTrue="1" operator="notEqual">
      <formula>0</formula>
    </cfRule>
    <cfRule type="cellIs" dxfId="32" priority="4" stopIfTrue="1" operator="equal">
      <formula>""</formula>
    </cfRule>
  </conditionalFormatting>
  <conditionalFormatting sqref="H934">
    <cfRule type="cellIs" dxfId="31" priority="1" stopIfTrue="1" operator="notEqual">
      <formula>0</formula>
    </cfRule>
    <cfRule type="cellIs" dxfId="30" priority="2" stopIfTrue="1" operator="equal">
      <formula>""</formula>
    </cfRule>
  </conditionalFormatting>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2336"/>
  <sheetViews>
    <sheetView showGridLines="0" zoomScale="90" zoomScaleNormal="90" workbookViewId="0">
      <pane ySplit="5" topLeftCell="A6" activePane="bottomLeft" state="frozen"/>
      <selection pane="bottomLeft" activeCell="M351" sqref="M351:M355"/>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59.25" style="84" customWidth="1"/>
    <col min="6" max="6" width="8.75" style="70" customWidth="1"/>
    <col min="7" max="7" width="6.125" style="70" customWidth="1"/>
    <col min="8" max="8" width="11.125" style="70" customWidth="1"/>
    <col min="9" max="9" width="4.25" style="70" bestFit="1" customWidth="1"/>
    <col min="10" max="10" width="9.375" style="70" customWidth="1"/>
    <col min="11"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Hafren Dyfrdwy</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577"/>
      <c r="J6" s="446"/>
      <c r="K6" s="446"/>
      <c r="L6" s="446"/>
      <c r="M6" s="446"/>
      <c r="N6" s="446"/>
      <c r="O6" s="446"/>
      <c r="P6" s="446"/>
      <c r="Q6" s="446"/>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xml:space="preserve"> IF( L$4 &lt;= $F$9, L10 + L12, 0)</f>
        <v>1</v>
      </c>
      <c r="M13" s="266">
        <f t="shared" si="0"/>
        <v>1</v>
      </c>
      <c r="N13" s="266">
        <f t="shared" si="0"/>
        <v>1</v>
      </c>
      <c r="O13" s="266">
        <f t="shared" si="0"/>
        <v>0</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0</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0</v>
      </c>
      <c r="P16" s="263">
        <f xml:space="preserve"> Index!P$212</f>
        <v>0</v>
      </c>
      <c r="Q16" s="263">
        <f xml:space="preserve"> Index!Q$212</f>
        <v>0</v>
      </c>
    </row>
    <row r="17" spans="1:17" s="625" customFormat="1" hidden="1" outlineLevel="1">
      <c r="A17" s="622"/>
      <c r="B17" s="623"/>
      <c r="C17" s="624"/>
      <c r="D17" s="576"/>
      <c r="E17" s="576" t="str">
        <f xml:space="preserve"> Index!E$195</f>
        <v>CPIH index (actual) - FYA - annual inflation</v>
      </c>
      <c r="F17" s="576">
        <f xml:space="preserve"> Index!F$195</f>
        <v>0</v>
      </c>
      <c r="G17" s="576" t="str">
        <f xml:space="preserve"> Index!G$195</f>
        <v>Factor</v>
      </c>
      <c r="H17" s="576">
        <f xml:space="preserve"> Index!H$195</f>
        <v>0</v>
      </c>
      <c r="I17" s="576">
        <f xml:space="preserve"> Index!I$195</f>
        <v>0</v>
      </c>
      <c r="J17" s="576">
        <f xml:space="preserve"> Index!J$195</f>
        <v>0</v>
      </c>
      <c r="K17" s="576">
        <f xml:space="preserve"> Index!K$195</f>
        <v>1.0212697905005599</v>
      </c>
      <c r="L17" s="576">
        <f xml:space="preserve"> Index!L$195</f>
        <v>1.0169902912621356</v>
      </c>
      <c r="M17" s="576">
        <f xml:space="preserve"> Index!M$195</f>
        <v>1.0080067749634312</v>
      </c>
      <c r="N17" s="576">
        <f xml:space="preserve"> Index!N$195</f>
        <v>1.0367371878102802</v>
      </c>
      <c r="O17" s="576">
        <f xml:space="preserve"> Index!O$195</f>
        <v>0</v>
      </c>
      <c r="P17" s="576">
        <f xml:space="preserve"> Index!P$195</f>
        <v>0</v>
      </c>
      <c r="Q17" s="576">
        <f xml:space="preserve"> Index!Q$195</f>
        <v>0</v>
      </c>
    </row>
    <row r="18" spans="1:17" s="259" customFormat="1" hidden="1" outlineLevel="1">
      <c r="A18" s="256"/>
      <c r="B18" s="257"/>
      <c r="C18" s="258"/>
      <c r="D18" s="255"/>
      <c r="E18" s="181" t="str">
        <f xml:space="preserve"> Index!E$204</f>
        <v>CPIH index (actual) - FYE - annual inflation</v>
      </c>
      <c r="F18" s="181">
        <f xml:space="preserve"> Index!F$204</f>
        <v>0</v>
      </c>
      <c r="G18" s="181" t="str">
        <f xml:space="preserve"> Index!G$204</f>
        <v>Factor</v>
      </c>
      <c r="H18" s="263">
        <f xml:space="preserve"> Index!H$204</f>
        <v>0</v>
      </c>
      <c r="I18" s="263">
        <f xml:space="preserve"> Index!I$204</f>
        <v>0</v>
      </c>
      <c r="J18" s="263">
        <f xml:space="preserve"> Index!J$204</f>
        <v>0</v>
      </c>
      <c r="K18" s="263">
        <f xml:space="preserve"> Index!K$204</f>
        <v>1.0180780209324454</v>
      </c>
      <c r="L18" s="263">
        <f xml:space="preserve"> Index!L$204</f>
        <v>1.0149532710280373</v>
      </c>
      <c r="M18" s="263">
        <f xml:space="preserve"> Index!M$204</f>
        <v>1.0101289134438307</v>
      </c>
      <c r="N18" s="263">
        <f xml:space="preserve"> Index!N$204</f>
        <v>1.0619872379216044</v>
      </c>
      <c r="O18" s="263">
        <f xml:space="preserve"> Index!O$204</f>
        <v>0</v>
      </c>
      <c r="P18" s="263">
        <f xml:space="preserve"> Index!P$204</f>
        <v>0</v>
      </c>
      <c r="Q18" s="263">
        <f xml:space="preserve"> Index!Q$204</f>
        <v>0</v>
      </c>
    </row>
    <row r="19" spans="1:17" s="259" customFormat="1" hidden="1" outlineLevel="1">
      <c r="A19" s="256"/>
      <c r="B19" s="257"/>
      <c r="C19" s="258"/>
      <c r="D19" s="255"/>
      <c r="E19" s="181"/>
      <c r="F19" s="181"/>
      <c r="G19" s="181"/>
      <c r="H19" s="181"/>
      <c r="I19" s="181"/>
      <c r="J19" s="263"/>
      <c r="K19" s="263"/>
      <c r="L19" s="263"/>
      <c r="M19" s="263"/>
      <c r="N19" s="263"/>
      <c r="O19" s="263"/>
      <c r="P19" s="263"/>
      <c r="Q19" s="263"/>
    </row>
    <row r="20" spans="1:17" s="259" customFormat="1" hidden="1" outlineLevel="1">
      <c r="A20" s="256"/>
      <c r="B20" s="257"/>
      <c r="C20" s="258"/>
      <c r="D20" s="255"/>
      <c r="E20" s="196" t="s">
        <v>938</v>
      </c>
      <c r="F20" s="196"/>
      <c r="G20" s="196" t="s">
        <v>668</v>
      </c>
      <c r="H20" s="267"/>
      <c r="I20" s="196"/>
      <c r="J20" s="267">
        <f t="shared" ref="J20:Q20" si="1" xml:space="preserve"> J$13 * J$15</f>
        <v>0</v>
      </c>
      <c r="K20" s="267">
        <f t="shared" si="1"/>
        <v>0</v>
      </c>
      <c r="L20" s="267">
        <f t="shared" si="1"/>
        <v>1.0386214616983847</v>
      </c>
      <c r="M20" s="267">
        <f t="shared" si="1"/>
        <v>1.0469374700143934</v>
      </c>
      <c r="N20" s="267">
        <f t="shared" si="1"/>
        <v>1.0853990084759317</v>
      </c>
      <c r="O20" s="267">
        <f t="shared" si="1"/>
        <v>0</v>
      </c>
      <c r="P20" s="267">
        <f t="shared" si="1"/>
        <v>0</v>
      </c>
      <c r="Q20" s="267">
        <f t="shared" si="1"/>
        <v>0</v>
      </c>
    </row>
    <row r="21" spans="1:17" s="259" customFormat="1" hidden="1" outlineLevel="1">
      <c r="A21" s="256"/>
      <c r="B21" s="257"/>
      <c r="C21" s="258"/>
      <c r="D21" s="255"/>
      <c r="E21" s="196" t="s">
        <v>939</v>
      </c>
      <c r="F21" s="196"/>
      <c r="G21" s="196" t="s">
        <v>668</v>
      </c>
      <c r="H21" s="267"/>
      <c r="I21" s="196"/>
      <c r="J21" s="267">
        <f t="shared" ref="J21:Q21" si="2" xml:space="preserve"> J$13 * J$16</f>
        <v>0</v>
      </c>
      <c r="K21" s="267">
        <f t="shared" si="2"/>
        <v>0</v>
      </c>
      <c r="L21" s="267">
        <f t="shared" si="2"/>
        <v>1.0420598112905806</v>
      </c>
      <c r="M21" s="267">
        <f t="shared" si="2"/>
        <v>1.0526147449224375</v>
      </c>
      <c r="N21" s="267">
        <f t="shared" si="2"/>
        <v>1.1178634255557334</v>
      </c>
      <c r="O21" s="267">
        <f t="shared" si="2"/>
        <v>0</v>
      </c>
      <c r="P21" s="267">
        <f t="shared" si="2"/>
        <v>0</v>
      </c>
      <c r="Q21" s="267">
        <f t="shared" si="2"/>
        <v>0</v>
      </c>
    </row>
    <row r="22" spans="1:17" s="259" customFormat="1" hidden="1" outlineLevel="1">
      <c r="A22" s="256"/>
      <c r="B22" s="257"/>
      <c r="C22" s="258"/>
      <c r="D22" s="255"/>
      <c r="E22" s="266" t="s">
        <v>940</v>
      </c>
      <c r="F22" s="266"/>
      <c r="G22" s="266" t="s">
        <v>668</v>
      </c>
      <c r="H22" s="267"/>
      <c r="I22" s="266"/>
      <c r="J22" s="267">
        <f t="shared" ref="J22:Q22" si="3" xml:space="preserve"> J$13 * J$18</f>
        <v>0</v>
      </c>
      <c r="K22" s="267">
        <f t="shared" si="3"/>
        <v>0</v>
      </c>
      <c r="L22" s="267">
        <f t="shared" si="3"/>
        <v>1.0149532710280373</v>
      </c>
      <c r="M22" s="267">
        <f xml:space="preserve"> M$13 * M$18</f>
        <v>1.0101289134438307</v>
      </c>
      <c r="N22" s="267">
        <f t="shared" si="3"/>
        <v>1.0619872379216044</v>
      </c>
      <c r="O22" s="267">
        <f t="shared" si="3"/>
        <v>0</v>
      </c>
      <c r="P22" s="267">
        <f t="shared" si="3"/>
        <v>0</v>
      </c>
      <c r="Q22" s="267">
        <f t="shared" si="3"/>
        <v>0</v>
      </c>
    </row>
    <row r="23" spans="1:17" s="259" customFormat="1" hidden="1" outlineLevel="1">
      <c r="A23" s="256"/>
      <c r="B23" s="257"/>
      <c r="C23" s="258"/>
      <c r="D23" s="255"/>
      <c r="E23" s="266"/>
      <c r="F23" s="266"/>
      <c r="G23" s="266"/>
      <c r="H23" s="267"/>
      <c r="I23" s="266"/>
      <c r="J23" s="267"/>
      <c r="K23" s="267"/>
      <c r="L23" s="267"/>
      <c r="M23" s="267"/>
      <c r="N23" s="267"/>
      <c r="O23" s="267"/>
      <c r="P23" s="267"/>
      <c r="Q23" s="267"/>
    </row>
    <row r="24" spans="1:17" s="259" customFormat="1">
      <c r="A24" s="256"/>
      <c r="B24" s="257"/>
      <c r="C24" s="258"/>
      <c r="D24" s="255"/>
      <c r="E24" s="196"/>
      <c r="F24" s="196"/>
      <c r="G24" s="196"/>
      <c r="H24" s="267"/>
      <c r="I24" s="196"/>
      <c r="J24" s="267"/>
      <c r="K24" s="267"/>
      <c r="L24" s="267"/>
      <c r="M24" s="267"/>
      <c r="N24" s="267"/>
      <c r="O24" s="267"/>
      <c r="P24" s="267"/>
      <c r="Q24" s="267"/>
    </row>
    <row r="25" spans="1:17" s="33" customFormat="1" collapsed="1">
      <c r="A25" s="33" t="s">
        <v>941</v>
      </c>
      <c r="D25" s="253"/>
    </row>
    <row r="26" spans="1:17" s="259" customFormat="1" hidden="1" outlineLevel="1">
      <c r="A26" s="256"/>
      <c r="B26" s="257"/>
      <c r="C26" s="258"/>
      <c r="D26" s="255"/>
      <c r="E26" s="196"/>
      <c r="F26" s="196"/>
      <c r="G26" s="196"/>
      <c r="H26" s="196"/>
      <c r="I26" s="196"/>
      <c r="J26" s="196"/>
      <c r="K26" s="196"/>
      <c r="L26" s="196"/>
      <c r="M26" s="196"/>
      <c r="N26" s="196"/>
      <c r="O26" s="196"/>
      <c r="P26" s="196"/>
      <c r="Q26" s="196"/>
    </row>
    <row r="27" spans="1:17" s="259" customFormat="1" hidden="1" outlineLevel="1" collapsed="1">
      <c r="A27" s="256"/>
      <c r="B27" s="257" t="s">
        <v>942</v>
      </c>
      <c r="C27" s="258"/>
      <c r="D27" s="255"/>
      <c r="E27" s="196"/>
      <c r="F27" s="196"/>
      <c r="G27" s="196"/>
      <c r="H27" s="196"/>
      <c r="I27" s="196"/>
      <c r="J27" s="196"/>
      <c r="K27" s="196"/>
      <c r="L27" s="196"/>
      <c r="M27" s="196"/>
      <c r="N27" s="196"/>
      <c r="O27" s="196"/>
      <c r="P27" s="196"/>
      <c r="Q27" s="196"/>
    </row>
    <row r="28" spans="1:17" s="259" customFormat="1" hidden="1" outlineLevel="2">
      <c r="A28" s="256"/>
      <c r="B28" s="257"/>
      <c r="C28" s="196" t="s">
        <v>943</v>
      </c>
      <c r="D28" s="255"/>
      <c r="E28" s="196"/>
      <c r="F28" s="196"/>
      <c r="G28" s="196"/>
      <c r="H28" s="196"/>
      <c r="I28" s="196"/>
      <c r="J28" s="196"/>
      <c r="K28" s="196"/>
      <c r="L28" s="196"/>
      <c r="M28" s="196"/>
      <c r="N28" s="196"/>
      <c r="O28" s="196"/>
      <c r="P28" s="196"/>
      <c r="Q28" s="196"/>
    </row>
    <row r="29" spans="1:17" s="573" customFormat="1" hidden="1" outlineLevel="2">
      <c r="A29" s="572"/>
      <c r="B29" s="570"/>
      <c r="C29" s="574"/>
      <c r="D29" s="571"/>
      <c r="E29" s="575" t="str">
        <f xml:space="preserve"> Inp!E$90</f>
        <v>Water resources 2020 RCV~ 1 April (opening balance) for FM at 2017-18 CPIH deflated price base</v>
      </c>
      <c r="F29" s="575">
        <f xml:space="preserve"> Inp!F$90</f>
        <v>0</v>
      </c>
      <c r="G29" s="575" t="str">
        <f xml:space="preserve"> Inp!G$90</f>
        <v>£m</v>
      </c>
      <c r="H29" s="575">
        <f xml:space="preserve"> Inp!H$90</f>
        <v>0</v>
      </c>
      <c r="I29" s="575">
        <f xml:space="preserve"> Inp!I$90</f>
        <v>0</v>
      </c>
      <c r="J29" s="575">
        <f xml:space="preserve"> Inp!J$90</f>
        <v>0</v>
      </c>
      <c r="K29" s="575">
        <f xml:space="preserve"> Inp!K$90</f>
        <v>0</v>
      </c>
      <c r="L29" s="575">
        <f xml:space="preserve"> Inp!L$90</f>
        <v>56.152166685350799</v>
      </c>
      <c r="M29" s="575">
        <f xml:space="preserve"> Inp!M$90</f>
        <v>0</v>
      </c>
      <c r="N29" s="575">
        <f xml:space="preserve"> Inp!N$90</f>
        <v>0</v>
      </c>
      <c r="O29" s="575">
        <f xml:space="preserve"> Inp!O$90</f>
        <v>0</v>
      </c>
      <c r="P29" s="575">
        <f xml:space="preserve"> Inp!P$90</f>
        <v>0</v>
      </c>
      <c r="Q29" s="575">
        <f xml:space="preserve"> Inp!Q$90</f>
        <v>0</v>
      </c>
    </row>
    <row r="30" spans="1:17" s="259" customFormat="1" hidden="1" outlineLevel="2">
      <c r="A30" s="256"/>
      <c r="B30" s="257"/>
      <c r="C30" s="258"/>
      <c r="D30" s="255"/>
      <c r="E30" s="181" t="s">
        <v>944</v>
      </c>
      <c r="F30" s="181">
        <v>0.5</v>
      </c>
      <c r="G30" s="181" t="s">
        <v>446</v>
      </c>
      <c r="H30" s="196"/>
      <c r="I30" s="196"/>
      <c r="J30" s="196"/>
      <c r="K30" s="196"/>
      <c r="L30" s="196"/>
      <c r="M30" s="196"/>
      <c r="N30" s="196"/>
      <c r="O30" s="196"/>
      <c r="P30" s="196"/>
      <c r="Q30" s="196"/>
    </row>
    <row r="31" spans="1:17" s="292" customFormat="1" hidden="1" outlineLevel="2">
      <c r="A31" s="287"/>
      <c r="B31" s="288"/>
      <c r="C31" s="289"/>
      <c r="D31" s="290"/>
      <c r="E31" s="272" t="str">
        <f xml:space="preserve"> Time!E$34</f>
        <v>Pre Forecast Period Flag</v>
      </c>
      <c r="F31" s="272">
        <f xml:space="preserve"> Time!F$34</f>
        <v>0</v>
      </c>
      <c r="G31" s="272" t="str">
        <f xml:space="preserve"> Time!G$34</f>
        <v>flag</v>
      </c>
      <c r="H31" s="272">
        <f xml:space="preserve"> Time!H$34</f>
        <v>3</v>
      </c>
      <c r="I31" s="272">
        <f xml:space="preserve"> Time!I$34</f>
        <v>0</v>
      </c>
      <c r="J31" s="272">
        <f xml:space="preserve"> Time!J$34</f>
        <v>1</v>
      </c>
      <c r="K31" s="272">
        <f xml:space="preserve"> Time!K$34</f>
        <v>1</v>
      </c>
      <c r="L31" s="272">
        <f xml:space="preserve"> Time!L$34</f>
        <v>1</v>
      </c>
      <c r="M31" s="272">
        <f xml:space="preserve"> Time!M$34</f>
        <v>0</v>
      </c>
      <c r="N31" s="272">
        <f xml:space="preserve"> Time!N$34</f>
        <v>0</v>
      </c>
      <c r="O31" s="272">
        <f xml:space="preserve"> Time!O$34</f>
        <v>0</v>
      </c>
      <c r="P31" s="272">
        <f xml:space="preserve"> Time!P$34</f>
        <v>0</v>
      </c>
      <c r="Q31" s="272">
        <f xml:space="preserve"> Time!Q$34</f>
        <v>0</v>
      </c>
    </row>
    <row r="32" spans="1:17" s="259" customFormat="1" hidden="1" outlineLevel="2">
      <c r="A32" s="256"/>
      <c r="B32" s="257"/>
      <c r="C32" s="258"/>
      <c r="D32" s="255"/>
      <c r="E32" s="293" t="str">
        <f xml:space="preserve"> Index!E$85</f>
        <v>CPIH index (PR19FD) - FYA - inflate from FYA 2017-18</v>
      </c>
      <c r="F32" s="293">
        <f xml:space="preserve"> Index!F$85</f>
        <v>0</v>
      </c>
      <c r="G32" s="293" t="str">
        <f xml:space="preserve"> Index!G$85</f>
        <v>Factor</v>
      </c>
      <c r="H32" s="293">
        <f xml:space="preserve"> Index!H$85</f>
        <v>0</v>
      </c>
      <c r="I32" s="293">
        <f xml:space="preserve"> Index!I$85</f>
        <v>0</v>
      </c>
      <c r="J32" s="263">
        <f xml:space="preserve"> Index!J$85</f>
        <v>1</v>
      </c>
      <c r="K32" s="263">
        <f xml:space="preserve"> Index!K$85</f>
        <v>1.0212697905005599</v>
      </c>
      <c r="L32" s="263">
        <f xml:space="preserve"> Index!L$85</f>
        <v>1.0416029201511179</v>
      </c>
      <c r="M32" s="263">
        <f xml:space="preserve"> Index!M$85</f>
        <v>1.0622616980779827</v>
      </c>
      <c r="N32" s="263">
        <f xml:space="preserve"> Index!N$85</f>
        <v>1.0835515290872799</v>
      </c>
      <c r="O32" s="263">
        <f xml:space="preserve"> Index!O$85</f>
        <v>1.1060365794841869</v>
      </c>
      <c r="P32" s="263">
        <f xml:space="preserve"> Index!P$85</f>
        <v>1.1292633476533553</v>
      </c>
      <c r="Q32" s="263">
        <f xml:space="preserve"> Index!Q$85</f>
        <v>1.1529778779540774</v>
      </c>
    </row>
    <row r="33" spans="1:17" s="205" customFormat="1" hidden="1" outlineLevel="2">
      <c r="A33" s="294"/>
      <c r="B33" s="295"/>
      <c r="C33" s="296"/>
      <c r="D33" s="297"/>
      <c r="E33" s="576" t="str">
        <f xml:space="preserve"> Index!E$127</f>
        <v>RPI-CPIH wedge (PR19FD) - FYA - annual inflation</v>
      </c>
      <c r="F33" s="576">
        <f xml:space="preserve"> Index!F$127</f>
        <v>0</v>
      </c>
      <c r="G33" s="576" t="str">
        <f xml:space="preserve"> Index!G$127</f>
        <v>Factor</v>
      </c>
      <c r="H33" s="576">
        <f xml:space="preserve"> Index!H$127</f>
        <v>0</v>
      </c>
      <c r="I33" s="576">
        <f xml:space="preserve"> Index!I$127</f>
        <v>0</v>
      </c>
      <c r="J33" s="576">
        <f xml:space="preserve"> Index!J$127</f>
        <v>0</v>
      </c>
      <c r="K33" s="576">
        <f xml:space="preserve"> Index!K$127</f>
        <v>9.2858492581475716E-3</v>
      </c>
      <c r="L33" s="576">
        <f xml:space="preserve"> Index!L$127</f>
        <v>1.1612485258307714E-2</v>
      </c>
      <c r="M33" s="576">
        <f xml:space="preserve"> Index!M$127</f>
        <v>4.424450951415082E-3</v>
      </c>
      <c r="N33" s="576">
        <f xml:space="preserve"> Index!N$127</f>
        <v>9.5456655774606158E-3</v>
      </c>
      <c r="O33" s="576">
        <f xml:space="preserve"> Index!O$127</f>
        <v>1.0752431675141949E-2</v>
      </c>
      <c r="P33" s="576">
        <f xml:space="preserve"> Index!P$127</f>
        <v>1.1000000000000121E-2</v>
      </c>
      <c r="Q33" s="576">
        <f xml:space="preserve"> Index!Q$127</f>
        <v>1.0999999999998566E-2</v>
      </c>
    </row>
    <row r="34" spans="1:17" s="259" customFormat="1" hidden="1" outlineLevel="2">
      <c r="A34" s="256"/>
      <c r="B34" s="257"/>
      <c r="C34" s="258"/>
      <c r="D34" s="255"/>
      <c r="E34" s="196" t="s">
        <v>945</v>
      </c>
      <c r="F34" s="274"/>
      <c r="G34" s="274" t="s">
        <v>668</v>
      </c>
      <c r="H34" s="196"/>
      <c r="I34" s="196"/>
      <c r="J34" s="267">
        <f t="shared" ref="J34:Q34" si="4" xml:space="preserve"> IF(J31 = 1, J32, I34 * (1 + J33))</f>
        <v>1</v>
      </c>
      <c r="K34" s="267">
        <f t="shared" si="4"/>
        <v>1.0212697905005599</v>
      </c>
      <c r="L34" s="267">
        <f t="shared" si="4"/>
        <v>1.0416029201511179</v>
      </c>
      <c r="M34" s="267">
        <f t="shared" si="4"/>
        <v>1.0462114411821772</v>
      </c>
      <c r="N34" s="267">
        <f t="shared" si="4"/>
        <v>1.0561982257230154</v>
      </c>
      <c r="O34" s="267">
        <f t="shared" si="4"/>
        <v>1.0675549249805083</v>
      </c>
      <c r="P34" s="267">
        <f t="shared" si="4"/>
        <v>1.079298029155294</v>
      </c>
      <c r="Q34" s="267">
        <f t="shared" si="4"/>
        <v>1.0911703074760006</v>
      </c>
    </row>
    <row r="35" spans="1:17" s="259" customFormat="1" hidden="1" outlineLevel="2">
      <c r="A35" s="256"/>
      <c r="B35" s="257"/>
      <c r="C35" s="258"/>
      <c r="D35" s="255"/>
      <c r="E35" s="196" t="s">
        <v>946</v>
      </c>
      <c r="F35" s="274"/>
      <c r="G35" s="196" t="s">
        <v>255</v>
      </c>
      <c r="H35" s="196"/>
      <c r="I35" s="196"/>
      <c r="J35" s="274">
        <f t="shared" ref="J35:Q35" si="5" xml:space="preserve"> (1 - $F30) * J29 * J34</f>
        <v>0</v>
      </c>
      <c r="K35" s="274">
        <f t="shared" si="5"/>
        <v>0</v>
      </c>
      <c r="L35" s="274">
        <f xml:space="preserve"> (1 - $F30) * L29 * L34</f>
        <v>29.244130396136857</v>
      </c>
      <c r="M35" s="274">
        <f t="shared" si="5"/>
        <v>0</v>
      </c>
      <c r="N35" s="274">
        <f t="shared" si="5"/>
        <v>0</v>
      </c>
      <c r="O35" s="274">
        <f t="shared" si="5"/>
        <v>0</v>
      </c>
      <c r="P35" s="274">
        <f t="shared" si="5"/>
        <v>0</v>
      </c>
      <c r="Q35" s="274">
        <f t="shared" si="5"/>
        <v>0</v>
      </c>
    </row>
    <row r="36" spans="1:17" s="259" customFormat="1" hidden="1" outlineLevel="2">
      <c r="A36" s="256"/>
      <c r="B36" s="257"/>
      <c r="C36" s="258"/>
      <c r="D36" s="255"/>
      <c r="E36" s="196"/>
      <c r="F36" s="196"/>
      <c r="G36" s="196"/>
      <c r="H36" s="196"/>
      <c r="I36" s="196"/>
      <c r="J36" s="196"/>
      <c r="K36" s="196"/>
      <c r="L36" s="196"/>
      <c r="M36" s="196"/>
      <c r="N36" s="196"/>
      <c r="O36" s="196"/>
      <c r="P36" s="196"/>
      <c r="Q36" s="196"/>
    </row>
    <row r="37" spans="1:17" s="259" customFormat="1" hidden="1" outlineLevel="2">
      <c r="A37" s="256"/>
      <c r="B37" s="257"/>
      <c r="C37" s="196" t="s">
        <v>947</v>
      </c>
      <c r="D37" s="255"/>
      <c r="E37" s="196"/>
      <c r="F37" s="196"/>
      <c r="G37" s="196"/>
      <c r="H37" s="196"/>
      <c r="I37" s="196"/>
      <c r="J37" s="196"/>
      <c r="K37" s="196"/>
      <c r="L37" s="196"/>
      <c r="M37" s="196"/>
      <c r="N37" s="196"/>
      <c r="O37" s="196"/>
      <c r="P37" s="196"/>
      <c r="Q37" s="196"/>
    </row>
    <row r="38" spans="1:17" s="573" customFormat="1" hidden="1" outlineLevel="2">
      <c r="A38" s="572"/>
      <c r="B38" s="570"/>
      <c r="C38" s="574"/>
      <c r="D38" s="571"/>
      <c r="E38" s="575" t="str">
        <f xml:space="preserve"> Inp!E$90</f>
        <v>Water resources 2020 RCV~ 1 April (opening balance) for FM at 2017-18 CPIH deflated price base</v>
      </c>
      <c r="F38" s="575">
        <f xml:space="preserve"> Inp!F$90</f>
        <v>0</v>
      </c>
      <c r="G38" s="575" t="str">
        <f xml:space="preserve"> Inp!G$90</f>
        <v>£m</v>
      </c>
      <c r="H38" s="575">
        <f xml:space="preserve"> Inp!H$90</f>
        <v>0</v>
      </c>
      <c r="I38" s="575">
        <f xml:space="preserve"> Inp!I$90</f>
        <v>0</v>
      </c>
      <c r="J38" s="575">
        <f xml:space="preserve"> Inp!J$90</f>
        <v>0</v>
      </c>
      <c r="K38" s="575">
        <f xml:space="preserve"> Inp!K$90</f>
        <v>0</v>
      </c>
      <c r="L38" s="575">
        <f xml:space="preserve"> Inp!L$90</f>
        <v>56.152166685350799</v>
      </c>
      <c r="M38" s="575">
        <f xml:space="preserve"> Inp!M$90</f>
        <v>0</v>
      </c>
      <c r="N38" s="575">
        <f xml:space="preserve"> Inp!N$90</f>
        <v>0</v>
      </c>
      <c r="O38" s="575">
        <f xml:space="preserve"> Inp!O$90</f>
        <v>0</v>
      </c>
      <c r="P38" s="575">
        <f xml:space="preserve"> Inp!P$90</f>
        <v>0</v>
      </c>
      <c r="Q38" s="575">
        <f xml:space="preserve"> Inp!Q$90</f>
        <v>0</v>
      </c>
    </row>
    <row r="39" spans="1:17" s="259" customFormat="1" hidden="1" outlineLevel="2">
      <c r="A39" s="256"/>
      <c r="B39" s="257"/>
      <c r="C39" s="258"/>
      <c r="D39" s="255"/>
      <c r="E39" s="181" t="s">
        <v>944</v>
      </c>
      <c r="F39" s="181">
        <v>0.5</v>
      </c>
      <c r="G39" s="181" t="s">
        <v>446</v>
      </c>
      <c r="H39" s="196"/>
      <c r="I39" s="196"/>
      <c r="J39" s="196"/>
      <c r="K39" s="196"/>
      <c r="L39" s="196"/>
      <c r="M39" s="196"/>
      <c r="N39" s="196"/>
      <c r="O39" s="196"/>
      <c r="P39" s="196"/>
      <c r="Q39" s="196"/>
    </row>
    <row r="40" spans="1:17" s="292" customFormat="1" hidden="1" outlineLevel="2">
      <c r="A40" s="287"/>
      <c r="B40" s="288"/>
      <c r="C40" s="289"/>
      <c r="D40" s="290"/>
      <c r="E40" s="272" t="str">
        <f xml:space="preserve"> Time!E$34</f>
        <v>Pre Forecast Period Flag</v>
      </c>
      <c r="F40" s="272">
        <f xml:space="preserve"> Time!F$34</f>
        <v>0</v>
      </c>
      <c r="G40" s="272" t="str">
        <f xml:space="preserve"> Time!G$34</f>
        <v>flag</v>
      </c>
      <c r="H40" s="272">
        <f xml:space="preserve"> Time!H$34</f>
        <v>3</v>
      </c>
      <c r="I40" s="272">
        <f xml:space="preserve"> Time!I$34</f>
        <v>0</v>
      </c>
      <c r="J40" s="272">
        <f xml:space="preserve"> Time!J$34</f>
        <v>1</v>
      </c>
      <c r="K40" s="272">
        <f xml:space="preserve"> Time!K$34</f>
        <v>1</v>
      </c>
      <c r="L40" s="272">
        <f xml:space="preserve"> Time!L$34</f>
        <v>1</v>
      </c>
      <c r="M40" s="272">
        <f xml:space="preserve"> Time!M$34</f>
        <v>0</v>
      </c>
      <c r="N40" s="272">
        <f xml:space="preserve"> Time!N$34</f>
        <v>0</v>
      </c>
      <c r="O40" s="272">
        <f xml:space="preserve"> Time!O$34</f>
        <v>0</v>
      </c>
      <c r="P40" s="272">
        <f xml:space="preserve"> Time!P$34</f>
        <v>0</v>
      </c>
      <c r="Q40" s="272">
        <f xml:space="preserve"> Time!Q$34</f>
        <v>0</v>
      </c>
    </row>
    <row r="41" spans="1:17" s="205" customFormat="1" hidden="1" outlineLevel="2">
      <c r="A41" s="294"/>
      <c r="B41" s="295"/>
      <c r="C41" s="296"/>
      <c r="D41" s="297"/>
      <c r="E41" s="576" t="str">
        <f xml:space="preserve"> Index!E$199</f>
        <v>CPIH index (actual) - FYA - inflate from FYA 2017-18</v>
      </c>
      <c r="F41" s="576">
        <f xml:space="preserve"> Index!F$199</f>
        <v>0</v>
      </c>
      <c r="G41" s="576" t="str">
        <f xml:space="preserve"> Index!G$199</f>
        <v>Factor</v>
      </c>
      <c r="H41" s="576">
        <f xml:space="preserve"> Index!H$199</f>
        <v>0</v>
      </c>
      <c r="I41" s="576">
        <f xml:space="preserve"> Index!I$199</f>
        <v>0</v>
      </c>
      <c r="J41" s="576">
        <f xml:space="preserve"> Index!J$199</f>
        <v>1</v>
      </c>
      <c r="K41" s="576">
        <f xml:space="preserve"> Index!K$199</f>
        <v>1.0212697905005599</v>
      </c>
      <c r="L41" s="576">
        <f xml:space="preserve"> Index!L$199</f>
        <v>1.0386214616983847</v>
      </c>
      <c r="M41" s="576">
        <f xml:space="preserve"> Index!M$199</f>
        <v>1.0469374700143934</v>
      </c>
      <c r="N41" s="576">
        <f xml:space="preserve"> Index!N$199</f>
        <v>1.0853990084759317</v>
      </c>
      <c r="O41" s="576">
        <f xml:space="preserve"> Index!O$199</f>
        <v>0</v>
      </c>
      <c r="P41" s="576">
        <f xml:space="preserve"> Index!P$199</f>
        <v>0</v>
      </c>
      <c r="Q41" s="576">
        <f xml:space="preserve"> Index!Q$199</f>
        <v>0</v>
      </c>
    </row>
    <row r="42" spans="1:17" s="259" customFormat="1" hidden="1" outlineLevel="2">
      <c r="A42" s="256"/>
      <c r="B42" s="257"/>
      <c r="C42" s="258"/>
      <c r="D42" s="255"/>
      <c r="E42" s="263" t="str">
        <f xml:space="preserve"> Index!E$241</f>
        <v>RPI-CPIH wedge (actual) - FYA - annual inflation</v>
      </c>
      <c r="F42" s="263">
        <f xml:space="preserve"> Index!F$241</f>
        <v>0</v>
      </c>
      <c r="G42" s="263" t="str">
        <f xml:space="preserve"> Index!G$241</f>
        <v>Factor</v>
      </c>
      <c r="H42" s="263">
        <f xml:space="preserve"> Index!H$241</f>
        <v>0</v>
      </c>
      <c r="I42" s="263">
        <f xml:space="preserve"> Index!I$241</f>
        <v>0</v>
      </c>
      <c r="J42" s="263">
        <f xml:space="preserve"> Index!J$241</f>
        <v>0</v>
      </c>
      <c r="K42" s="263">
        <f xml:space="preserve"> Index!K$241</f>
        <v>9.2858492581475716E-3</v>
      </c>
      <c r="L42" s="263">
        <f xml:space="preserve"> Index!L$241</f>
        <v>8.8943456175889501E-3</v>
      </c>
      <c r="M42" s="263">
        <f xml:space="preserve"> Index!M$241</f>
        <v>6.757387172393603E-4</v>
      </c>
      <c r="N42" s="263">
        <f xml:space="preserve"> Index!N$241</f>
        <v>2.1024851849776205E-2</v>
      </c>
      <c r="O42" s="263">
        <f xml:space="preserve"> Index!O$241</f>
        <v>0</v>
      </c>
      <c r="P42" s="263">
        <f xml:space="preserve"> Index!P$241</f>
        <v>0</v>
      </c>
      <c r="Q42" s="263">
        <f xml:space="preserve"> Index!Q$241</f>
        <v>0</v>
      </c>
    </row>
    <row r="43" spans="1:17" s="259" customFormat="1" hidden="1" outlineLevel="2">
      <c r="A43" s="256"/>
      <c r="B43" s="257"/>
      <c r="C43" s="258"/>
      <c r="D43" s="255"/>
      <c r="E43" s="196" t="s">
        <v>945</v>
      </c>
      <c r="F43" s="274"/>
      <c r="G43" s="274" t="s">
        <v>668</v>
      </c>
      <c r="H43" s="196"/>
      <c r="I43" s="196"/>
      <c r="J43" s="267">
        <f t="shared" ref="J43" si="6" xml:space="preserve"> IF(J40 = 1, J41, I43 * (1 + J42))</f>
        <v>1</v>
      </c>
      <c r="K43" s="267">
        <f t="shared" ref="K43" si="7" xml:space="preserve"> IF(K40 = 1, K41, J43 * (1 + K42))</f>
        <v>1.0212697905005599</v>
      </c>
      <c r="L43" s="267">
        <f t="shared" ref="L43" si="8" xml:space="preserve"> IF(L40 = 1, L41, K43 * (1 + L42))</f>
        <v>1.0386214616983847</v>
      </c>
      <c r="M43" s="267">
        <f t="shared" ref="M43" si="9" xml:space="preserve"> IF(M40 = 1, M41, L43 * (1 + M42))</f>
        <v>1.03932329843261</v>
      </c>
      <c r="N43" s="267">
        <f t="shared" ref="N43" si="10" xml:space="preserve"> IF(N40 = 1, N41, M43 * (1 + N42))</f>
        <v>1.0611749168061764</v>
      </c>
      <c r="O43" s="267">
        <f t="shared" ref="O43" si="11" xml:space="preserve"> IF(O40 = 1, O41, N43 * (1 + O42))</f>
        <v>1.0611749168061764</v>
      </c>
      <c r="P43" s="267">
        <f t="shared" ref="P43" si="12" xml:space="preserve"> IF(P40 = 1, P41, O43 * (1 + P42))</f>
        <v>1.0611749168061764</v>
      </c>
      <c r="Q43" s="267">
        <f t="shared" ref="Q43" si="13" xml:space="preserve"> IF(Q40 = 1, Q41, P43 * (1 + Q42))</f>
        <v>1.0611749168061764</v>
      </c>
    </row>
    <row r="44" spans="1:17" s="259" customFormat="1" hidden="1" outlineLevel="2">
      <c r="A44" s="256"/>
      <c r="B44" s="257"/>
      <c r="C44" s="258"/>
      <c r="D44" s="255"/>
      <c r="E44" s="196" t="s">
        <v>948</v>
      </c>
      <c r="F44" s="274"/>
      <c r="G44" s="196" t="s">
        <v>255</v>
      </c>
      <c r="H44" s="196"/>
      <c r="I44" s="196"/>
      <c r="J44" s="274">
        <f t="shared" ref="J44:Q44" si="14" xml:space="preserve"> (1 - $F39) * J38 * J43</f>
        <v>0</v>
      </c>
      <c r="K44" s="274">
        <f t="shared" si="14"/>
        <v>0</v>
      </c>
      <c r="L44" s="274">
        <f t="shared" si="14"/>
        <v>29.160422720135195</v>
      </c>
      <c r="M44" s="274">
        <f t="shared" si="14"/>
        <v>0</v>
      </c>
      <c r="N44" s="274">
        <f t="shared" si="14"/>
        <v>0</v>
      </c>
      <c r="O44" s="274">
        <f t="shared" si="14"/>
        <v>0</v>
      </c>
      <c r="P44" s="274">
        <f t="shared" si="14"/>
        <v>0</v>
      </c>
      <c r="Q44" s="274">
        <f t="shared" si="14"/>
        <v>0</v>
      </c>
    </row>
    <row r="45" spans="1:17" s="259" customFormat="1" hidden="1" outlineLevel="2">
      <c r="A45" s="256"/>
      <c r="B45" s="257"/>
      <c r="C45" s="258"/>
      <c r="D45" s="255"/>
      <c r="E45" s="196"/>
      <c r="F45" s="274"/>
      <c r="G45" s="196"/>
      <c r="H45" s="196"/>
      <c r="I45" s="196"/>
      <c r="J45" s="196"/>
      <c r="K45" s="196"/>
      <c r="L45" s="196"/>
      <c r="M45" s="196"/>
      <c r="N45" s="196"/>
      <c r="O45" s="196"/>
      <c r="P45" s="196"/>
      <c r="Q45" s="196"/>
    </row>
    <row r="46" spans="1:17" s="259" customFormat="1" hidden="1" outlineLevel="2">
      <c r="A46" s="256"/>
      <c r="B46" s="257"/>
      <c r="C46" s="196" t="s">
        <v>949</v>
      </c>
      <c r="D46" s="255"/>
      <c r="E46" s="196"/>
      <c r="F46" s="274"/>
      <c r="G46" s="196"/>
      <c r="H46" s="196"/>
      <c r="I46" s="196"/>
      <c r="J46" s="196"/>
      <c r="K46" s="196"/>
      <c r="L46" s="196"/>
      <c r="M46" s="196"/>
      <c r="N46" s="196"/>
      <c r="O46" s="196"/>
      <c r="P46" s="196"/>
      <c r="Q46" s="196"/>
    </row>
    <row r="47" spans="1:17" s="573" customFormat="1" hidden="1" outlineLevel="2">
      <c r="A47" s="572"/>
      <c r="B47" s="570"/>
      <c r="C47" s="574"/>
      <c r="D47" s="571"/>
      <c r="E47" s="577" t="str">
        <f t="shared" ref="E47:Q47" si="15" xml:space="preserve"> E35</f>
        <v>Water resources: RCV - CPI(H) + RPI wedge initial balance - nominal (PR19FD)</v>
      </c>
      <c r="F47" s="577">
        <f t="shared" si="15"/>
        <v>0</v>
      </c>
      <c r="G47" s="577" t="str">
        <f t="shared" si="15"/>
        <v>£m</v>
      </c>
      <c r="H47" s="577">
        <f t="shared" si="15"/>
        <v>0</v>
      </c>
      <c r="I47" s="577">
        <f t="shared" si="15"/>
        <v>0</v>
      </c>
      <c r="J47" s="577">
        <f t="shared" si="15"/>
        <v>0</v>
      </c>
      <c r="K47" s="577">
        <f t="shared" si="15"/>
        <v>0</v>
      </c>
      <c r="L47" s="577">
        <f t="shared" si="15"/>
        <v>29.244130396136857</v>
      </c>
      <c r="M47" s="577">
        <f t="shared" si="15"/>
        <v>0</v>
      </c>
      <c r="N47" s="577">
        <f t="shared" si="15"/>
        <v>0</v>
      </c>
      <c r="O47" s="577">
        <f t="shared" si="15"/>
        <v>0</v>
      </c>
      <c r="P47" s="577">
        <f t="shared" si="15"/>
        <v>0</v>
      </c>
      <c r="Q47" s="577">
        <f t="shared" si="15"/>
        <v>0</v>
      </c>
    </row>
    <row r="48" spans="1:17" s="573" customFormat="1" hidden="1" outlineLevel="2">
      <c r="A48" s="572"/>
      <c r="B48" s="570"/>
      <c r="C48" s="574"/>
      <c r="D48" s="571"/>
      <c r="E48" s="577" t="str">
        <f t="shared" ref="E48:Q48" si="16" xml:space="preserve"> E44</f>
        <v>Water resources: RCV - CPI(H) + RPI wedge initial balance - nominal (Actual)</v>
      </c>
      <c r="F48" s="577">
        <f t="shared" si="16"/>
        <v>0</v>
      </c>
      <c r="G48" s="577" t="str">
        <f t="shared" si="16"/>
        <v>£m</v>
      </c>
      <c r="H48" s="577">
        <f t="shared" si="16"/>
        <v>0</v>
      </c>
      <c r="I48" s="577">
        <f t="shared" si="16"/>
        <v>0</v>
      </c>
      <c r="J48" s="577">
        <f t="shared" si="16"/>
        <v>0</v>
      </c>
      <c r="K48" s="577">
        <f t="shared" si="16"/>
        <v>0</v>
      </c>
      <c r="L48" s="577">
        <f t="shared" si="16"/>
        <v>29.160422720135195</v>
      </c>
      <c r="M48" s="577">
        <f t="shared" si="16"/>
        <v>0</v>
      </c>
      <c r="N48" s="577">
        <f t="shared" si="16"/>
        <v>0</v>
      </c>
      <c r="O48" s="577">
        <f t="shared" si="16"/>
        <v>0</v>
      </c>
      <c r="P48" s="577">
        <f t="shared" si="16"/>
        <v>0</v>
      </c>
      <c r="Q48" s="577">
        <f t="shared" si="16"/>
        <v>0</v>
      </c>
    </row>
    <row r="49" spans="1:17" s="573" customFormat="1" hidden="1" outlineLevel="2">
      <c r="A49" s="572"/>
      <c r="B49" s="570"/>
      <c r="C49" s="574"/>
      <c r="D49" s="571"/>
      <c r="E49" s="577" t="s">
        <v>950</v>
      </c>
      <c r="F49" s="577"/>
      <c r="G49" s="577" t="s">
        <v>255</v>
      </c>
      <c r="H49" s="577">
        <f t="shared" ref="H49:Q49" si="17" xml:space="preserve"> H48 - H47</f>
        <v>0</v>
      </c>
      <c r="I49" s="577">
        <f t="shared" si="17"/>
        <v>0</v>
      </c>
      <c r="J49" s="577">
        <f t="shared" si="17"/>
        <v>0</v>
      </c>
      <c r="K49" s="577">
        <f t="shared" si="17"/>
        <v>0</v>
      </c>
      <c r="L49" s="577">
        <f t="shared" si="17"/>
        <v>-8.3707676001662179E-2</v>
      </c>
      <c r="M49" s="577">
        <f t="shared" si="17"/>
        <v>0</v>
      </c>
      <c r="N49" s="577">
        <f t="shared" si="17"/>
        <v>0</v>
      </c>
      <c r="O49" s="577">
        <f t="shared" si="17"/>
        <v>0</v>
      </c>
      <c r="P49" s="577">
        <f t="shared" si="17"/>
        <v>0</v>
      </c>
      <c r="Q49" s="577">
        <f t="shared" si="17"/>
        <v>0</v>
      </c>
    </row>
    <row r="50" spans="1:17" s="259" customFormat="1" hidden="1" outlineLevel="1">
      <c r="A50" s="256"/>
      <c r="B50" s="257"/>
      <c r="C50" s="258"/>
      <c r="D50" s="255"/>
      <c r="E50" s="196"/>
      <c r="F50" s="274"/>
      <c r="G50" s="196"/>
      <c r="H50" s="196"/>
      <c r="I50" s="196"/>
      <c r="J50" s="196"/>
      <c r="K50" s="196"/>
      <c r="L50" s="196"/>
      <c r="M50" s="196"/>
      <c r="N50" s="196"/>
      <c r="O50" s="196"/>
      <c r="P50" s="196"/>
      <c r="Q50" s="196"/>
    </row>
    <row r="51" spans="1:17" s="259" customFormat="1" hidden="1" outlineLevel="1" collapsed="1">
      <c r="A51" s="256"/>
      <c r="B51" s="257" t="s">
        <v>951</v>
      </c>
      <c r="C51" s="258"/>
      <c r="D51" s="255"/>
      <c r="E51" s="196"/>
      <c r="F51" s="196"/>
      <c r="G51" s="196"/>
      <c r="H51" s="196"/>
      <c r="I51" s="196"/>
      <c r="J51" s="196"/>
      <c r="K51" s="196"/>
      <c r="L51" s="196"/>
      <c r="M51" s="196"/>
      <c r="N51" s="196"/>
      <c r="O51" s="196"/>
      <c r="P51" s="196"/>
      <c r="Q51" s="196"/>
    </row>
    <row r="52" spans="1:17" s="259" customFormat="1" hidden="1" outlineLevel="2">
      <c r="A52" s="256"/>
      <c r="B52" s="257"/>
      <c r="C52" s="258"/>
      <c r="D52" s="255"/>
      <c r="E52" s="196"/>
      <c r="F52" s="196"/>
      <c r="G52" s="196"/>
      <c r="H52" s="196"/>
      <c r="I52" s="196"/>
      <c r="J52" s="196"/>
      <c r="K52" s="196"/>
      <c r="L52" s="196"/>
      <c r="M52" s="196"/>
      <c r="N52" s="196"/>
      <c r="O52" s="196"/>
      <c r="P52" s="196"/>
      <c r="Q52" s="196"/>
    </row>
    <row r="53" spans="1:17" s="259" customFormat="1" hidden="1" outlineLevel="2">
      <c r="A53" s="256"/>
      <c r="B53" s="257"/>
      <c r="C53" s="258"/>
      <c r="D53" s="255"/>
      <c r="E53" s="272" t="str">
        <f>Time!E$39</f>
        <v>Acquisition / initial balance date flag</v>
      </c>
      <c r="F53" s="272">
        <f>Time!F$39</f>
        <v>0</v>
      </c>
      <c r="G53" s="272" t="str">
        <f>Time!G$39</f>
        <v>flag</v>
      </c>
      <c r="H53" s="272">
        <f>Time!H$39</f>
        <v>1</v>
      </c>
      <c r="I53" s="272">
        <f>Time!I$39</f>
        <v>0</v>
      </c>
      <c r="J53" s="272">
        <f>Time!J$39</f>
        <v>0</v>
      </c>
      <c r="K53" s="272">
        <f>Time!K$39</f>
        <v>0</v>
      </c>
      <c r="L53" s="272">
        <f>Time!L$39</f>
        <v>1</v>
      </c>
      <c r="M53" s="272">
        <f>Time!M$39</f>
        <v>0</v>
      </c>
      <c r="N53" s="272">
        <f>Time!N$39</f>
        <v>0</v>
      </c>
      <c r="O53" s="272">
        <f>Time!O$39</f>
        <v>0</v>
      </c>
      <c r="P53" s="272">
        <f>Time!P$39</f>
        <v>0</v>
      </c>
      <c r="Q53" s="272">
        <f>Time!Q$39</f>
        <v>0</v>
      </c>
    </row>
    <row r="54" spans="1:17" s="259" customFormat="1" hidden="1" outlineLevel="2">
      <c r="A54" s="256"/>
      <c r="B54" s="257"/>
      <c r="C54" s="258"/>
      <c r="D54" s="255"/>
      <c r="E54" s="196" t="s">
        <v>952</v>
      </c>
      <c r="F54" s="274"/>
      <c r="G54" s="196" t="s">
        <v>255</v>
      </c>
      <c r="H54" s="274"/>
      <c r="I54" s="274"/>
      <c r="J54" s="274">
        <f t="shared" ref="J54:Q54" si="18" xml:space="preserve"> J44</f>
        <v>0</v>
      </c>
      <c r="K54" s="274">
        <f t="shared" si="18"/>
        <v>0</v>
      </c>
      <c r="L54" s="274">
        <f t="shared" si="18"/>
        <v>29.160422720135195</v>
      </c>
      <c r="M54" s="274">
        <f t="shared" si="18"/>
        <v>0</v>
      </c>
      <c r="N54" s="274">
        <f t="shared" si="18"/>
        <v>0</v>
      </c>
      <c r="O54" s="274">
        <f t="shared" si="18"/>
        <v>0</v>
      </c>
      <c r="P54" s="274">
        <f t="shared" si="18"/>
        <v>0</v>
      </c>
      <c r="Q54" s="274">
        <f t="shared" si="18"/>
        <v>0</v>
      </c>
    </row>
    <row r="55" spans="1:17" s="259" customFormat="1" hidden="1" outlineLevel="2">
      <c r="A55" s="256"/>
      <c r="B55" s="257"/>
      <c r="C55" s="258"/>
      <c r="D55" s="255"/>
      <c r="E55" s="196"/>
      <c r="F55" s="274"/>
      <c r="G55" s="196"/>
      <c r="H55" s="274"/>
      <c r="I55" s="274"/>
      <c r="J55" s="274"/>
      <c r="K55" s="274"/>
      <c r="L55" s="274"/>
      <c r="M55" s="274"/>
      <c r="N55" s="274"/>
      <c r="O55" s="274"/>
      <c r="P55" s="274"/>
      <c r="Q55" s="274"/>
    </row>
    <row r="56" spans="1:17" s="281" customFormat="1" hidden="1" outlineLevel="2">
      <c r="A56" s="277"/>
      <c r="B56" s="278"/>
      <c r="C56" s="279"/>
      <c r="D56" s="280"/>
      <c r="E56" s="282" t="str">
        <f t="shared" ref="E56:Q56" si="19" xml:space="preserve"> E65</f>
        <v>RCV (RPI inflated RCV) balance BEG - WR - nominal</v>
      </c>
      <c r="F56" s="282">
        <f t="shared" si="19"/>
        <v>0</v>
      </c>
      <c r="G56" s="282" t="str">
        <f t="shared" si="19"/>
        <v>£m</v>
      </c>
      <c r="H56" s="282">
        <f t="shared" si="19"/>
        <v>0</v>
      </c>
      <c r="I56" s="282">
        <f t="shared" si="19"/>
        <v>0</v>
      </c>
      <c r="J56" s="282">
        <f t="shared" si="19"/>
        <v>0</v>
      </c>
      <c r="K56" s="282">
        <f t="shared" si="19"/>
        <v>0</v>
      </c>
      <c r="L56" s="282">
        <f t="shared" si="19"/>
        <v>0</v>
      </c>
      <c r="M56" s="282">
        <f t="shared" si="19"/>
        <v>29.160422720135195</v>
      </c>
      <c r="N56" s="282">
        <f t="shared" si="19"/>
        <v>27.56055115450868</v>
      </c>
      <c r="O56" s="282">
        <f t="shared" si="19"/>
        <v>27.315897000737476</v>
      </c>
      <c r="P56" s="282">
        <f t="shared" si="19"/>
        <v>0</v>
      </c>
      <c r="Q56" s="282">
        <f t="shared" si="19"/>
        <v>0</v>
      </c>
    </row>
    <row r="57" spans="1:17" s="259" customFormat="1" hidden="1" outlineLevel="2">
      <c r="A57" s="256"/>
      <c r="B57" s="257"/>
      <c r="C57" s="258"/>
      <c r="D57" s="255"/>
      <c r="E57" s="263" t="str">
        <f xml:space="preserve"> Index!E$239</f>
        <v>RPI index (actual) - FYA - annual inflation active</v>
      </c>
      <c r="F57" s="263">
        <f xml:space="preserve"> Index!F$239</f>
        <v>0</v>
      </c>
      <c r="G57" s="263" t="str">
        <f xml:space="preserve"> Index!G$239</f>
        <v>Factor</v>
      </c>
      <c r="H57" s="263">
        <f xml:space="preserve"> Index!H$239</f>
        <v>0</v>
      </c>
      <c r="I57" s="263">
        <f xml:space="preserve"> Index!I$239</f>
        <v>0</v>
      </c>
      <c r="J57" s="263">
        <f xml:space="preserve"> Index!J$239</f>
        <v>0</v>
      </c>
      <c r="K57" s="263">
        <f xml:space="preserve"> Index!K$239</f>
        <v>1.0305556397587075</v>
      </c>
      <c r="L57" s="263">
        <f xml:space="preserve"> Index!L$239</f>
        <v>1.0258846368797245</v>
      </c>
      <c r="M57" s="263">
        <f xml:space="preserve"> Index!M$239</f>
        <v>1.0086825136806705</v>
      </c>
      <c r="N57" s="263">
        <f xml:space="preserve"> Index!N$239</f>
        <v>1.0577620396600564</v>
      </c>
      <c r="O57" s="263">
        <f xml:space="preserve"> Index!O$239</f>
        <v>0</v>
      </c>
      <c r="P57" s="263">
        <f xml:space="preserve"> Index!P$239</f>
        <v>0</v>
      </c>
      <c r="Q57" s="263">
        <f xml:space="preserve"> Index!Q$239</f>
        <v>0</v>
      </c>
    </row>
    <row r="58" spans="1:17" s="259" customFormat="1" hidden="1" outlineLevel="2">
      <c r="A58" s="256"/>
      <c r="B58" s="257"/>
      <c r="C58" s="258"/>
      <c r="D58" s="255"/>
      <c r="E58" s="196" t="s">
        <v>257</v>
      </c>
      <c r="F58" s="196"/>
      <c r="G58" s="196" t="s">
        <v>255</v>
      </c>
      <c r="H58" s="196"/>
      <c r="I58" s="196"/>
      <c r="J58" s="274">
        <f t="shared" ref="J58:Q58" si="20" xml:space="preserve"> J56 * (J57 - 1)</f>
        <v>0</v>
      </c>
      <c r="K58" s="274">
        <f t="shared" si="20"/>
        <v>0</v>
      </c>
      <c r="L58" s="274">
        <f t="shared" si="20"/>
        <v>0</v>
      </c>
      <c r="M58" s="274">
        <f xml:space="preserve"> M56 * (M57 - 1)</f>
        <v>0.25318576920170938</v>
      </c>
      <c r="N58" s="274">
        <f t="shared" si="20"/>
        <v>1.5919536488397448</v>
      </c>
      <c r="O58" s="274">
        <f t="shared" si="20"/>
        <v>-27.315897000737476</v>
      </c>
      <c r="P58" s="274">
        <f t="shared" si="20"/>
        <v>0</v>
      </c>
      <c r="Q58" s="274">
        <f t="shared" si="20"/>
        <v>0</v>
      </c>
    </row>
    <row r="59" spans="1:17" s="259" customFormat="1" hidden="1" outlineLevel="2">
      <c r="A59" s="256"/>
      <c r="B59" s="257"/>
      <c r="C59" s="258"/>
      <c r="D59" s="255"/>
      <c r="E59" s="196"/>
      <c r="F59" s="196"/>
      <c r="G59" s="196"/>
      <c r="H59" s="196"/>
      <c r="I59" s="196"/>
      <c r="J59" s="196"/>
      <c r="K59" s="196"/>
      <c r="L59" s="196"/>
      <c r="M59" s="196"/>
      <c r="N59" s="196"/>
      <c r="O59" s="196"/>
      <c r="P59" s="196"/>
      <c r="Q59" s="196"/>
    </row>
    <row r="60" spans="1:17" s="292" customFormat="1" hidden="1" outlineLevel="2">
      <c r="A60" s="287"/>
      <c r="B60" s="288"/>
      <c r="C60" s="289"/>
      <c r="D60" s="290"/>
      <c r="E60" s="181" t="str">
        <f xml:space="preserve"> Inp!E$110</f>
        <v>Run-off rate - CPI(H) + RPI wedge - active - WR</v>
      </c>
      <c r="F60" s="181">
        <f xml:space="preserve"> Inp!F$110</f>
        <v>0</v>
      </c>
      <c r="G60" s="181" t="str">
        <f xml:space="preserve"> Inp!G$110</f>
        <v>%</v>
      </c>
      <c r="H60" s="291">
        <f xml:space="preserve"> Inp!H$110</f>
        <v>0</v>
      </c>
      <c r="I60" s="291">
        <f xml:space="preserve"> Inp!I$110</f>
        <v>0</v>
      </c>
      <c r="J60" s="291">
        <f xml:space="preserve"> Inp!J$110</f>
        <v>0</v>
      </c>
      <c r="K60" s="291">
        <f xml:space="preserve"> Inp!K$110</f>
        <v>0</v>
      </c>
      <c r="L60" s="291">
        <f xml:space="preserve"> Inp!L$110</f>
        <v>0</v>
      </c>
      <c r="M60" s="291">
        <f xml:space="preserve"> Inp!M$110</f>
        <v>6.3E-2</v>
      </c>
      <c r="N60" s="291">
        <f xml:space="preserve"> Inp!N$110</f>
        <v>6.3E-2</v>
      </c>
      <c r="O60" s="291">
        <f xml:space="preserve"> Inp!O$110</f>
        <v>6.3E-2</v>
      </c>
      <c r="P60" s="291">
        <f xml:space="preserve"> Inp!P$110</f>
        <v>6.3E-2</v>
      </c>
      <c r="Q60" s="291">
        <f xml:space="preserve"> Inp!Q$110</f>
        <v>6.3E-2</v>
      </c>
    </row>
    <row r="61" spans="1:17" s="281" customFormat="1" hidden="1" outlineLevel="2">
      <c r="A61" s="277"/>
      <c r="B61" s="278"/>
      <c r="C61" s="279"/>
      <c r="D61" s="280"/>
      <c r="E61" s="282" t="str">
        <f t="shared" ref="E61:Q61" si="21" xml:space="preserve"> E65</f>
        <v>RCV (RPI inflated RCV) balance BEG - WR - nominal</v>
      </c>
      <c r="F61" s="282">
        <f t="shared" si="21"/>
        <v>0</v>
      </c>
      <c r="G61" s="282" t="str">
        <f t="shared" si="21"/>
        <v>£m</v>
      </c>
      <c r="H61" s="282">
        <f t="shared" si="21"/>
        <v>0</v>
      </c>
      <c r="I61" s="282">
        <f t="shared" si="21"/>
        <v>0</v>
      </c>
      <c r="J61" s="282">
        <f t="shared" si="21"/>
        <v>0</v>
      </c>
      <c r="K61" s="282">
        <f t="shared" si="21"/>
        <v>0</v>
      </c>
      <c r="L61" s="282">
        <f t="shared" si="21"/>
        <v>0</v>
      </c>
      <c r="M61" s="282">
        <f t="shared" si="21"/>
        <v>29.160422720135195</v>
      </c>
      <c r="N61" s="282">
        <f t="shared" si="21"/>
        <v>27.56055115450868</v>
      </c>
      <c r="O61" s="282">
        <f t="shared" si="21"/>
        <v>27.315897000737476</v>
      </c>
      <c r="P61" s="282">
        <f t="shared" si="21"/>
        <v>0</v>
      </c>
      <c r="Q61" s="282">
        <f t="shared" si="21"/>
        <v>0</v>
      </c>
    </row>
    <row r="62" spans="1:17" s="259" customFormat="1" hidden="1" outlineLevel="2">
      <c r="A62" s="256"/>
      <c r="B62" s="257"/>
      <c r="C62" s="258"/>
      <c r="D62" s="255"/>
      <c r="E62" s="274" t="str">
        <f t="shared" ref="E62:Q62" si="22" xml:space="preserve"> E58</f>
        <v>Indexation on RCV - CPI(H) + RPI wedge bf balance - WR - nominal</v>
      </c>
      <c r="F62" s="274">
        <f t="shared" si="22"/>
        <v>0</v>
      </c>
      <c r="G62" s="274" t="str">
        <f t="shared" si="22"/>
        <v>£m</v>
      </c>
      <c r="H62" s="274">
        <f t="shared" si="22"/>
        <v>0</v>
      </c>
      <c r="I62" s="274">
        <f t="shared" si="22"/>
        <v>0</v>
      </c>
      <c r="J62" s="274">
        <f t="shared" si="22"/>
        <v>0</v>
      </c>
      <c r="K62" s="274">
        <f t="shared" si="22"/>
        <v>0</v>
      </c>
      <c r="L62" s="274">
        <f t="shared" si="22"/>
        <v>0</v>
      </c>
      <c r="M62" s="274">
        <f t="shared" si="22"/>
        <v>0.25318576920170938</v>
      </c>
      <c r="N62" s="274">
        <f t="shared" si="22"/>
        <v>1.5919536488397448</v>
      </c>
      <c r="O62" s="274">
        <f t="shared" si="22"/>
        <v>-27.315897000737476</v>
      </c>
      <c r="P62" s="274">
        <f t="shared" si="22"/>
        <v>0</v>
      </c>
      <c r="Q62" s="274">
        <f t="shared" si="22"/>
        <v>0</v>
      </c>
    </row>
    <row r="63" spans="1:17" s="259" customFormat="1" hidden="1" outlineLevel="2">
      <c r="A63" s="256"/>
      <c r="B63" s="257"/>
      <c r="C63" s="258"/>
      <c r="D63" s="255"/>
      <c r="E63" s="196" t="s">
        <v>953</v>
      </c>
      <c r="F63" s="196"/>
      <c r="G63" s="196" t="s">
        <v>255</v>
      </c>
      <c r="H63" s="274"/>
      <c r="I63" s="274"/>
      <c r="J63" s="274">
        <f t="shared" ref="J63:Q63" si="23" xml:space="preserve"> (J61 + J62) * J60</f>
        <v>0</v>
      </c>
      <c r="K63" s="274">
        <f t="shared" si="23"/>
        <v>0</v>
      </c>
      <c r="L63" s="274">
        <f t="shared" si="23"/>
        <v>0</v>
      </c>
      <c r="M63" s="274">
        <f xml:space="preserve"> (M61 + M62) * M60</f>
        <v>1.8530573348282251</v>
      </c>
      <c r="N63" s="274">
        <f t="shared" si="23"/>
        <v>1.8366078026109507</v>
      </c>
      <c r="O63" s="274">
        <f t="shared" si="23"/>
        <v>0</v>
      </c>
      <c r="P63" s="274">
        <f t="shared" si="23"/>
        <v>0</v>
      </c>
      <c r="Q63" s="274">
        <f t="shared" si="23"/>
        <v>0</v>
      </c>
    </row>
    <row r="64" spans="1:17" s="259" customFormat="1" hidden="1" outlineLevel="2">
      <c r="A64" s="256"/>
      <c r="B64" s="257"/>
      <c r="C64" s="258"/>
      <c r="D64" s="255"/>
      <c r="E64" s="196"/>
      <c r="F64" s="196"/>
      <c r="G64" s="196"/>
      <c r="H64" s="274"/>
      <c r="I64" s="274"/>
      <c r="J64" s="274"/>
      <c r="K64" s="274"/>
      <c r="L64" s="274"/>
      <c r="M64" s="274"/>
      <c r="N64" s="274"/>
      <c r="O64" s="274"/>
      <c r="P64" s="274"/>
      <c r="Q64" s="274"/>
    </row>
    <row r="65" spans="1:17" s="259" customFormat="1" hidden="1" outlineLevel="2">
      <c r="A65" s="256"/>
      <c r="B65" s="257"/>
      <c r="C65" s="258"/>
      <c r="D65" s="255"/>
      <c r="E65" s="196" t="s">
        <v>954</v>
      </c>
      <c r="F65" s="196"/>
      <c r="G65" s="196" t="s">
        <v>255</v>
      </c>
      <c r="H65" s="274"/>
      <c r="I65" s="274"/>
      <c r="J65" s="274">
        <f t="shared" ref="J65:Q65" si="24" xml:space="preserve"> I68</f>
        <v>0</v>
      </c>
      <c r="K65" s="274">
        <f t="shared" si="24"/>
        <v>0</v>
      </c>
      <c r="L65" s="274">
        <f t="shared" si="24"/>
        <v>0</v>
      </c>
      <c r="M65" s="274">
        <f t="shared" si="24"/>
        <v>29.160422720135195</v>
      </c>
      <c r="N65" s="274">
        <f t="shared" si="24"/>
        <v>27.56055115450868</v>
      </c>
      <c r="O65" s="274">
        <f t="shared" si="24"/>
        <v>27.315897000737476</v>
      </c>
      <c r="P65" s="274">
        <f t="shared" si="24"/>
        <v>0</v>
      </c>
      <c r="Q65" s="274">
        <f t="shared" si="24"/>
        <v>0</v>
      </c>
    </row>
    <row r="66" spans="1:17" s="259" customFormat="1" hidden="1" outlineLevel="2">
      <c r="A66" s="256"/>
      <c r="B66" s="257"/>
      <c r="C66" s="258"/>
      <c r="D66" s="255" t="s">
        <v>719</v>
      </c>
      <c r="E66" s="274" t="str">
        <f t="shared" ref="E66:Q66" si="25" xml:space="preserve"> E58</f>
        <v>Indexation on RCV - CPI(H) + RPI wedge bf balance - WR - nominal</v>
      </c>
      <c r="F66" s="274">
        <f t="shared" si="25"/>
        <v>0</v>
      </c>
      <c r="G66" s="274" t="str">
        <f t="shared" si="25"/>
        <v>£m</v>
      </c>
      <c r="H66" s="274">
        <f t="shared" si="25"/>
        <v>0</v>
      </c>
      <c r="I66" s="274">
        <f t="shared" si="25"/>
        <v>0</v>
      </c>
      <c r="J66" s="274">
        <f t="shared" si="25"/>
        <v>0</v>
      </c>
      <c r="K66" s="274">
        <f t="shared" si="25"/>
        <v>0</v>
      </c>
      <c r="L66" s="274">
        <f t="shared" si="25"/>
        <v>0</v>
      </c>
      <c r="M66" s="274">
        <f t="shared" si="25"/>
        <v>0.25318576920170938</v>
      </c>
      <c r="N66" s="274">
        <f t="shared" si="25"/>
        <v>1.5919536488397448</v>
      </c>
      <c r="O66" s="274">
        <f t="shared" si="25"/>
        <v>-27.315897000737476</v>
      </c>
      <c r="P66" s="274">
        <f t="shared" si="25"/>
        <v>0</v>
      </c>
      <c r="Q66" s="274">
        <f t="shared" si="25"/>
        <v>0</v>
      </c>
    </row>
    <row r="67" spans="1:17" s="259" customFormat="1" hidden="1" outlineLevel="2">
      <c r="A67" s="256"/>
      <c r="B67" s="257"/>
      <c r="C67" s="258"/>
      <c r="D67" s="255" t="s">
        <v>631</v>
      </c>
      <c r="E67" s="274" t="str">
        <f t="shared" ref="E67:Q67" si="26" xml:space="preserve"> E63</f>
        <v>RCV - CPI(H) + RPI wedge run-off - WR - nominal</v>
      </c>
      <c r="F67" s="274">
        <f t="shared" si="26"/>
        <v>0</v>
      </c>
      <c r="G67" s="274" t="str">
        <f t="shared" si="26"/>
        <v>£m</v>
      </c>
      <c r="H67" s="274">
        <f t="shared" si="26"/>
        <v>0</v>
      </c>
      <c r="I67" s="274">
        <f t="shared" si="26"/>
        <v>0</v>
      </c>
      <c r="J67" s="274">
        <f t="shared" si="26"/>
        <v>0</v>
      </c>
      <c r="K67" s="274">
        <f t="shared" si="26"/>
        <v>0</v>
      </c>
      <c r="L67" s="274">
        <f t="shared" si="26"/>
        <v>0</v>
      </c>
      <c r="M67" s="274">
        <f t="shared" si="26"/>
        <v>1.8530573348282251</v>
      </c>
      <c r="N67" s="274">
        <f t="shared" si="26"/>
        <v>1.8366078026109507</v>
      </c>
      <c r="O67" s="274">
        <f t="shared" si="26"/>
        <v>0</v>
      </c>
      <c r="P67" s="274">
        <f t="shared" si="26"/>
        <v>0</v>
      </c>
      <c r="Q67" s="274">
        <f t="shared" si="26"/>
        <v>0</v>
      </c>
    </row>
    <row r="68" spans="1:17" s="259" customFormat="1" hidden="1" outlineLevel="2">
      <c r="A68" s="256"/>
      <c r="B68" s="257"/>
      <c r="C68" s="258"/>
      <c r="D68" s="255"/>
      <c r="E68" s="196" t="s">
        <v>955</v>
      </c>
      <c r="F68" s="196"/>
      <c r="G68" s="196" t="s">
        <v>255</v>
      </c>
      <c r="H68" s="274"/>
      <c r="I68" s="274"/>
      <c r="J68" s="274">
        <f t="shared" ref="J68:Q68" si="27" xml:space="preserve"> IF(J53 = 1, J54, J65 + J66 - J67)</f>
        <v>0</v>
      </c>
      <c r="K68" s="274">
        <f t="shared" si="27"/>
        <v>0</v>
      </c>
      <c r="L68" s="274">
        <f t="shared" si="27"/>
        <v>29.160422720135195</v>
      </c>
      <c r="M68" s="274">
        <f xml:space="preserve"> IF(M53 = 1, M54, M65 + M66 - M67)</f>
        <v>27.56055115450868</v>
      </c>
      <c r="N68" s="274">
        <f t="shared" si="27"/>
        <v>27.315897000737476</v>
      </c>
      <c r="O68" s="274">
        <f t="shared" si="27"/>
        <v>0</v>
      </c>
      <c r="P68" s="274">
        <f t="shared" si="27"/>
        <v>0</v>
      </c>
      <c r="Q68" s="274">
        <f t="shared" si="27"/>
        <v>0</v>
      </c>
    </row>
    <row r="69" spans="1:17" s="259" customFormat="1" hidden="1" outlineLevel="1">
      <c r="A69" s="256"/>
      <c r="B69" s="257"/>
      <c r="C69" s="258"/>
      <c r="D69" s="255"/>
      <c r="E69" s="196"/>
      <c r="F69" s="196"/>
      <c r="G69" s="196"/>
      <c r="H69" s="196"/>
      <c r="I69" s="196"/>
      <c r="J69" s="196"/>
      <c r="K69" s="196"/>
      <c r="L69" s="196"/>
      <c r="M69" s="196"/>
      <c r="N69" s="196"/>
      <c r="O69" s="196"/>
      <c r="P69" s="196"/>
      <c r="Q69" s="196"/>
    </row>
    <row r="70" spans="1:17" s="259" customFormat="1" hidden="1" outlineLevel="1" collapsed="1">
      <c r="A70" s="256"/>
      <c r="B70" s="257" t="s">
        <v>956</v>
      </c>
      <c r="C70" s="258"/>
      <c r="D70" s="255"/>
      <c r="E70" s="196"/>
      <c r="F70" s="196"/>
      <c r="G70" s="196"/>
      <c r="H70" s="196"/>
      <c r="I70" s="196"/>
      <c r="J70" s="196"/>
      <c r="K70" s="196"/>
      <c r="L70" s="196"/>
      <c r="M70" s="196"/>
      <c r="N70" s="196"/>
      <c r="O70" s="196"/>
      <c r="P70" s="196"/>
      <c r="Q70" s="196"/>
    </row>
    <row r="71" spans="1:17" s="259" customFormat="1" hidden="1" outlineLevel="2">
      <c r="A71" s="256"/>
      <c r="B71" s="257"/>
      <c r="C71" s="258"/>
      <c r="D71" s="255"/>
      <c r="E71" s="274" t="str">
        <f t="shared" ref="E71:Q71" si="28" xml:space="preserve"> E65</f>
        <v>RCV (RPI inflated RCV) balance BEG - WR - nominal</v>
      </c>
      <c r="F71" s="274">
        <f t="shared" si="28"/>
        <v>0</v>
      </c>
      <c r="G71" s="274" t="str">
        <f t="shared" si="28"/>
        <v>£m</v>
      </c>
      <c r="H71" s="274">
        <f t="shared" si="28"/>
        <v>0</v>
      </c>
      <c r="I71" s="274">
        <f t="shared" si="28"/>
        <v>0</v>
      </c>
      <c r="J71" s="274">
        <f t="shared" si="28"/>
        <v>0</v>
      </c>
      <c r="K71" s="274">
        <f t="shared" si="28"/>
        <v>0</v>
      </c>
      <c r="L71" s="274">
        <f t="shared" si="28"/>
        <v>0</v>
      </c>
      <c r="M71" s="274">
        <f t="shared" si="28"/>
        <v>29.160422720135195</v>
      </c>
      <c r="N71" s="274">
        <f t="shared" si="28"/>
        <v>27.56055115450868</v>
      </c>
      <c r="O71" s="274">
        <f t="shared" si="28"/>
        <v>27.315897000737476</v>
      </c>
      <c r="P71" s="274">
        <f t="shared" si="28"/>
        <v>0</v>
      </c>
      <c r="Q71" s="274">
        <f t="shared" si="28"/>
        <v>0</v>
      </c>
    </row>
    <row r="72" spans="1:17" s="259" customFormat="1" hidden="1" outlineLevel="2">
      <c r="A72" s="256"/>
      <c r="B72" s="257"/>
      <c r="C72" s="258"/>
      <c r="D72" s="255"/>
      <c r="E72" s="274" t="str">
        <f t="shared" ref="E72:Q72" si="29" xml:space="preserve"> E66</f>
        <v>Indexation on RCV - CPI(H) + RPI wedge bf balance - WR - nominal</v>
      </c>
      <c r="F72" s="274">
        <f t="shared" si="29"/>
        <v>0</v>
      </c>
      <c r="G72" s="274" t="str">
        <f t="shared" si="29"/>
        <v>£m</v>
      </c>
      <c r="H72" s="274">
        <f t="shared" si="29"/>
        <v>0</v>
      </c>
      <c r="I72" s="274">
        <f t="shared" si="29"/>
        <v>0</v>
      </c>
      <c r="J72" s="274">
        <f t="shared" si="29"/>
        <v>0</v>
      </c>
      <c r="K72" s="274">
        <f t="shared" si="29"/>
        <v>0</v>
      </c>
      <c r="L72" s="274">
        <f t="shared" si="29"/>
        <v>0</v>
      </c>
      <c r="M72" s="274">
        <f t="shared" si="29"/>
        <v>0.25318576920170938</v>
      </c>
      <c r="N72" s="274">
        <f t="shared" si="29"/>
        <v>1.5919536488397448</v>
      </c>
      <c r="O72" s="274">
        <f t="shared" si="29"/>
        <v>-27.315897000737476</v>
      </c>
      <c r="P72" s="274">
        <f t="shared" si="29"/>
        <v>0</v>
      </c>
      <c r="Q72" s="274">
        <f t="shared" si="29"/>
        <v>0</v>
      </c>
    </row>
    <row r="73" spans="1:17" s="259" customFormat="1" hidden="1" outlineLevel="2">
      <c r="A73" s="256"/>
      <c r="B73" s="257"/>
      <c r="C73" s="258"/>
      <c r="D73" s="255"/>
      <c r="E73" s="274" t="str">
        <f t="shared" ref="E73:Q73" si="30" xml:space="preserve"> E67</f>
        <v>RCV - CPI(H) + RPI wedge run-off - WR - nominal</v>
      </c>
      <c r="F73" s="274">
        <f t="shared" si="30"/>
        <v>0</v>
      </c>
      <c r="G73" s="274" t="str">
        <f t="shared" si="30"/>
        <v>£m</v>
      </c>
      <c r="H73" s="274">
        <f t="shared" si="30"/>
        <v>0</v>
      </c>
      <c r="I73" s="274">
        <f t="shared" si="30"/>
        <v>0</v>
      </c>
      <c r="J73" s="274">
        <f t="shared" si="30"/>
        <v>0</v>
      </c>
      <c r="K73" s="274">
        <f t="shared" si="30"/>
        <v>0</v>
      </c>
      <c r="L73" s="274">
        <f t="shared" si="30"/>
        <v>0</v>
      </c>
      <c r="M73" s="274">
        <f t="shared" si="30"/>
        <v>1.8530573348282251</v>
      </c>
      <c r="N73" s="274">
        <f t="shared" si="30"/>
        <v>1.8366078026109507</v>
      </c>
      <c r="O73" s="274">
        <f t="shared" si="30"/>
        <v>0</v>
      </c>
      <c r="P73" s="274">
        <f t="shared" si="30"/>
        <v>0</v>
      </c>
      <c r="Q73" s="274">
        <f t="shared" si="30"/>
        <v>0</v>
      </c>
    </row>
    <row r="74" spans="1:17" s="259" customFormat="1" hidden="1" outlineLevel="2">
      <c r="A74" s="256"/>
      <c r="B74" s="257"/>
      <c r="C74" s="258"/>
      <c r="D74" s="255"/>
      <c r="E74" s="274" t="str">
        <f t="shared" ref="E74:Q74" si="31" xml:space="preserve"> E68</f>
        <v>RCV (RPI inflated RCV) balance END - WR - nominal</v>
      </c>
      <c r="F74" s="274">
        <f t="shared" si="31"/>
        <v>0</v>
      </c>
      <c r="G74" s="274" t="str">
        <f t="shared" si="31"/>
        <v>£m</v>
      </c>
      <c r="H74" s="274">
        <f t="shared" si="31"/>
        <v>0</v>
      </c>
      <c r="I74" s="274">
        <f t="shared" si="31"/>
        <v>0</v>
      </c>
      <c r="J74" s="274">
        <f t="shared" si="31"/>
        <v>0</v>
      </c>
      <c r="K74" s="274">
        <f t="shared" si="31"/>
        <v>0</v>
      </c>
      <c r="L74" s="274">
        <f t="shared" si="31"/>
        <v>29.160422720135195</v>
      </c>
      <c r="M74" s="274">
        <f t="shared" si="31"/>
        <v>27.56055115450868</v>
      </c>
      <c r="N74" s="274">
        <f t="shared" si="31"/>
        <v>27.315897000737476</v>
      </c>
      <c r="O74" s="274">
        <f t="shared" si="31"/>
        <v>0</v>
      </c>
      <c r="P74" s="274">
        <f t="shared" si="31"/>
        <v>0</v>
      </c>
      <c r="Q74" s="274">
        <f t="shared" si="31"/>
        <v>0</v>
      </c>
    </row>
    <row r="75" spans="1:17" s="259" customFormat="1" hidden="1" outlineLevel="2">
      <c r="A75" s="256"/>
      <c r="B75" s="257"/>
      <c r="C75" s="258"/>
      <c r="D75" s="255"/>
      <c r="E75" s="196" t="s">
        <v>957</v>
      </c>
      <c r="F75" s="196"/>
      <c r="G75" s="196" t="s">
        <v>255</v>
      </c>
      <c r="H75" s="274"/>
      <c r="I75" s="274"/>
      <c r="J75" s="274">
        <f t="shared" ref="J75:Q75" si="32" xml:space="preserve"> ((J71 + J72) + J74) / 2</f>
        <v>0</v>
      </c>
      <c r="K75" s="274">
        <f t="shared" si="32"/>
        <v>0</v>
      </c>
      <c r="L75" s="274">
        <f t="shared" si="32"/>
        <v>14.580211360067597</v>
      </c>
      <c r="M75" s="274">
        <f t="shared" si="32"/>
        <v>28.487079821922791</v>
      </c>
      <c r="N75" s="274">
        <f t="shared" si="32"/>
        <v>28.23420090204295</v>
      </c>
      <c r="O75" s="274">
        <f t="shared" si="32"/>
        <v>0</v>
      </c>
      <c r="P75" s="274">
        <f t="shared" si="32"/>
        <v>0</v>
      </c>
      <c r="Q75" s="274">
        <f t="shared" si="32"/>
        <v>0</v>
      </c>
    </row>
    <row r="76" spans="1:17" s="259" customFormat="1" hidden="1" outlineLevel="2">
      <c r="A76" s="256"/>
      <c r="B76" s="257"/>
      <c r="C76" s="258"/>
      <c r="D76" s="255"/>
      <c r="E76" s="196"/>
      <c r="F76" s="196"/>
      <c r="G76" s="196"/>
      <c r="H76" s="196"/>
      <c r="I76" s="196"/>
      <c r="J76" s="196"/>
      <c r="K76" s="196"/>
      <c r="L76" s="196"/>
      <c r="M76" s="196"/>
      <c r="N76" s="196"/>
      <c r="O76" s="196"/>
      <c r="P76" s="196"/>
      <c r="Q76" s="196"/>
    </row>
    <row r="77" spans="1:17" s="259" customFormat="1" hidden="1" outlineLevel="2">
      <c r="A77" s="256"/>
      <c r="B77" s="257"/>
      <c r="C77" s="258"/>
      <c r="D77" s="255"/>
      <c r="E77" s="263" t="str">
        <f xml:space="preserve"> Index!E$199</f>
        <v>CPIH index (actual) - FYA - inflate from FYA 2017-18</v>
      </c>
      <c r="F77" s="263">
        <f xml:space="preserve"> Index!F$199</f>
        <v>0</v>
      </c>
      <c r="G77" s="263" t="str">
        <f xml:space="preserve"> Index!G$199</f>
        <v>Factor</v>
      </c>
      <c r="H77" s="263">
        <f xml:space="preserve"> Index!H$199</f>
        <v>0</v>
      </c>
      <c r="I77" s="263">
        <f xml:space="preserve"> Index!I$199</f>
        <v>0</v>
      </c>
      <c r="J77" s="263">
        <f xml:space="preserve"> Index!J$199</f>
        <v>1</v>
      </c>
      <c r="K77" s="263">
        <f xml:space="preserve"> Index!K$199</f>
        <v>1.0212697905005599</v>
      </c>
      <c r="L77" s="263">
        <f xml:space="preserve"> Index!L$199</f>
        <v>1.0386214616983847</v>
      </c>
      <c r="M77" s="263">
        <f xml:space="preserve"> Index!M$199</f>
        <v>1.0469374700143934</v>
      </c>
      <c r="N77" s="263">
        <f xml:space="preserve"> Index!N$199</f>
        <v>1.0853990084759317</v>
      </c>
      <c r="O77" s="263">
        <f xml:space="preserve"> Index!O$199</f>
        <v>0</v>
      </c>
      <c r="P77" s="263">
        <f xml:space="preserve"> Index!P$199</f>
        <v>0</v>
      </c>
      <c r="Q77" s="263">
        <f xml:space="preserve"> Index!Q$199</f>
        <v>0</v>
      </c>
    </row>
    <row r="78" spans="1:17" s="259" customFormat="1" hidden="1" outlineLevel="2">
      <c r="A78" s="256"/>
      <c r="B78" s="257"/>
      <c r="C78" s="258"/>
      <c r="D78" s="255"/>
      <c r="E78" s="196"/>
      <c r="F78" s="196"/>
      <c r="G78" s="196"/>
      <c r="H78" s="196"/>
      <c r="I78" s="196"/>
      <c r="J78" s="196"/>
      <c r="K78" s="196"/>
      <c r="L78" s="196"/>
      <c r="M78" s="196"/>
      <c r="N78" s="196"/>
      <c r="O78" s="196"/>
      <c r="P78" s="196"/>
      <c r="Q78" s="196"/>
    </row>
    <row r="79" spans="1:17" s="573" customFormat="1" hidden="1" outlineLevel="2">
      <c r="A79" s="572"/>
      <c r="B79" s="570"/>
      <c r="C79" s="574"/>
      <c r="D79" s="571"/>
      <c r="E79" s="577" t="s">
        <v>958</v>
      </c>
      <c r="F79" s="577"/>
      <c r="G79" s="577" t="s">
        <v>255</v>
      </c>
      <c r="H79" s="577"/>
      <c r="I79" s="577"/>
      <c r="J79" s="577">
        <f t="shared" ref="J79:Q79" si="33" xml:space="preserve"> IF(J$13 = 1, J71 / J77, 0)</f>
        <v>0</v>
      </c>
      <c r="K79" s="577">
        <f t="shared" si="33"/>
        <v>0</v>
      </c>
      <c r="L79" s="577">
        <f t="shared" si="33"/>
        <v>0</v>
      </c>
      <c r="M79" s="577">
        <f xml:space="preserve"> IF(M$13 = 1, M71 / M77, 0)</f>
        <v>27.853070078516048</v>
      </c>
      <c r="N79" s="577">
        <f t="shared" si="33"/>
        <v>25.392091700183109</v>
      </c>
      <c r="O79" s="577">
        <f t="shared" si="33"/>
        <v>0</v>
      </c>
      <c r="P79" s="577">
        <f t="shared" si="33"/>
        <v>0</v>
      </c>
      <c r="Q79" s="577">
        <f t="shared" si="33"/>
        <v>0</v>
      </c>
    </row>
    <row r="80" spans="1:17" s="573" customFormat="1" hidden="1" outlineLevel="2">
      <c r="A80" s="572"/>
      <c r="B80" s="570"/>
      <c r="C80" s="574"/>
      <c r="D80" s="571" t="s">
        <v>719</v>
      </c>
      <c r="E80" s="577" t="s">
        <v>717</v>
      </c>
      <c r="F80" s="577"/>
      <c r="G80" s="577" t="s">
        <v>255</v>
      </c>
      <c r="H80" s="577"/>
      <c r="I80" s="577"/>
      <c r="J80" s="577">
        <f t="shared" ref="J80:Q80" si="34" xml:space="preserve"> IF(J$13 = 1, J72 / J77, 0)</f>
        <v>0</v>
      </c>
      <c r="K80" s="577">
        <f t="shared" si="34"/>
        <v>0</v>
      </c>
      <c r="L80" s="577">
        <f t="shared" si="34"/>
        <v>0</v>
      </c>
      <c r="M80" s="577">
        <f t="shared" si="34"/>
        <v>0.24183466200539039</v>
      </c>
      <c r="N80" s="577">
        <f t="shared" si="34"/>
        <v>1.4666990078377666</v>
      </c>
      <c r="O80" s="577">
        <f t="shared" si="34"/>
        <v>0</v>
      </c>
      <c r="P80" s="577">
        <f t="shared" si="34"/>
        <v>0</v>
      </c>
      <c r="Q80" s="577">
        <f t="shared" si="34"/>
        <v>0</v>
      </c>
    </row>
    <row r="81" spans="1:17" s="573" customFormat="1" hidden="1" outlineLevel="2">
      <c r="A81" s="572"/>
      <c r="B81" s="570"/>
      <c r="C81" s="574"/>
      <c r="D81" s="571" t="str">
        <f xml:space="preserve"> PR19FDPublishedTables!D$29</f>
        <v>less</v>
      </c>
      <c r="E81" s="577" t="s">
        <v>959</v>
      </c>
      <c r="F81" s="577"/>
      <c r="G81" s="577" t="s">
        <v>255</v>
      </c>
      <c r="H81" s="577"/>
      <c r="I81" s="577"/>
      <c r="J81" s="577">
        <f t="shared" ref="J81:Q81" si="35" xml:space="preserve"> IF(J$13 = 1, J73 / J77, 0)</f>
        <v>0</v>
      </c>
      <c r="K81" s="577">
        <f t="shared" si="35"/>
        <v>0</v>
      </c>
      <c r="L81" s="577">
        <f t="shared" si="35"/>
        <v>0</v>
      </c>
      <c r="M81" s="577">
        <f t="shared" si="35"/>
        <v>1.7699789986528509</v>
      </c>
      <c r="N81" s="577">
        <f t="shared" si="35"/>
        <v>1.6921038146053149</v>
      </c>
      <c r="O81" s="577">
        <f t="shared" si="35"/>
        <v>0</v>
      </c>
      <c r="P81" s="577">
        <f t="shared" si="35"/>
        <v>0</v>
      </c>
      <c r="Q81" s="577">
        <f t="shared" si="35"/>
        <v>0</v>
      </c>
    </row>
    <row r="82" spans="1:17" s="573" customFormat="1" hidden="1" outlineLevel="2">
      <c r="A82" s="572"/>
      <c r="B82" s="570"/>
      <c r="C82" s="574"/>
      <c r="D82" s="571"/>
      <c r="E82" s="577" t="s">
        <v>960</v>
      </c>
      <c r="F82" s="577"/>
      <c r="G82" s="577" t="s">
        <v>255</v>
      </c>
      <c r="H82" s="577"/>
      <c r="I82" s="577"/>
      <c r="J82" s="577">
        <f t="shared" ref="J82:Q82" si="36" xml:space="preserve"> IF(J$13 = 1, J74 / J77, 0)</f>
        <v>0</v>
      </c>
      <c r="K82" s="577">
        <f t="shared" si="36"/>
        <v>0</v>
      </c>
      <c r="L82" s="577">
        <f t="shared" si="36"/>
        <v>28.0760833426754</v>
      </c>
      <c r="M82" s="577">
        <f t="shared" si="36"/>
        <v>26.32492574186859</v>
      </c>
      <c r="N82" s="577">
        <f t="shared" si="36"/>
        <v>25.166686893415559</v>
      </c>
      <c r="O82" s="577">
        <f t="shared" si="36"/>
        <v>0</v>
      </c>
      <c r="P82" s="577">
        <f t="shared" si="36"/>
        <v>0</v>
      </c>
      <c r="Q82" s="577">
        <f t="shared" si="36"/>
        <v>0</v>
      </c>
    </row>
    <row r="83" spans="1:17" s="573" customFormat="1" hidden="1" outlineLevel="2">
      <c r="A83" s="572"/>
      <c r="B83" s="570"/>
      <c r="C83" s="574"/>
      <c r="D83" s="571"/>
      <c r="E83" s="577" t="s">
        <v>961</v>
      </c>
      <c r="F83" s="577"/>
      <c r="G83" s="577" t="s">
        <v>255</v>
      </c>
      <c r="H83" s="577"/>
      <c r="I83" s="577"/>
      <c r="J83" s="577">
        <f t="shared" ref="J83:Q83" si="37" xml:space="preserve"> IF(J$10 = 1, 0, IF(J$13 = 1, J75 / J77,0))</f>
        <v>0</v>
      </c>
      <c r="K83" s="577">
        <f t="shared" si="37"/>
        <v>0</v>
      </c>
      <c r="L83" s="577">
        <f t="shared" si="37"/>
        <v>0</v>
      </c>
      <c r="M83" s="577">
        <f t="shared" si="37"/>
        <v>27.209915241195013</v>
      </c>
      <c r="N83" s="577">
        <f t="shared" si="37"/>
        <v>26.012738800718218</v>
      </c>
      <c r="O83" s="577">
        <f t="shared" si="37"/>
        <v>0</v>
      </c>
      <c r="P83" s="577">
        <f t="shared" si="37"/>
        <v>0</v>
      </c>
      <c r="Q83" s="577">
        <f t="shared" si="37"/>
        <v>0</v>
      </c>
    </row>
    <row r="84" spans="1:17" s="573" customFormat="1" hidden="1" outlineLevel="1">
      <c r="A84" s="572"/>
      <c r="B84" s="570"/>
      <c r="C84" s="574"/>
      <c r="D84" s="571"/>
      <c r="E84" s="577"/>
      <c r="F84" s="577"/>
      <c r="G84" s="577"/>
      <c r="H84" s="577"/>
      <c r="I84" s="577"/>
      <c r="J84" s="577"/>
      <c r="K84" s="577"/>
      <c r="L84" s="577"/>
      <c r="M84" s="577"/>
      <c r="N84" s="577"/>
      <c r="O84" s="577"/>
      <c r="P84" s="577"/>
      <c r="Q84" s="577"/>
    </row>
    <row r="85" spans="1:17" s="573" customFormat="1" hidden="1" outlineLevel="1" collapsed="1">
      <c r="A85" s="572"/>
      <c r="B85" s="602" t="s">
        <v>962</v>
      </c>
      <c r="C85" s="574"/>
      <c r="D85" s="571"/>
      <c r="E85" s="577"/>
      <c r="F85" s="577"/>
      <c r="G85" s="577"/>
      <c r="H85" s="577"/>
      <c r="I85" s="577"/>
      <c r="J85" s="577"/>
      <c r="K85" s="577"/>
      <c r="L85" s="577"/>
      <c r="M85" s="577"/>
      <c r="N85" s="577"/>
      <c r="O85" s="577"/>
      <c r="P85" s="577"/>
      <c r="Q85" s="577"/>
    </row>
    <row r="86" spans="1:17" s="573" customFormat="1" hidden="1" outlineLevel="2">
      <c r="A86" s="572"/>
      <c r="B86" s="570"/>
      <c r="C86" s="574"/>
      <c r="D86" s="571"/>
      <c r="E86" s="577"/>
      <c r="F86" s="577"/>
      <c r="G86" s="577"/>
      <c r="H86" s="577"/>
      <c r="I86" s="577"/>
      <c r="J86" s="577"/>
      <c r="K86" s="577"/>
      <c r="L86" s="577"/>
      <c r="M86" s="577"/>
      <c r="N86" s="577"/>
      <c r="O86" s="577"/>
      <c r="P86" s="577"/>
      <c r="Q86" s="577"/>
    </row>
    <row r="87" spans="1:17" s="607" customFormat="1" hidden="1" outlineLevel="2">
      <c r="A87" s="603"/>
      <c r="B87" s="604"/>
      <c r="C87" s="605"/>
      <c r="D87" s="606"/>
      <c r="E87" s="575" t="str">
        <f xml:space="preserve"> PR19FDPublishedTables!E$58</f>
        <v>RCV (CPIH inflated RCV) 31 March 2020 post midnight adjustments - WR - real</v>
      </c>
      <c r="F87" s="575">
        <f xml:space="preserve"> PR19FDPublishedTables!F$58</f>
        <v>0</v>
      </c>
      <c r="G87" s="575" t="str">
        <f xml:space="preserve"> PR19FDPublishedTables!G$58</f>
        <v>£m</v>
      </c>
      <c r="H87" s="575">
        <f xml:space="preserve"> PR19FDPublishedTables!H$58</f>
        <v>0</v>
      </c>
      <c r="I87" s="575">
        <f xml:space="preserve"> PR19FDPublishedTables!I$58</f>
        <v>0</v>
      </c>
      <c r="J87" s="575">
        <f xml:space="preserve"> PR19FDPublishedTables!J$58</f>
        <v>0</v>
      </c>
      <c r="K87" s="575">
        <f xml:space="preserve"> PR19FDPublishedTables!K$58</f>
        <v>0</v>
      </c>
      <c r="L87" s="575">
        <f xml:space="preserve"> PR19FDPublishedTables!L$58</f>
        <v>28.076083342675442</v>
      </c>
      <c r="M87" s="575">
        <f xml:space="preserve"> PR19FDPublishedTables!M$58</f>
        <v>0</v>
      </c>
      <c r="N87" s="575">
        <f xml:space="preserve"> PR19FDPublishedTables!N$58</f>
        <v>0</v>
      </c>
      <c r="O87" s="575">
        <f xml:space="preserve"> PR19FDPublishedTables!O$58</f>
        <v>0</v>
      </c>
      <c r="P87" s="575">
        <f xml:space="preserve"> PR19FDPublishedTables!P$58</f>
        <v>0</v>
      </c>
      <c r="Q87" s="575">
        <f xml:space="preserve"> PR19FDPublishedTables!Q$58</f>
        <v>0</v>
      </c>
    </row>
    <row r="88" spans="1:17" s="573" customFormat="1" hidden="1" outlineLevel="2">
      <c r="A88" s="572"/>
      <c r="B88" s="570"/>
      <c r="C88" s="574"/>
      <c r="D88" s="577"/>
      <c r="E88" s="575" t="str">
        <f xml:space="preserve"> PR19FDPublishedTables!E$72</f>
        <v>Opening RCV (CPIH inflated RCV) - WR - real</v>
      </c>
      <c r="F88" s="575">
        <f xml:space="preserve"> PR19FDPublishedTables!F$72</f>
        <v>0</v>
      </c>
      <c r="G88" s="575" t="str">
        <f xml:space="preserve"> PR19FDPublishedTables!G$72</f>
        <v>£m</v>
      </c>
      <c r="H88" s="575">
        <f xml:space="preserve"> PR19FDPublishedTables!H$72</f>
        <v>0</v>
      </c>
      <c r="I88" s="575">
        <f xml:space="preserve"> PR19FDPublishedTables!I$72</f>
        <v>0</v>
      </c>
      <c r="J88" s="575">
        <f xml:space="preserve"> PR19FDPublishedTables!J$72</f>
        <v>0</v>
      </c>
      <c r="K88" s="575">
        <f xml:space="preserve"> PR19FDPublishedTables!K$72</f>
        <v>0</v>
      </c>
      <c r="L88" s="575">
        <f xml:space="preserve"> PR19FDPublishedTables!L$72</f>
        <v>0</v>
      </c>
      <c r="M88" s="575">
        <f xml:space="preserve"> PR19FDPublishedTables!M$72</f>
        <v>28.076083342675442</v>
      </c>
      <c r="N88" s="575">
        <f xml:space="preserve"> PR19FDPublishedTables!N$72</f>
        <v>26.307290092086884</v>
      </c>
      <c r="O88" s="575">
        <f xml:space="preserve"> PR19FDPublishedTables!O$72</f>
        <v>24.649930816285394</v>
      </c>
      <c r="P88" s="575">
        <f xml:space="preserve"> PR19FDPublishedTables!P$72</f>
        <v>23.096985174859434</v>
      </c>
      <c r="Q88" s="575">
        <f xml:space="preserve"> PR19FDPublishedTables!Q$72</f>
        <v>21.641875108843294</v>
      </c>
    </row>
    <row r="89" spans="1:17" s="573" customFormat="1" hidden="1" outlineLevel="2">
      <c r="A89" s="572"/>
      <c r="B89" s="570"/>
      <c r="C89" s="574"/>
      <c r="D89" s="639"/>
      <c r="E89" s="577" t="s">
        <v>963</v>
      </c>
      <c r="F89" s="577"/>
      <c r="G89" s="577" t="s">
        <v>255</v>
      </c>
      <c r="H89" s="577"/>
      <c r="I89" s="577"/>
      <c r="J89" s="577">
        <f t="shared" ref="J89:Q89" si="38" xml:space="preserve"> IF(J$12 = 1, J88 * (J$17 - 1) * J$13, 0)</f>
        <v>0</v>
      </c>
      <c r="K89" s="577">
        <f t="shared" si="38"/>
        <v>0</v>
      </c>
      <c r="L89" s="577">
        <f t="shared" si="38"/>
        <v>0</v>
      </c>
      <c r="M89" s="577">
        <f t="shared" si="38"/>
        <v>0.22479888117934044</v>
      </c>
      <c r="N89" s="577">
        <f t="shared" si="38"/>
        <v>0.96645585689252034</v>
      </c>
      <c r="O89" s="577">
        <f t="shared" si="38"/>
        <v>0</v>
      </c>
      <c r="P89" s="577">
        <f t="shared" si="38"/>
        <v>0</v>
      </c>
      <c r="Q89" s="577">
        <f t="shared" si="38"/>
        <v>0</v>
      </c>
    </row>
    <row r="90" spans="1:17" s="573" customFormat="1" hidden="1" outlineLevel="2">
      <c r="A90" s="572"/>
      <c r="B90" s="570"/>
      <c r="C90" s="574"/>
      <c r="D90" s="639"/>
      <c r="E90" s="577"/>
      <c r="F90" s="577"/>
      <c r="G90" s="577"/>
      <c r="H90" s="577"/>
      <c r="I90" s="577"/>
      <c r="J90" s="577"/>
      <c r="K90" s="577"/>
      <c r="L90" s="577"/>
      <c r="M90" s="577"/>
      <c r="N90" s="577"/>
      <c r="O90" s="577"/>
      <c r="P90" s="577"/>
      <c r="Q90" s="577"/>
    </row>
    <row r="91" spans="1:17" s="573" customFormat="1" hidden="1" outlineLevel="2">
      <c r="A91" s="572"/>
      <c r="B91" s="570"/>
      <c r="C91" s="574"/>
      <c r="D91" s="639"/>
      <c r="E91" s="577" t="s">
        <v>964</v>
      </c>
      <c r="F91" s="577"/>
      <c r="G91" s="577" t="s">
        <v>255</v>
      </c>
      <c r="H91" s="577"/>
      <c r="I91" s="577"/>
      <c r="J91" s="577">
        <f t="shared" ref="J91" si="39" xml:space="preserve"> IF(J$12 = 1, J88 - J89, 0)</f>
        <v>0</v>
      </c>
      <c r="K91" s="577">
        <f t="shared" ref="K91" si="40" xml:space="preserve"> IF(K$12 = 1, K88 - K89, 0)</f>
        <v>0</v>
      </c>
      <c r="L91" s="577">
        <f t="shared" ref="L91" si="41" xml:space="preserve"> IF(L$12 = 1, L88 - L89, 0)</f>
        <v>0</v>
      </c>
      <c r="M91" s="577">
        <f t="shared" ref="M91" si="42" xml:space="preserve"> IF(M$12 = 1, M88 - M89, 0)</f>
        <v>27.851284461496103</v>
      </c>
      <c r="N91" s="577">
        <f t="shared" ref="N91" si="43" xml:space="preserve"> IF(N$12 = 1, N88 - N89, 0)</f>
        <v>25.340834235194365</v>
      </c>
      <c r="O91" s="577">
        <f t="shared" ref="O91" si="44" xml:space="preserve"> IF(O$12 = 1, O88 - O89, 0)</f>
        <v>24.649930816285394</v>
      </c>
      <c r="P91" s="577">
        <f t="shared" ref="P91" si="45" xml:space="preserve"> IF(P$12 = 1, P88 - P89, 0)</f>
        <v>23.096985174859434</v>
      </c>
      <c r="Q91" s="577">
        <f xml:space="preserve"> IF(Q$12 = 1, Q88 - Q89, 0)</f>
        <v>21.641875108843294</v>
      </c>
    </row>
    <row r="92" spans="1:17" s="573" customFormat="1" hidden="1" outlineLevel="2">
      <c r="A92" s="572"/>
      <c r="B92" s="570"/>
      <c r="C92" s="574"/>
      <c r="D92" s="639" t="s">
        <v>719</v>
      </c>
      <c r="E92" s="577" t="str">
        <f t="shared" ref="E92" si="46" xml:space="preserve"> E89</f>
        <v>Indexation included in opening RCV (CPIH inflated RCV) - WR - real</v>
      </c>
      <c r="F92" s="577">
        <f t="shared" ref="F92" si="47" xml:space="preserve"> F89</f>
        <v>0</v>
      </c>
      <c r="G92" s="577" t="str">
        <f t="shared" ref="G92:Q92" si="48" xml:space="preserve"> G89</f>
        <v>£m</v>
      </c>
      <c r="H92" s="577">
        <f t="shared" si="48"/>
        <v>0</v>
      </c>
      <c r="I92" s="577">
        <f t="shared" si="48"/>
        <v>0</v>
      </c>
      <c r="J92" s="577">
        <f t="shared" si="48"/>
        <v>0</v>
      </c>
      <c r="K92" s="577">
        <f t="shared" si="48"/>
        <v>0</v>
      </c>
      <c r="L92" s="577">
        <f t="shared" si="48"/>
        <v>0</v>
      </c>
      <c r="M92" s="577">
        <f t="shared" si="48"/>
        <v>0.22479888117934044</v>
      </c>
      <c r="N92" s="577">
        <f t="shared" si="48"/>
        <v>0.96645585689252034</v>
      </c>
      <c r="O92" s="577">
        <f t="shared" si="48"/>
        <v>0</v>
      </c>
      <c r="P92" s="577">
        <f t="shared" si="48"/>
        <v>0</v>
      </c>
      <c r="Q92" s="577">
        <f t="shared" si="48"/>
        <v>0</v>
      </c>
    </row>
    <row r="93" spans="1:17" s="573" customFormat="1" hidden="1" outlineLevel="2">
      <c r="A93" s="572"/>
      <c r="B93" s="570"/>
      <c r="C93" s="574"/>
      <c r="D93" s="571" t="str">
        <f xml:space="preserve"> PR19FDPublishedTables!D$73</f>
        <v>less</v>
      </c>
      <c r="E93" s="575" t="str">
        <f xml:space="preserve"> PR19FDPublishedTables!E$73</f>
        <v>RCV - CPI(H) bf depreciation - WR - real</v>
      </c>
      <c r="F93" s="575">
        <f xml:space="preserve"> PR19FDPublishedTables!F$73</f>
        <v>0</v>
      </c>
      <c r="G93" s="575" t="str">
        <f xml:space="preserve"> PR19FDPublishedTables!G$73</f>
        <v>£m</v>
      </c>
      <c r="H93" s="575">
        <f xml:space="preserve"> PR19FDPublishedTables!H$73</f>
        <v>0</v>
      </c>
      <c r="I93" s="575">
        <f xml:space="preserve"> PR19FDPublishedTables!I$73</f>
        <v>0</v>
      </c>
      <c r="J93" s="575">
        <f xml:space="preserve"> PR19FDPublishedTables!J$73</f>
        <v>0</v>
      </c>
      <c r="K93" s="575">
        <f xml:space="preserve"> PR19FDPublishedTables!K$73</f>
        <v>0</v>
      </c>
      <c r="L93" s="575">
        <f xml:space="preserve"> PR19FDPublishedTables!L$73</f>
        <v>0</v>
      </c>
      <c r="M93" s="575">
        <f xml:space="preserve"> PR19FDPublishedTables!M$73</f>
        <v>1.768793250588552</v>
      </c>
      <c r="N93" s="575">
        <f xml:space="preserve"> PR19FDPublishedTables!N$73</f>
        <v>1.6573592758014701</v>
      </c>
      <c r="O93" s="575">
        <f xml:space="preserve"> PR19FDPublishedTables!O$73</f>
        <v>1.5529456414259821</v>
      </c>
      <c r="P93" s="575">
        <f xml:space="preserve"> PR19FDPublishedTables!P$73</f>
        <v>1.4551100660161389</v>
      </c>
      <c r="Q93" s="575">
        <f xml:space="preserve"> PR19FDPublishedTables!Q$73</f>
        <v>1.3634381318571254</v>
      </c>
    </row>
    <row r="94" spans="1:17" s="573" customFormat="1" hidden="1" outlineLevel="2">
      <c r="A94" s="572"/>
      <c r="B94" s="570"/>
      <c r="C94" s="574"/>
      <c r="D94" s="571" t="str">
        <f xml:space="preserve"> PR19FDPublishedTables!D$74</f>
        <v>less</v>
      </c>
      <c r="E94" s="575" t="str">
        <f xml:space="preserve"> PR19FDPublishedTables!E$74</f>
        <v>Other adjustments CPI(H) - WR - real</v>
      </c>
      <c r="F94" s="575">
        <f xml:space="preserve"> PR19FDPublishedTables!F$74</f>
        <v>0</v>
      </c>
      <c r="G94" s="575" t="str">
        <f xml:space="preserve"> PR19FDPublishedTables!G$74</f>
        <v>£m</v>
      </c>
      <c r="H94" s="575">
        <f xml:space="preserve"> PR19FDPublishedTables!H$74</f>
        <v>0</v>
      </c>
      <c r="I94" s="575">
        <f xml:space="preserve"> PR19FDPublishedTables!I$74</f>
        <v>0</v>
      </c>
      <c r="J94" s="575">
        <f xml:space="preserve"> PR19FDPublishedTables!J$74</f>
        <v>0</v>
      </c>
      <c r="K94" s="575">
        <f xml:space="preserve"> PR19FDPublishedTables!K$74</f>
        <v>0</v>
      </c>
      <c r="L94" s="575">
        <f xml:space="preserve"> PR19FDPublishedTables!L$74</f>
        <v>0</v>
      </c>
      <c r="M94" s="575">
        <f xml:space="preserve"> PR19FDPublishedTables!M$74</f>
        <v>0</v>
      </c>
      <c r="N94" s="575">
        <f xml:space="preserve"> PR19FDPublishedTables!N$74</f>
        <v>0</v>
      </c>
      <c r="O94" s="575">
        <f xml:space="preserve"> PR19FDPublishedTables!O$74</f>
        <v>0</v>
      </c>
      <c r="P94" s="575">
        <f xml:space="preserve"> PR19FDPublishedTables!P$74</f>
        <v>0</v>
      </c>
      <c r="Q94" s="575">
        <f xml:space="preserve"> PR19FDPublishedTables!Q$74</f>
        <v>0</v>
      </c>
    </row>
    <row r="95" spans="1:17" s="573" customFormat="1" hidden="1" outlineLevel="2">
      <c r="A95" s="572"/>
      <c r="B95" s="570"/>
      <c r="C95" s="574"/>
      <c r="D95" s="571"/>
      <c r="E95" s="575" t="str">
        <f xml:space="preserve"> PR19FDPublishedTables!E$75</f>
        <v>Closing RCV (CPIH inflated RCV) - WR - real</v>
      </c>
      <c r="F95" s="575">
        <f xml:space="preserve"> PR19FDPublishedTables!F$75</f>
        <v>0</v>
      </c>
      <c r="G95" s="575" t="str">
        <f xml:space="preserve"> PR19FDPublishedTables!G$75</f>
        <v>£m</v>
      </c>
      <c r="H95" s="575">
        <f xml:space="preserve"> PR19FDPublishedTables!H$75</f>
        <v>0</v>
      </c>
      <c r="I95" s="575">
        <f xml:space="preserve"> PR19FDPublishedTables!I$75</f>
        <v>0</v>
      </c>
      <c r="J95" s="575">
        <f xml:space="preserve"> PR19FDPublishedTables!J$75</f>
        <v>0</v>
      </c>
      <c r="K95" s="575">
        <f xml:space="preserve"> PR19FDPublishedTables!K$75</f>
        <v>0</v>
      </c>
      <c r="L95" s="575">
        <f xml:space="preserve"> PR19FDPublishedTables!L$75</f>
        <v>0</v>
      </c>
      <c r="M95" s="575">
        <f xml:space="preserve"> PR19FDPublishedTables!M$75</f>
        <v>26.307290092086891</v>
      </c>
      <c r="N95" s="575">
        <f xml:space="preserve"> PR19FDPublishedTables!N$75</f>
        <v>24.649930816285412</v>
      </c>
      <c r="O95" s="575">
        <f xml:space="preserve"> PR19FDPublishedTables!O$75</f>
        <v>23.096985174859412</v>
      </c>
      <c r="P95" s="575">
        <f xml:space="preserve"> PR19FDPublishedTables!P$75</f>
        <v>21.641875108843294</v>
      </c>
      <c r="Q95" s="575">
        <f xml:space="preserve"> PR19FDPublishedTables!Q$75</f>
        <v>20.278436976986168</v>
      </c>
    </row>
    <row r="96" spans="1:17" s="573" customFormat="1" hidden="1" outlineLevel="2">
      <c r="A96" s="572"/>
      <c r="B96" s="570"/>
      <c r="C96" s="574"/>
      <c r="D96" s="571"/>
      <c r="E96" s="575" t="str">
        <f xml:space="preserve"> PR19FDPublishedTables!E$79</f>
        <v>Average CPIH inflated RCV - WR - real</v>
      </c>
      <c r="F96" s="575">
        <f xml:space="preserve"> PR19FDPublishedTables!F$79</f>
        <v>0</v>
      </c>
      <c r="G96" s="575" t="str">
        <f xml:space="preserve"> PR19FDPublishedTables!G$79</f>
        <v>£m</v>
      </c>
      <c r="H96" s="575">
        <f xml:space="preserve"> PR19FDPublishedTables!H$79</f>
        <v>0</v>
      </c>
      <c r="I96" s="575">
        <f xml:space="preserve"> PR19FDPublishedTables!I$79</f>
        <v>0</v>
      </c>
      <c r="J96" s="575">
        <f xml:space="preserve"> PR19FDPublishedTables!J$79</f>
        <v>0</v>
      </c>
      <c r="K96" s="575">
        <f xml:space="preserve"> PR19FDPublishedTables!K$79</f>
        <v>0</v>
      </c>
      <c r="L96" s="575">
        <f xml:space="preserve"> PR19FDPublishedTables!L$79</f>
        <v>0</v>
      </c>
      <c r="M96" s="575">
        <f xml:space="preserve"> PR19FDPublishedTables!M$79</f>
        <v>27.191686717381167</v>
      </c>
      <c r="N96" s="575">
        <f xml:space="preserve"> PR19FDPublishedTables!N$79</f>
        <v>25.478610454186146</v>
      </c>
      <c r="O96" s="575">
        <f xml:space="preserve"> PR19FDPublishedTables!O$79</f>
        <v>23.873457995572402</v>
      </c>
      <c r="P96" s="575">
        <f xml:space="preserve"> PR19FDPublishedTables!P$79</f>
        <v>22.369430141851364</v>
      </c>
      <c r="Q96" s="575">
        <f xml:space="preserve"> PR19FDPublishedTables!Q$79</f>
        <v>20.960156042914733</v>
      </c>
    </row>
    <row r="97" spans="1:17" s="573" customFormat="1" hidden="1" outlineLevel="2">
      <c r="A97" s="572"/>
      <c r="B97" s="570"/>
      <c r="C97" s="574"/>
      <c r="D97" s="571"/>
      <c r="E97" s="577"/>
      <c r="F97" s="577"/>
      <c r="G97" s="577"/>
      <c r="H97" s="577"/>
      <c r="I97" s="577"/>
      <c r="J97" s="577"/>
      <c r="K97" s="577"/>
      <c r="L97" s="577"/>
      <c r="M97" s="577"/>
      <c r="N97" s="577"/>
      <c r="O97" s="577"/>
      <c r="P97" s="577"/>
      <c r="Q97" s="577"/>
    </row>
    <row r="98" spans="1:17" s="607" customFormat="1" hidden="1" outlineLevel="2">
      <c r="A98" s="603"/>
      <c r="B98" s="604"/>
      <c r="C98" s="605"/>
      <c r="D98" s="606"/>
      <c r="E98" s="575" t="str">
        <f xml:space="preserve"> PR19FDPublishedTables!E$100</f>
        <v>RCV (post 2020 investment RCV) 31 March 2020 post midnight adjustments - WR - real</v>
      </c>
      <c r="F98" s="575">
        <f xml:space="preserve"> PR19FDPublishedTables!F$450</f>
        <v>0</v>
      </c>
      <c r="G98" s="575" t="str">
        <f xml:space="preserve"> PR19FDPublishedTables!G$450</f>
        <v>£m</v>
      </c>
      <c r="H98" s="575">
        <f xml:space="preserve"> PR19FDPublishedTables!H$450</f>
        <v>0</v>
      </c>
      <c r="I98" s="575">
        <f xml:space="preserve"> PR19FDPublishedTables!I$450</f>
        <v>0</v>
      </c>
      <c r="J98" s="575">
        <f xml:space="preserve"> PR19FDPublishedTables!J$450</f>
        <v>0</v>
      </c>
      <c r="K98" s="575">
        <f xml:space="preserve"> PR19FDPublishedTables!K$450</f>
        <v>0</v>
      </c>
      <c r="L98" s="575">
        <f xml:space="preserve"> PR19FDPublishedTables!L$450</f>
        <v>0</v>
      </c>
      <c r="M98" s="575">
        <f xml:space="preserve"> PR19FDPublishedTables!M$450</f>
        <v>0</v>
      </c>
      <c r="N98" s="575">
        <f xml:space="preserve"> PR19FDPublishedTables!N$450</f>
        <v>0</v>
      </c>
      <c r="O98" s="575">
        <f xml:space="preserve"> PR19FDPublishedTables!O$450</f>
        <v>0</v>
      </c>
      <c r="P98" s="575">
        <f xml:space="preserve"> PR19FDPublishedTables!P$450</f>
        <v>0</v>
      </c>
      <c r="Q98" s="575">
        <f xml:space="preserve"> PR19FDPublishedTables!Q$450</f>
        <v>0</v>
      </c>
    </row>
    <row r="99" spans="1:17" s="573" customFormat="1" hidden="1" outlineLevel="2">
      <c r="A99" s="572"/>
      <c r="B99" s="570"/>
      <c r="C99" s="574"/>
      <c r="D99" s="571"/>
      <c r="E99" s="575" t="str">
        <f xml:space="preserve"> PR19FDPublishedTables!E$110</f>
        <v>Opening RCV (Post 2020 investment RCV) - WR - real</v>
      </c>
      <c r="F99" s="575">
        <f xml:space="preserve"> PR19FDPublishedTables!F$110</f>
        <v>0</v>
      </c>
      <c r="G99" s="575" t="str">
        <f xml:space="preserve"> PR19FDPublishedTables!G$110</f>
        <v>£m</v>
      </c>
      <c r="H99" s="575">
        <f xml:space="preserve"> PR19FDPublishedTables!H$110</f>
        <v>0</v>
      </c>
      <c r="I99" s="575">
        <f xml:space="preserve"> PR19FDPublishedTables!I$110</f>
        <v>0</v>
      </c>
      <c r="J99" s="575">
        <f xml:space="preserve"> PR19FDPublishedTables!J$110</f>
        <v>0</v>
      </c>
      <c r="K99" s="575">
        <f xml:space="preserve"> PR19FDPublishedTables!K$110</f>
        <v>0</v>
      </c>
      <c r="L99" s="575">
        <f xml:space="preserve"> PR19FDPublishedTables!L$110</f>
        <v>0</v>
      </c>
      <c r="M99" s="575">
        <f xml:space="preserve"> PR19FDPublishedTables!M$110</f>
        <v>0</v>
      </c>
      <c r="N99" s="575">
        <f xml:space="preserve"> PR19FDPublishedTables!N$110</f>
        <v>1.9075376139599129</v>
      </c>
      <c r="O99" s="575">
        <f xml:space="preserve"> PR19FDPublishedTables!O$110</f>
        <v>3.7642839249445643</v>
      </c>
      <c r="P99" s="575">
        <f xml:space="preserve"> PR19FDPublishedTables!P$110</f>
        <v>4.6910777335560008</v>
      </c>
      <c r="Q99" s="575">
        <f xml:space="preserve"> PR19FDPublishedTables!Q$110</f>
        <v>5.4731061075491967</v>
      </c>
    </row>
    <row r="100" spans="1:17" s="573" customFormat="1" hidden="1" outlineLevel="2">
      <c r="A100" s="572"/>
      <c r="B100" s="570"/>
      <c r="C100" s="574"/>
      <c r="D100" s="639"/>
      <c r="E100" s="577" t="s">
        <v>965</v>
      </c>
      <c r="F100" s="577"/>
      <c r="G100" s="577" t="s">
        <v>255</v>
      </c>
      <c r="H100" s="577"/>
      <c r="I100" s="577"/>
      <c r="J100" s="577">
        <f t="shared" ref="J100" si="49" xml:space="preserve"> IF(J$12 = 1, J99 * (J$17 - 1) * J$13, 0)</f>
        <v>0</v>
      </c>
      <c r="K100" s="577">
        <f t="shared" ref="K100" si="50" xml:space="preserve"> IF(K$12 = 1, K99 * (K$17 - 1) * K$13, 0)</f>
        <v>0</v>
      </c>
      <c r="L100" s="577">
        <f t="shared" ref="L100" si="51" xml:space="preserve"> IF(L$12 = 1, L99 * (L$17 - 1) * L$13, 0)</f>
        <v>0</v>
      </c>
      <c r="M100" s="577">
        <f t="shared" ref="M100" si="52" xml:space="preserve"> IF(M$12 = 1, M99 * (M$17 - 1) * M$13, 0)</f>
        <v>0</v>
      </c>
      <c r="N100" s="577">
        <f t="shared" ref="N100" si="53" xml:space="preserve"> IF(N$12 = 1, N99 * (N$17 - 1) * N$13, 0)</f>
        <v>7.0077567579219166E-2</v>
      </c>
      <c r="O100" s="577">
        <f t="shared" ref="O100" si="54" xml:space="preserve"> IF(O$12 = 1, O99 * (O$17 - 1) * O$13, 0)</f>
        <v>0</v>
      </c>
      <c r="P100" s="577">
        <f t="shared" ref="P100" si="55" xml:space="preserve"> IF(P$12 = 1, P99 * (P$17 - 1) * P$13, 0)</f>
        <v>0</v>
      </c>
      <c r="Q100" s="577">
        <f t="shared" ref="Q100" si="56" xml:space="preserve"> IF(Q$12 = 1, Q99 * (Q$17 - 1) * Q$13, 0)</f>
        <v>0</v>
      </c>
    </row>
    <row r="101" spans="1:17" s="573" customFormat="1" hidden="1" outlineLevel="2">
      <c r="A101" s="572"/>
      <c r="B101" s="570"/>
      <c r="C101" s="574"/>
      <c r="D101" s="639"/>
      <c r="E101" s="577"/>
      <c r="F101" s="577"/>
      <c r="G101" s="577"/>
      <c r="H101" s="577"/>
      <c r="I101" s="577"/>
      <c r="J101" s="577"/>
      <c r="K101" s="577"/>
      <c r="L101" s="577"/>
      <c r="M101" s="577"/>
      <c r="N101" s="577"/>
      <c r="O101" s="577"/>
      <c r="P101" s="577"/>
      <c r="Q101" s="577"/>
    </row>
    <row r="102" spans="1:17" s="573" customFormat="1" hidden="1" outlineLevel="2">
      <c r="A102" s="572"/>
      <c r="B102" s="570"/>
      <c r="C102" s="574"/>
      <c r="D102" s="639"/>
      <c r="E102" s="577" t="s">
        <v>966</v>
      </c>
      <c r="F102" s="577"/>
      <c r="G102" s="577" t="s">
        <v>255</v>
      </c>
      <c r="H102" s="577"/>
      <c r="I102" s="577"/>
      <c r="J102" s="577">
        <f t="shared" ref="J102:P102" si="57" xml:space="preserve"> IF(J$12 = 1, J99 - J100, 0)</f>
        <v>0</v>
      </c>
      <c r="K102" s="577">
        <f t="shared" si="57"/>
        <v>0</v>
      </c>
      <c r="L102" s="577">
        <f t="shared" si="57"/>
        <v>0</v>
      </c>
      <c r="M102" s="577">
        <f xml:space="preserve"> IF(M$12 = 1, M99 - M100, 0)</f>
        <v>0</v>
      </c>
      <c r="N102" s="577">
        <f t="shared" si="57"/>
        <v>1.8374600463806938</v>
      </c>
      <c r="O102" s="577">
        <f t="shared" si="57"/>
        <v>3.7642839249445643</v>
      </c>
      <c r="P102" s="577">
        <f t="shared" si="57"/>
        <v>4.6910777335560008</v>
      </c>
      <c r="Q102" s="577">
        <f xml:space="preserve"> IF(Q$12 = 1, Q99 - Q100, 0)</f>
        <v>5.4731061075491967</v>
      </c>
    </row>
    <row r="103" spans="1:17" s="573" customFormat="1" hidden="1" outlineLevel="2">
      <c r="A103" s="572"/>
      <c r="B103" s="570"/>
      <c r="C103" s="574"/>
      <c r="D103" s="639" t="s">
        <v>719</v>
      </c>
      <c r="E103" s="577" t="str">
        <f t="shared" ref="E103:Q103" si="58" xml:space="preserve"> E100</f>
        <v>Indexation included in opening RCV (Post 2020 investment RCV) - WR - real</v>
      </c>
      <c r="F103" s="577">
        <f t="shared" si="58"/>
        <v>0</v>
      </c>
      <c r="G103" s="577" t="str">
        <f t="shared" si="58"/>
        <v>£m</v>
      </c>
      <c r="H103" s="577">
        <f t="shared" si="58"/>
        <v>0</v>
      </c>
      <c r="I103" s="577">
        <f t="shared" si="58"/>
        <v>0</v>
      </c>
      <c r="J103" s="577">
        <f t="shared" si="58"/>
        <v>0</v>
      </c>
      <c r="K103" s="577">
        <f t="shared" si="58"/>
        <v>0</v>
      </c>
      <c r="L103" s="577">
        <f t="shared" si="58"/>
        <v>0</v>
      </c>
      <c r="M103" s="577">
        <f xml:space="preserve"> M100</f>
        <v>0</v>
      </c>
      <c r="N103" s="577">
        <f t="shared" si="58"/>
        <v>7.0077567579219166E-2</v>
      </c>
      <c r="O103" s="577">
        <f t="shared" si="58"/>
        <v>0</v>
      </c>
      <c r="P103" s="577">
        <f t="shared" si="58"/>
        <v>0</v>
      </c>
      <c r="Q103" s="577">
        <f t="shared" si="58"/>
        <v>0</v>
      </c>
    </row>
    <row r="104" spans="1:17" s="573" customFormat="1" hidden="1" outlineLevel="2">
      <c r="A104" s="572"/>
      <c r="B104" s="570"/>
      <c r="C104" s="574"/>
      <c r="D104" s="571" t="str">
        <f xml:space="preserve"> PR19FDPublishedTables!D$111</f>
        <v>plus</v>
      </c>
      <c r="E104" s="575" t="str">
        <f xml:space="preserve"> PR19FDPublishedTables!E$111</f>
        <v>Water resources: Non-PAYG Totex - real</v>
      </c>
      <c r="F104" s="575">
        <f xml:space="preserve"> PR19FDPublishedTables!F$111</f>
        <v>0</v>
      </c>
      <c r="G104" s="575" t="str">
        <f xml:space="preserve"> PR19FDPublishedTables!G$111</f>
        <v>£m</v>
      </c>
      <c r="H104" s="575">
        <f xml:space="preserve"> PR19FDPublishedTables!H$111</f>
        <v>0</v>
      </c>
      <c r="I104" s="575">
        <f xml:space="preserve"> PR19FDPublishedTables!I$111</f>
        <v>0</v>
      </c>
      <c r="J104" s="575">
        <f xml:space="preserve"> PR19FDPublishedTables!J$111</f>
        <v>0</v>
      </c>
      <c r="K104" s="575">
        <f xml:space="preserve"> PR19FDPublishedTables!K$111</f>
        <v>0</v>
      </c>
      <c r="L104" s="575">
        <f xml:space="preserve"> PR19FDPublishedTables!L$111</f>
        <v>0</v>
      </c>
      <c r="M104" s="575">
        <f xml:space="preserve"> PR19FDPublishedTables!M$111</f>
        <v>1.9695793639235095</v>
      </c>
      <c r="N104" s="575">
        <f xml:space="preserve"> PR19FDPublishedTables!N$111</f>
        <v>2.04121959800116</v>
      </c>
      <c r="O104" s="575">
        <f xml:space="preserve"> PR19FDPublishedTables!O$111</f>
        <v>1.2018004087588536</v>
      </c>
      <c r="P104" s="575">
        <f xml:space="preserve"> PR19FDPublishedTables!P$111</f>
        <v>1.1126135995944515</v>
      </c>
      <c r="Q104" s="575">
        <f xml:space="preserve"> PR19FDPublishedTables!Q$111</f>
        <v>1.0878848003717887</v>
      </c>
    </row>
    <row r="105" spans="1:17" s="573" customFormat="1" hidden="1" outlineLevel="2">
      <c r="A105" s="572"/>
      <c r="B105" s="570"/>
      <c r="C105" s="574"/>
      <c r="D105" s="571" t="str">
        <f xml:space="preserve"> PR19FDPublishedTables!D$112</f>
        <v>less</v>
      </c>
      <c r="E105" s="575" t="str">
        <f xml:space="preserve"> PR19FDPublishedTables!E$112</f>
        <v>RCV additions depreciation - WR - real POS</v>
      </c>
      <c r="F105" s="575">
        <f xml:space="preserve"> PR19FDPublishedTables!F$112</f>
        <v>0</v>
      </c>
      <c r="G105" s="575" t="str">
        <f xml:space="preserve"> PR19FDPublishedTables!G$112</f>
        <v>£m</v>
      </c>
      <c r="H105" s="575">
        <f xml:space="preserve"> PR19FDPublishedTables!H$112</f>
        <v>0</v>
      </c>
      <c r="I105" s="575">
        <f xml:space="preserve"> PR19FDPublishedTables!I$112</f>
        <v>0</v>
      </c>
      <c r="J105" s="575">
        <f xml:space="preserve"> PR19FDPublishedTables!J$112</f>
        <v>0</v>
      </c>
      <c r="K105" s="575">
        <f xml:space="preserve"> PR19FDPublishedTables!K$112</f>
        <v>0</v>
      </c>
      <c r="L105" s="575">
        <f xml:space="preserve"> PR19FDPublishedTables!L$112</f>
        <v>0</v>
      </c>
      <c r="M105" s="575">
        <f xml:space="preserve"> PR19FDPublishedTables!M$112</f>
        <v>6.2041749963590444E-2</v>
      </c>
      <c r="N105" s="575">
        <f xml:space="preserve"> PR19FDPublishedTables!N$112</f>
        <v>0.18447328701651086</v>
      </c>
      <c r="O105" s="575">
        <f xml:space="preserve"> PR19FDPublishedTables!O$112</f>
        <v>0.27500660014741107</v>
      </c>
      <c r="P105" s="575">
        <f xml:space="preserve"> PR19FDPublishedTables!P$112</f>
        <v>0.33058522560125325</v>
      </c>
      <c r="Q105" s="575">
        <f xml:space="preserve"> PR19FDPublishedTables!Q$112</f>
        <v>0.37907405598731103</v>
      </c>
    </row>
    <row r="106" spans="1:17" s="573" customFormat="1" hidden="1" outlineLevel="2">
      <c r="A106" s="572"/>
      <c r="B106" s="570"/>
      <c r="C106" s="574"/>
      <c r="D106" s="571"/>
      <c r="E106" s="575" t="str">
        <f xml:space="preserve"> PR19FDPublishedTables!E$113</f>
        <v>Closing RCV (Post 2020 investment RCV) - WR - real</v>
      </c>
      <c r="F106" s="575">
        <f xml:space="preserve"> PR19FDPublishedTables!F$113</f>
        <v>0</v>
      </c>
      <c r="G106" s="575" t="str">
        <f xml:space="preserve"> PR19FDPublishedTables!G$113</f>
        <v>£m</v>
      </c>
      <c r="H106" s="575">
        <f xml:space="preserve"> PR19FDPublishedTables!H$113</f>
        <v>0</v>
      </c>
      <c r="I106" s="575">
        <f xml:space="preserve"> PR19FDPublishedTables!I$113</f>
        <v>0</v>
      </c>
      <c r="J106" s="575">
        <f xml:space="preserve"> PR19FDPublishedTables!J$113</f>
        <v>0</v>
      </c>
      <c r="K106" s="575">
        <f xml:space="preserve"> PR19FDPublishedTables!K$113</f>
        <v>0</v>
      </c>
      <c r="L106" s="575">
        <f xml:space="preserve"> PR19FDPublishedTables!L$113</f>
        <v>0</v>
      </c>
      <c r="M106" s="575">
        <f xml:space="preserve"> PR19FDPublishedTables!M$113</f>
        <v>1.9075376139599192</v>
      </c>
      <c r="N106" s="575">
        <f xml:space="preserve"> PR19FDPublishedTables!N$113</f>
        <v>3.7642839249445625</v>
      </c>
      <c r="O106" s="575">
        <f xml:space="preserve"> PR19FDPublishedTables!O$113</f>
        <v>4.691077733556007</v>
      </c>
      <c r="P106" s="575">
        <f xml:space="preserve"> PR19FDPublishedTables!P$113</f>
        <v>5.4731061075491985</v>
      </c>
      <c r="Q106" s="575">
        <f xml:space="preserve"> PR19FDPublishedTables!Q$113</f>
        <v>6.181916851933674</v>
      </c>
    </row>
    <row r="107" spans="1:17" s="573" customFormat="1" hidden="1" outlineLevel="2">
      <c r="A107" s="572"/>
      <c r="B107" s="570"/>
      <c r="C107" s="574"/>
      <c r="D107" s="571"/>
      <c r="E107" s="575" t="str">
        <f xml:space="preserve"> PR19FDPublishedTables!E$117</f>
        <v>Average post 2020 investment RCV - WR - real</v>
      </c>
      <c r="F107" s="575">
        <f xml:space="preserve"> PR19FDPublishedTables!F$117</f>
        <v>0</v>
      </c>
      <c r="G107" s="575" t="str">
        <f xml:space="preserve"> PR19FDPublishedTables!G$117</f>
        <v>£m</v>
      </c>
      <c r="H107" s="575">
        <f xml:space="preserve"> PR19FDPublishedTables!H$117</f>
        <v>0</v>
      </c>
      <c r="I107" s="575">
        <f xml:space="preserve"> PR19FDPublishedTables!I$117</f>
        <v>0</v>
      </c>
      <c r="J107" s="575">
        <f xml:space="preserve"> PR19FDPublishedTables!J$117</f>
        <v>0</v>
      </c>
      <c r="K107" s="575">
        <f xml:space="preserve"> PR19FDPublishedTables!K$117</f>
        <v>0</v>
      </c>
      <c r="L107" s="575">
        <f xml:space="preserve"> PR19FDPublishedTables!L$117</f>
        <v>0</v>
      </c>
      <c r="M107" s="575">
        <f xml:space="preserve"> PR19FDPublishedTables!M$117</f>
        <v>0.95376880697995958</v>
      </c>
      <c r="N107" s="575">
        <f xml:space="preserve"> PR19FDPublishedTables!N$117</f>
        <v>2.8359107694522376</v>
      </c>
      <c r="O107" s="575">
        <f xml:space="preserve"> PR19FDPublishedTables!O$117</f>
        <v>4.2276808292502857</v>
      </c>
      <c r="P107" s="575">
        <f xml:space="preserve"> PR19FDPublishedTables!P$117</f>
        <v>5.0820919205525996</v>
      </c>
      <c r="Q107" s="575">
        <f xml:space="preserve"> PR19FDPublishedTables!Q$117</f>
        <v>5.8275114797414354</v>
      </c>
    </row>
    <row r="108" spans="1:17" s="573" customFormat="1" hidden="1" outlineLevel="1">
      <c r="A108" s="572"/>
      <c r="B108" s="570"/>
      <c r="C108" s="574"/>
      <c r="D108" s="571"/>
      <c r="E108" s="577"/>
      <c r="F108" s="577"/>
      <c r="G108" s="577"/>
      <c r="H108" s="577"/>
      <c r="I108" s="577"/>
      <c r="J108" s="577"/>
      <c r="K108" s="577"/>
      <c r="L108" s="577"/>
      <c r="M108" s="577"/>
      <c r="N108" s="577"/>
      <c r="O108" s="577"/>
      <c r="P108" s="577"/>
      <c r="Q108" s="577"/>
    </row>
    <row r="109" spans="1:17" s="573" customFormat="1" hidden="1" outlineLevel="1" collapsed="1">
      <c r="A109" s="572"/>
      <c r="B109" s="602" t="s">
        <v>967</v>
      </c>
      <c r="C109" s="574"/>
      <c r="D109" s="571"/>
      <c r="E109" s="577"/>
      <c r="F109" s="577"/>
      <c r="G109" s="577"/>
      <c r="H109" s="577"/>
      <c r="I109" s="577"/>
      <c r="J109" s="577"/>
      <c r="K109" s="577"/>
      <c r="L109" s="577"/>
      <c r="M109" s="577"/>
      <c r="N109" s="577"/>
      <c r="O109" s="577"/>
      <c r="P109" s="577"/>
      <c r="Q109" s="577"/>
    </row>
    <row r="110" spans="1:17" s="573" customFormat="1" hidden="1" outlineLevel="2">
      <c r="A110" s="572"/>
      <c r="B110" s="570"/>
      <c r="C110" s="574"/>
      <c r="D110" s="571"/>
      <c r="E110" s="577"/>
      <c r="F110" s="577"/>
      <c r="G110" s="577"/>
      <c r="H110" s="577"/>
      <c r="I110" s="577"/>
      <c r="J110" s="577"/>
      <c r="K110" s="577"/>
      <c r="L110" s="577"/>
      <c r="M110" s="577"/>
      <c r="N110" s="577"/>
      <c r="O110" s="577"/>
      <c r="P110" s="577"/>
      <c r="Q110" s="577"/>
    </row>
    <row r="111" spans="1:17" s="573" customFormat="1" hidden="1" outlineLevel="2">
      <c r="A111" s="572"/>
      <c r="B111" s="570"/>
      <c r="C111" s="574"/>
      <c r="D111" s="571"/>
      <c r="E111" s="577" t="str">
        <f t="shared" ref="E111:Q111" si="59" xml:space="preserve"> E$83</f>
        <v>Average RCV (RPI inflated RCV) balance - WR - real</v>
      </c>
      <c r="F111" s="577">
        <f t="shared" si="59"/>
        <v>0</v>
      </c>
      <c r="G111" s="577" t="str">
        <f t="shared" si="59"/>
        <v>£m</v>
      </c>
      <c r="H111" s="577">
        <f t="shared" si="59"/>
        <v>0</v>
      </c>
      <c r="I111" s="577">
        <f t="shared" si="59"/>
        <v>0</v>
      </c>
      <c r="J111" s="577">
        <f t="shared" si="59"/>
        <v>0</v>
      </c>
      <c r="K111" s="577">
        <f t="shared" si="59"/>
        <v>0</v>
      </c>
      <c r="L111" s="577">
        <f t="shared" si="59"/>
        <v>0</v>
      </c>
      <c r="M111" s="577">
        <f t="shared" si="59"/>
        <v>27.209915241195013</v>
      </c>
      <c r="N111" s="577">
        <f t="shared" si="59"/>
        <v>26.012738800718218</v>
      </c>
      <c r="O111" s="577">
        <f t="shared" si="59"/>
        <v>0</v>
      </c>
      <c r="P111" s="577">
        <f t="shared" si="59"/>
        <v>0</v>
      </c>
      <c r="Q111" s="577">
        <f t="shared" si="59"/>
        <v>0</v>
      </c>
    </row>
    <row r="112" spans="1:17" s="573" customFormat="1" hidden="1" outlineLevel="2">
      <c r="A112" s="572"/>
      <c r="B112" s="570"/>
      <c r="C112" s="574"/>
      <c r="D112" s="571"/>
      <c r="E112" s="575" t="str">
        <f xml:space="preserve"> PR19FDPublishedTables!E$79</f>
        <v>Average CPIH inflated RCV - WR - real</v>
      </c>
      <c r="F112" s="575">
        <f xml:space="preserve"> PR19FDPublishedTables!F$79</f>
        <v>0</v>
      </c>
      <c r="G112" s="575" t="str">
        <f xml:space="preserve"> PR19FDPublishedTables!G$79</f>
        <v>£m</v>
      </c>
      <c r="H112" s="575">
        <f xml:space="preserve"> PR19FDPublishedTables!H$79</f>
        <v>0</v>
      </c>
      <c r="I112" s="575">
        <f xml:space="preserve"> PR19FDPublishedTables!I$79</f>
        <v>0</v>
      </c>
      <c r="J112" s="575">
        <f xml:space="preserve"> PR19FDPublishedTables!J$79</f>
        <v>0</v>
      </c>
      <c r="K112" s="575">
        <f xml:space="preserve"> PR19FDPublishedTables!K$79</f>
        <v>0</v>
      </c>
      <c r="L112" s="575">
        <f xml:space="preserve"> PR19FDPublishedTables!L$79</f>
        <v>0</v>
      </c>
      <c r="M112" s="575">
        <f xml:space="preserve"> PR19FDPublishedTables!M$79</f>
        <v>27.191686717381167</v>
      </c>
      <c r="N112" s="575">
        <f xml:space="preserve"> PR19FDPublishedTables!N$79</f>
        <v>25.478610454186146</v>
      </c>
      <c r="O112" s="575">
        <f xml:space="preserve"> PR19FDPublishedTables!O$79</f>
        <v>23.873457995572402</v>
      </c>
      <c r="P112" s="575">
        <f xml:space="preserve"> PR19FDPublishedTables!P$79</f>
        <v>22.369430141851364</v>
      </c>
      <c r="Q112" s="575">
        <f xml:space="preserve"> PR19FDPublishedTables!Q$79</f>
        <v>20.960156042914733</v>
      </c>
    </row>
    <row r="113" spans="1:17" s="573" customFormat="1" hidden="1" outlineLevel="2">
      <c r="A113" s="572"/>
      <c r="B113" s="570"/>
      <c r="C113" s="574"/>
      <c r="D113" s="571"/>
      <c r="E113" s="575" t="str">
        <f xml:space="preserve"> PR19FDPublishedTables!E$117</f>
        <v>Average post 2020 investment RCV - WR - real</v>
      </c>
      <c r="F113" s="575">
        <f xml:space="preserve"> PR19FDPublishedTables!F$117</f>
        <v>0</v>
      </c>
      <c r="G113" s="575" t="str">
        <f xml:space="preserve"> PR19FDPublishedTables!G$117</f>
        <v>£m</v>
      </c>
      <c r="H113" s="575">
        <f xml:space="preserve"> PR19FDPublishedTables!H$117</f>
        <v>0</v>
      </c>
      <c r="I113" s="575">
        <f xml:space="preserve"> PR19FDPublishedTables!I$117</f>
        <v>0</v>
      </c>
      <c r="J113" s="575">
        <f xml:space="preserve"> PR19FDPublishedTables!J$117</f>
        <v>0</v>
      </c>
      <c r="K113" s="575">
        <f xml:space="preserve"> PR19FDPublishedTables!K$117</f>
        <v>0</v>
      </c>
      <c r="L113" s="575">
        <f xml:space="preserve"> PR19FDPublishedTables!L$117</f>
        <v>0</v>
      </c>
      <c r="M113" s="575">
        <f xml:space="preserve"> PR19FDPublishedTables!M$117</f>
        <v>0.95376880697995958</v>
      </c>
      <c r="N113" s="575">
        <f xml:space="preserve"> PR19FDPublishedTables!N$117</f>
        <v>2.8359107694522376</v>
      </c>
      <c r="O113" s="575">
        <f xml:space="preserve"> PR19FDPublishedTables!O$117</f>
        <v>4.2276808292502857</v>
      </c>
      <c r="P113" s="575">
        <f xml:space="preserve"> PR19FDPublishedTables!P$117</f>
        <v>5.0820919205525996</v>
      </c>
      <c r="Q113" s="575">
        <f xml:space="preserve"> PR19FDPublishedTables!Q$117</f>
        <v>5.8275114797414354</v>
      </c>
    </row>
    <row r="114" spans="1:17" s="573" customFormat="1" hidden="1" outlineLevel="2">
      <c r="A114" s="572"/>
      <c r="B114" s="570"/>
      <c r="C114" s="574"/>
      <c r="D114" s="571"/>
      <c r="E114" s="608" t="s">
        <v>968</v>
      </c>
      <c r="F114" s="608"/>
      <c r="G114" s="608" t="s">
        <v>255</v>
      </c>
      <c r="H114" s="608"/>
      <c r="I114" s="608"/>
      <c r="J114" s="609">
        <f t="shared" ref="J114:Q114" si="60" xml:space="preserve"> SUM(J111:J113)</f>
        <v>0</v>
      </c>
      <c r="K114" s="609">
        <f t="shared" si="60"/>
        <v>0</v>
      </c>
      <c r="L114" s="609">
        <f t="shared" si="60"/>
        <v>0</v>
      </c>
      <c r="M114" s="609">
        <f t="shared" si="60"/>
        <v>55.355370765556138</v>
      </c>
      <c r="N114" s="609">
        <f t="shared" si="60"/>
        <v>54.327260024356605</v>
      </c>
      <c r="O114" s="609">
        <f t="shared" si="60"/>
        <v>28.101138824822687</v>
      </c>
      <c r="P114" s="609">
        <f t="shared" si="60"/>
        <v>27.451522062403964</v>
      </c>
      <c r="Q114" s="609">
        <f t="shared" si="60"/>
        <v>26.787667522656168</v>
      </c>
    </row>
    <row r="115" spans="1:17" s="259" customFormat="1" hidden="1" outlineLevel="1">
      <c r="A115" s="256"/>
      <c r="B115" s="257"/>
      <c r="C115" s="258"/>
      <c r="D115" s="255"/>
      <c r="E115" s="196"/>
      <c r="F115" s="196"/>
      <c r="G115" s="196"/>
      <c r="H115" s="196"/>
      <c r="I115" s="196"/>
      <c r="J115" s="196"/>
      <c r="K115" s="196"/>
      <c r="L115" s="196"/>
      <c r="M115" s="196"/>
      <c r="N115" s="196"/>
      <c r="O115" s="196"/>
      <c r="P115" s="196"/>
      <c r="Q115" s="196"/>
    </row>
    <row r="116" spans="1:17" s="259" customFormat="1" hidden="1" outlineLevel="1" collapsed="1">
      <c r="A116" s="256"/>
      <c r="B116" s="257" t="s">
        <v>936</v>
      </c>
      <c r="C116" s="258"/>
      <c r="D116" s="255"/>
      <c r="E116" s="196"/>
      <c r="F116" s="196"/>
      <c r="G116" s="196"/>
      <c r="H116" s="196"/>
      <c r="I116" s="196"/>
      <c r="J116" s="196"/>
      <c r="K116" s="196"/>
      <c r="L116" s="196"/>
      <c r="M116" s="196"/>
      <c r="N116" s="196"/>
      <c r="O116" s="196"/>
      <c r="P116" s="196"/>
      <c r="Q116" s="196"/>
    </row>
    <row r="117" spans="1:17" s="259" customFormat="1" hidden="1" outlineLevel="2">
      <c r="A117" s="256"/>
      <c r="B117" s="257"/>
      <c r="C117" s="258"/>
      <c r="D117" s="255"/>
      <c r="E117" s="196"/>
      <c r="F117" s="196"/>
      <c r="G117" s="196"/>
      <c r="H117" s="196"/>
      <c r="I117" s="196"/>
      <c r="J117" s="196"/>
      <c r="K117" s="196"/>
      <c r="L117" s="196"/>
      <c r="M117" s="274"/>
      <c r="N117" s="196"/>
      <c r="O117" s="196"/>
      <c r="P117" s="196"/>
      <c r="Q117" s="196"/>
    </row>
    <row r="118" spans="1:17" s="259" customFormat="1" hidden="1" outlineLevel="2">
      <c r="A118" s="256"/>
      <c r="B118" s="257"/>
      <c r="C118" s="258"/>
      <c r="D118" s="255"/>
      <c r="E118" s="267" t="str">
        <f t="shared" ref="E118:Q118" si="61" xml:space="preserve"> E$20</f>
        <v>Annual update - CPIH FYA active inflator from FYA 2017-18 - nominal year average prices (used for average RCV)</v>
      </c>
      <c r="F118" s="267">
        <f t="shared" si="61"/>
        <v>0</v>
      </c>
      <c r="G118" s="267" t="str">
        <f t="shared" si="61"/>
        <v>Factor</v>
      </c>
      <c r="H118" s="267">
        <f t="shared" si="61"/>
        <v>0</v>
      </c>
      <c r="I118" s="267">
        <f t="shared" si="61"/>
        <v>0</v>
      </c>
      <c r="J118" s="267">
        <f t="shared" si="61"/>
        <v>0</v>
      </c>
      <c r="K118" s="267">
        <f t="shared" si="61"/>
        <v>0</v>
      </c>
      <c r="L118" s="267">
        <f t="shared" si="61"/>
        <v>1.0386214616983847</v>
      </c>
      <c r="M118" s="267">
        <f t="shared" si="61"/>
        <v>1.0469374700143934</v>
      </c>
      <c r="N118" s="267">
        <f t="shared" si="61"/>
        <v>1.0853990084759317</v>
      </c>
      <c r="O118" s="267">
        <f t="shared" si="61"/>
        <v>0</v>
      </c>
      <c r="P118" s="267">
        <f t="shared" si="61"/>
        <v>0</v>
      </c>
      <c r="Q118" s="267">
        <f t="shared" si="61"/>
        <v>0</v>
      </c>
    </row>
    <row r="119" spans="1:17" s="259" customFormat="1" hidden="1" outlineLevel="2">
      <c r="A119" s="256"/>
      <c r="B119" s="257"/>
      <c r="C119" s="258"/>
      <c r="D119" s="255"/>
      <c r="E119" s="267" t="str">
        <f t="shared" ref="E119:Q119" si="62" xml:space="preserve"> E$21</f>
        <v>Annual update - CPIH FYE active inflator from FYA 2017-18 - nominal year end prices (used for RCV components)</v>
      </c>
      <c r="F119" s="267">
        <f t="shared" si="62"/>
        <v>0</v>
      </c>
      <c r="G119" s="267" t="str">
        <f t="shared" si="62"/>
        <v>Factor</v>
      </c>
      <c r="H119" s="267">
        <f t="shared" si="62"/>
        <v>0</v>
      </c>
      <c r="I119" s="267">
        <f t="shared" si="62"/>
        <v>0</v>
      </c>
      <c r="J119" s="267">
        <f t="shared" si="62"/>
        <v>0</v>
      </c>
      <c r="K119" s="267">
        <f t="shared" si="62"/>
        <v>0</v>
      </c>
      <c r="L119" s="267">
        <f t="shared" si="62"/>
        <v>1.0420598112905806</v>
      </c>
      <c r="M119" s="267">
        <f t="shared" si="62"/>
        <v>1.0526147449224375</v>
      </c>
      <c r="N119" s="267">
        <f t="shared" si="62"/>
        <v>1.1178634255557334</v>
      </c>
      <c r="O119" s="267">
        <f t="shared" si="62"/>
        <v>0</v>
      </c>
      <c r="P119" s="267">
        <f t="shared" si="62"/>
        <v>0</v>
      </c>
      <c r="Q119" s="267">
        <f t="shared" si="62"/>
        <v>0</v>
      </c>
    </row>
    <row r="120" spans="1:17" s="259" customFormat="1" hidden="1" outlineLevel="1">
      <c r="A120" s="256"/>
      <c r="B120" s="257"/>
      <c r="C120" s="258"/>
      <c r="D120" s="255"/>
      <c r="E120" s="196"/>
      <c r="F120" s="196"/>
      <c r="G120" s="196"/>
      <c r="H120" s="196"/>
      <c r="I120" s="196"/>
      <c r="J120" s="196"/>
      <c r="K120" s="196"/>
      <c r="L120" s="196"/>
      <c r="M120" s="196"/>
      <c r="N120" s="196"/>
      <c r="O120" s="196"/>
      <c r="P120" s="196"/>
      <c r="Q120" s="196"/>
    </row>
    <row r="121" spans="1:17" s="259" customFormat="1" hidden="1" outlineLevel="1" collapsed="1">
      <c r="A121" s="256"/>
      <c r="B121" s="257" t="s">
        <v>969</v>
      </c>
      <c r="C121" s="258"/>
      <c r="D121" s="255"/>
      <c r="E121" s="196"/>
      <c r="F121" s="196"/>
      <c r="G121" s="196"/>
      <c r="H121" s="196"/>
      <c r="I121" s="196"/>
      <c r="J121" s="196"/>
      <c r="K121" s="196"/>
      <c r="L121" s="196"/>
      <c r="M121" s="196"/>
      <c r="N121" s="196"/>
      <c r="O121" s="196"/>
      <c r="P121" s="196"/>
      <c r="Q121" s="196"/>
    </row>
    <row r="122" spans="1:17" s="259" customFormat="1" hidden="1" outlineLevel="2">
      <c r="A122" s="256"/>
      <c r="B122" s="257"/>
      <c r="C122" s="258"/>
      <c r="D122" s="255"/>
      <c r="E122" s="196"/>
      <c r="F122" s="196"/>
      <c r="G122" s="196"/>
      <c r="H122" s="196"/>
      <c r="I122" s="196"/>
      <c r="J122" s="196"/>
      <c r="K122" s="196"/>
      <c r="L122" s="196"/>
      <c r="N122" s="196"/>
      <c r="O122" s="196"/>
      <c r="P122" s="196"/>
      <c r="Q122" s="196"/>
    </row>
    <row r="123" spans="1:17" s="526" customFormat="1" hidden="1" outlineLevel="2">
      <c r="A123" s="593"/>
      <c r="B123" s="594"/>
      <c r="C123" s="595"/>
      <c r="D123" s="596"/>
      <c r="E123" s="525" t="s">
        <v>970</v>
      </c>
      <c r="F123" s="525"/>
      <c r="G123" s="525" t="s">
        <v>255</v>
      </c>
      <c r="H123" s="525"/>
      <c r="I123" s="525"/>
      <c r="J123" s="525">
        <f t="shared" ref="J123:Q123" si="63" xml:space="preserve"> J79 * J119</f>
        <v>0</v>
      </c>
      <c r="K123" s="525">
        <f t="shared" si="63"/>
        <v>0</v>
      </c>
      <c r="L123" s="525">
        <f t="shared" si="63"/>
        <v>0</v>
      </c>
      <c r="M123" s="525">
        <f t="shared" si="63"/>
        <v>29.318552256003944</v>
      </c>
      <c r="N123" s="525">
        <f t="shared" si="63"/>
        <v>28.384890609991995</v>
      </c>
      <c r="O123" s="525">
        <f t="shared" si="63"/>
        <v>0</v>
      </c>
      <c r="P123" s="525">
        <f t="shared" si="63"/>
        <v>0</v>
      </c>
      <c r="Q123" s="525">
        <f t="shared" si="63"/>
        <v>0</v>
      </c>
    </row>
    <row r="124" spans="1:17" s="526" customFormat="1" hidden="1" outlineLevel="2">
      <c r="A124" s="593"/>
      <c r="B124" s="594"/>
      <c r="C124" s="595"/>
      <c r="D124" s="596" t="s">
        <v>719</v>
      </c>
      <c r="E124" s="525" t="s">
        <v>971</v>
      </c>
      <c r="F124" s="525"/>
      <c r="G124" s="525" t="s">
        <v>255</v>
      </c>
      <c r="H124" s="525"/>
      <c r="I124" s="525"/>
      <c r="J124" s="525">
        <f t="shared" ref="J124:Q124" si="64" xml:space="preserve"> J80 * J119</f>
        <v>0</v>
      </c>
      <c r="K124" s="525">
        <f t="shared" si="64"/>
        <v>0</v>
      </c>
      <c r="L124" s="525">
        <f t="shared" si="64"/>
        <v>0</v>
      </c>
      <c r="M124" s="525">
        <f t="shared" si="64"/>
        <v>0.25455873106020788</v>
      </c>
      <c r="N124" s="525">
        <f t="shared" si="64"/>
        <v>1.6395691771607213</v>
      </c>
      <c r="O124" s="525">
        <f t="shared" si="64"/>
        <v>0</v>
      </c>
      <c r="P124" s="525">
        <f t="shared" si="64"/>
        <v>0</v>
      </c>
      <c r="Q124" s="525">
        <f t="shared" si="64"/>
        <v>0</v>
      </c>
    </row>
    <row r="125" spans="1:17" s="526" customFormat="1" hidden="1" outlineLevel="2">
      <c r="A125" s="593"/>
      <c r="B125" s="594"/>
      <c r="C125" s="595"/>
      <c r="D125" s="596" t="s">
        <v>631</v>
      </c>
      <c r="E125" s="525" t="s">
        <v>972</v>
      </c>
      <c r="F125" s="525"/>
      <c r="G125" s="525" t="s">
        <v>255</v>
      </c>
      <c r="H125" s="525"/>
      <c r="I125" s="525"/>
      <c r="J125" s="525">
        <f t="shared" ref="J125:Q125" si="65" xml:space="preserve"> J81 * J119</f>
        <v>0</v>
      </c>
      <c r="K125" s="525">
        <f t="shared" si="65"/>
        <v>0</v>
      </c>
      <c r="L125" s="525">
        <f t="shared" si="65"/>
        <v>0</v>
      </c>
      <c r="M125" s="525">
        <f t="shared" si="65"/>
        <v>1.8631059921850419</v>
      </c>
      <c r="N125" s="525">
        <f t="shared" si="65"/>
        <v>1.8915409665906209</v>
      </c>
      <c r="O125" s="525">
        <f t="shared" si="65"/>
        <v>0</v>
      </c>
      <c r="P125" s="525">
        <f t="shared" si="65"/>
        <v>0</v>
      </c>
      <c r="Q125" s="525">
        <f t="shared" si="65"/>
        <v>0</v>
      </c>
    </row>
    <row r="126" spans="1:17" s="526" customFormat="1" hidden="1" outlineLevel="2">
      <c r="A126" s="593"/>
      <c r="B126" s="594"/>
      <c r="C126" s="595"/>
      <c r="D126" s="596"/>
      <c r="E126" s="525" t="s">
        <v>973</v>
      </c>
      <c r="F126" s="525"/>
      <c r="G126" s="525" t="s">
        <v>255</v>
      </c>
      <c r="H126" s="525"/>
      <c r="I126" s="525"/>
      <c r="J126" s="525">
        <f t="shared" ref="J126:Q126" si="66" xml:space="preserve"> J82 * J119</f>
        <v>0</v>
      </c>
      <c r="K126" s="525">
        <f t="shared" si="66"/>
        <v>0</v>
      </c>
      <c r="L126" s="525">
        <f t="shared" si="66"/>
        <v>29.256958109846938</v>
      </c>
      <c r="M126" s="525">
        <f t="shared" si="66"/>
        <v>27.710004994879114</v>
      </c>
      <c r="N126" s="525">
        <f t="shared" si="66"/>
        <v>28.132918820562093</v>
      </c>
      <c r="O126" s="525">
        <f t="shared" si="66"/>
        <v>0</v>
      </c>
      <c r="P126" s="525">
        <f t="shared" si="66"/>
        <v>0</v>
      </c>
      <c r="Q126" s="525">
        <f t="shared" si="66"/>
        <v>0</v>
      </c>
    </row>
    <row r="127" spans="1:17" s="573" customFormat="1" hidden="1" outlineLevel="2">
      <c r="A127" s="572"/>
      <c r="B127" s="570"/>
      <c r="C127" s="574"/>
      <c r="D127" s="571"/>
      <c r="E127" s="577"/>
      <c r="F127" s="577"/>
      <c r="G127" s="577"/>
      <c r="H127" s="577"/>
      <c r="I127" s="577"/>
      <c r="J127" s="577"/>
      <c r="K127" s="577"/>
      <c r="L127" s="577"/>
      <c r="M127" s="274"/>
      <c r="N127" s="577"/>
      <c r="O127" s="577"/>
      <c r="P127" s="577"/>
      <c r="Q127" s="577"/>
    </row>
    <row r="128" spans="1:17" s="658" customFormat="1" hidden="1" outlineLevel="2">
      <c r="A128" s="654"/>
      <c r="B128" s="655"/>
      <c r="C128" s="656"/>
      <c r="D128" s="657"/>
      <c r="E128" s="645" t="s">
        <v>974</v>
      </c>
      <c r="F128" s="645"/>
      <c r="G128" s="645" t="s">
        <v>255</v>
      </c>
      <c r="H128" s="645"/>
      <c r="I128" s="645"/>
      <c r="J128" s="645">
        <f t="shared" ref="J128" si="67" xml:space="preserve"> IF(J$11 = 1, J91 * J119 - (I132 - I126), J91 * J119)</f>
        <v>0</v>
      </c>
      <c r="K128" s="645">
        <f t="shared" ref="K128" si="68" xml:space="preserve"> IF(K$11 = 1, K91 * K119 - (J132 - J126), K91 * K119)</f>
        <v>0</v>
      </c>
      <c r="L128" s="645">
        <f t="shared" ref="L128" si="69" xml:space="preserve"> IF(L$11 = 1, L91 * L119 - (K132 - K126), L91 * L119)</f>
        <v>0</v>
      </c>
      <c r="M128" s="645">
        <f xml:space="preserve"> IF(M$11 = 1, M91 * M119 - (L132 - L126), M91 * M119)</f>
        <v>29.316672689199919</v>
      </c>
      <c r="N128" s="645">
        <f t="shared" ref="N128" si="70" xml:space="preserve"> IF(N$11 = 1, N91 * N119 - (M132 - M126), N91 * N119)</f>
        <v>28.327591764594374</v>
      </c>
      <c r="O128" s="645">
        <f t="shared" ref="O128" si="71" xml:space="preserve"> IF(O$11 = 1, O91 * O119 - (N132 - N126), O91 * O119)</f>
        <v>0</v>
      </c>
      <c r="P128" s="645">
        <f t="shared" ref="P128" si="72" xml:space="preserve"> IF(P$11 = 1, P91 * P119 - (O132 - O126), P91 * P119)</f>
        <v>0</v>
      </c>
      <c r="Q128" s="645">
        <f t="shared" ref="Q128" si="73" xml:space="preserve"> IF(Q$11 = 1, Q91 * Q119 - (P132 - P126), Q91 * Q119)</f>
        <v>0</v>
      </c>
    </row>
    <row r="129" spans="1:17" s="658" customFormat="1" hidden="1" outlineLevel="2">
      <c r="A129" s="654"/>
      <c r="B129" s="655"/>
      <c r="C129" s="656"/>
      <c r="D129" s="657" t="s">
        <v>719</v>
      </c>
      <c r="E129" s="645" t="s">
        <v>975</v>
      </c>
      <c r="F129" s="645"/>
      <c r="G129" s="645" t="s">
        <v>255</v>
      </c>
      <c r="H129" s="645"/>
      <c r="I129" s="645"/>
      <c r="J129" s="645">
        <f>IF(J$11 = 1, (J92 - PR19FDPublishedTables!J62) * J119, J92 * J119)</f>
        <v>0</v>
      </c>
      <c r="K129" s="645">
        <f>IF(K$11 = 1, (K92 - PR19FDPublishedTables!K62) * K119, K92 * K119)</f>
        <v>0</v>
      </c>
      <c r="L129" s="645">
        <f>IF(L$11 = 1, (L92 - PR19FDPublishedTables!L62) * L119, L92 * L119)</f>
        <v>0</v>
      </c>
      <c r="M129" s="645">
        <f>IF(M$11 = 1, (M92 - PR19FDPublishedTables!M62) * M119, M92 * M119)</f>
        <v>0.23662661697144077</v>
      </c>
      <c r="N129" s="645">
        <f>IF(N$11 = 1, (N92 - PR19FDPublishedTables!N62) * N119, N92 * N119)</f>
        <v>1.0803656548342744</v>
      </c>
      <c r="O129" s="645">
        <f>IF(O$11 = 1, (O92 - PR19FDPublishedTables!O62) * O119, O92 * O119)</f>
        <v>0</v>
      </c>
      <c r="P129" s="645">
        <f>IF(P$11 = 1, (P92 - PR19FDPublishedTables!P62) * P119, P92 * P119)</f>
        <v>0</v>
      </c>
      <c r="Q129" s="645">
        <f>IF(Q$11 = 1, (Q92 - PR19FDPublishedTables!Q62) * Q119, Q92 * Q119)</f>
        <v>0</v>
      </c>
    </row>
    <row r="130" spans="1:17" s="526" customFormat="1" hidden="1" outlineLevel="2">
      <c r="A130" s="593"/>
      <c r="B130" s="594"/>
      <c r="C130" s="595"/>
      <c r="D130" s="596" t="s">
        <v>631</v>
      </c>
      <c r="E130" s="525" t="s">
        <v>976</v>
      </c>
      <c r="F130" s="525"/>
      <c r="G130" s="525" t="s">
        <v>255</v>
      </c>
      <c r="H130" s="525"/>
      <c r="I130" s="525"/>
      <c r="J130" s="525">
        <f t="shared" ref="J130:Q130" si="74" xml:space="preserve"> J93 * J119</f>
        <v>0</v>
      </c>
      <c r="K130" s="525">
        <f t="shared" si="74"/>
        <v>0</v>
      </c>
      <c r="L130" s="525">
        <f t="shared" si="74"/>
        <v>0</v>
      </c>
      <c r="M130" s="525">
        <f t="shared" si="74"/>
        <v>1.8618578562887975</v>
      </c>
      <c r="N130" s="525">
        <f t="shared" si="74"/>
        <v>1.8527013174240008</v>
      </c>
      <c r="O130" s="525">
        <f t="shared" si="74"/>
        <v>0</v>
      </c>
      <c r="P130" s="525">
        <f t="shared" si="74"/>
        <v>0</v>
      </c>
      <c r="Q130" s="525">
        <f t="shared" si="74"/>
        <v>0</v>
      </c>
    </row>
    <row r="131" spans="1:17" s="526" customFormat="1" hidden="1" outlineLevel="2">
      <c r="A131" s="593"/>
      <c r="B131" s="594"/>
      <c r="C131" s="595"/>
      <c r="D131" s="596" t="s">
        <v>631</v>
      </c>
      <c r="E131" s="525" t="s">
        <v>977</v>
      </c>
      <c r="F131" s="525"/>
      <c r="G131" s="525" t="s">
        <v>255</v>
      </c>
      <c r="H131" s="525"/>
      <c r="I131" s="525"/>
      <c r="J131" s="525">
        <f t="shared" ref="J131:Q131" si="75" xml:space="preserve"> J94 * J119</f>
        <v>0</v>
      </c>
      <c r="K131" s="525">
        <f t="shared" si="75"/>
        <v>0</v>
      </c>
      <c r="L131" s="525">
        <f t="shared" si="75"/>
        <v>0</v>
      </c>
      <c r="M131" s="525">
        <f t="shared" si="75"/>
        <v>0</v>
      </c>
      <c r="N131" s="525">
        <f t="shared" si="75"/>
        <v>0</v>
      </c>
      <c r="O131" s="525">
        <f t="shared" si="75"/>
        <v>0</v>
      </c>
      <c r="P131" s="525">
        <f t="shared" si="75"/>
        <v>0</v>
      </c>
      <c r="Q131" s="525">
        <f t="shared" si="75"/>
        <v>0</v>
      </c>
    </row>
    <row r="132" spans="1:17" s="526" customFormat="1" hidden="1" outlineLevel="2">
      <c r="A132" s="593"/>
      <c r="B132" s="594"/>
      <c r="C132" s="595"/>
      <c r="D132" s="596"/>
      <c r="E132" s="525" t="s">
        <v>978</v>
      </c>
      <c r="F132" s="525"/>
      <c r="G132" s="525" t="s">
        <v>255</v>
      </c>
      <c r="H132" s="525"/>
      <c r="I132" s="525"/>
      <c r="J132" s="525">
        <f t="shared" ref="J132:Q132" si="76" xml:space="preserve"> IF( J$10 = 1, J87 * J119, J95 * J119)</f>
        <v>0</v>
      </c>
      <c r="K132" s="525">
        <f t="shared" si="76"/>
        <v>0</v>
      </c>
      <c r="L132" s="525">
        <f t="shared" si="76"/>
        <v>29.256958109846984</v>
      </c>
      <c r="M132" s="525">
        <f t="shared" si="76"/>
        <v>27.69144144988261</v>
      </c>
      <c r="N132" s="525">
        <f t="shared" si="76"/>
        <v>27.555256102004645</v>
      </c>
      <c r="O132" s="525">
        <f t="shared" si="76"/>
        <v>0</v>
      </c>
      <c r="P132" s="525">
        <f t="shared" si="76"/>
        <v>0</v>
      </c>
      <c r="Q132" s="525">
        <f t="shared" si="76"/>
        <v>0</v>
      </c>
    </row>
    <row r="133" spans="1:17" s="573" customFormat="1" hidden="1" outlineLevel="2">
      <c r="A133" s="572"/>
      <c r="B133" s="570"/>
      <c r="C133" s="574"/>
      <c r="D133" s="571"/>
      <c r="E133" s="577"/>
      <c r="F133" s="577"/>
      <c r="G133" s="577"/>
      <c r="H133" s="577"/>
      <c r="I133" s="577"/>
      <c r="J133" s="577"/>
      <c r="K133" s="577"/>
      <c r="L133" s="577"/>
      <c r="M133" s="577"/>
      <c r="N133" s="577"/>
      <c r="O133" s="577"/>
      <c r="P133" s="577"/>
      <c r="Q133" s="577"/>
    </row>
    <row r="134" spans="1:17" s="526" customFormat="1" hidden="1" outlineLevel="2">
      <c r="A134" s="593"/>
      <c r="B134" s="594"/>
      <c r="C134" s="595"/>
      <c r="D134" s="596"/>
      <c r="E134" s="525" t="s">
        <v>979</v>
      </c>
      <c r="F134" s="525"/>
      <c r="G134" s="525" t="s">
        <v>255</v>
      </c>
      <c r="H134" s="525"/>
      <c r="I134" s="525"/>
      <c r="J134" s="525">
        <f t="shared" ref="J134:Q134" si="77" xml:space="preserve"> J102 * J119</f>
        <v>0</v>
      </c>
      <c r="K134" s="525">
        <f t="shared" si="77"/>
        <v>0</v>
      </c>
      <c r="L134" s="525">
        <f t="shared" si="77"/>
        <v>0</v>
      </c>
      <c r="M134" s="525">
        <f t="shared" si="77"/>
        <v>0</v>
      </c>
      <c r="N134" s="525">
        <f t="shared" si="77"/>
        <v>2.054029381768919</v>
      </c>
      <c r="O134" s="525">
        <f t="shared" si="77"/>
        <v>0</v>
      </c>
      <c r="P134" s="525">
        <f t="shared" si="77"/>
        <v>0</v>
      </c>
      <c r="Q134" s="525">
        <f t="shared" si="77"/>
        <v>0</v>
      </c>
    </row>
    <row r="135" spans="1:17" s="526" customFormat="1" hidden="1" outlineLevel="2">
      <c r="A135" s="593"/>
      <c r="B135" s="594"/>
      <c r="C135" s="595"/>
      <c r="D135" s="596" t="s">
        <v>719</v>
      </c>
      <c r="E135" s="525" t="s">
        <v>980</v>
      </c>
      <c r="F135" s="525"/>
      <c r="G135" s="525" t="s">
        <v>255</v>
      </c>
      <c r="H135" s="525"/>
      <c r="I135" s="525"/>
      <c r="J135" s="525">
        <f t="shared" ref="J135:Q135" si="78" xml:space="preserve"> J103 * J119</f>
        <v>0</v>
      </c>
      <c r="K135" s="525">
        <f t="shared" si="78"/>
        <v>0</v>
      </c>
      <c r="L135" s="525">
        <f t="shared" si="78"/>
        <v>0</v>
      </c>
      <c r="M135" s="525">
        <f t="shared" si="78"/>
        <v>0</v>
      </c>
      <c r="N135" s="525">
        <f t="shared" si="78"/>
        <v>7.8337149748719345E-2</v>
      </c>
      <c r="O135" s="525">
        <f t="shared" si="78"/>
        <v>0</v>
      </c>
      <c r="P135" s="525">
        <f t="shared" si="78"/>
        <v>0</v>
      </c>
      <c r="Q135" s="525">
        <f t="shared" si="78"/>
        <v>0</v>
      </c>
    </row>
    <row r="136" spans="1:17" s="526" customFormat="1" hidden="1" outlineLevel="2">
      <c r="A136" s="593"/>
      <c r="B136" s="594"/>
      <c r="C136" s="595"/>
      <c r="D136" s="596" t="s">
        <v>719</v>
      </c>
      <c r="E136" s="525" t="s">
        <v>981</v>
      </c>
      <c r="F136" s="525"/>
      <c r="G136" s="525" t="s">
        <v>255</v>
      </c>
      <c r="H136" s="525"/>
      <c r="I136" s="525"/>
      <c r="J136" s="525">
        <f t="shared" ref="J136:Q136" si="79" xml:space="preserve"> J104 * J119</f>
        <v>0</v>
      </c>
      <c r="K136" s="525">
        <f t="shared" si="79"/>
        <v>0</v>
      </c>
      <c r="L136" s="525">
        <f t="shared" si="79"/>
        <v>0</v>
      </c>
      <c r="M136" s="525">
        <f t="shared" si="79"/>
        <v>2.0732082797608418</v>
      </c>
      <c r="N136" s="525">
        <f t="shared" si="79"/>
        <v>2.2818047321330739</v>
      </c>
      <c r="O136" s="525">
        <f t="shared" si="79"/>
        <v>0</v>
      </c>
      <c r="P136" s="525">
        <f t="shared" si="79"/>
        <v>0</v>
      </c>
      <c r="Q136" s="525">
        <f t="shared" si="79"/>
        <v>0</v>
      </c>
    </row>
    <row r="137" spans="1:17" s="526" customFormat="1" hidden="1" outlineLevel="2">
      <c r="A137" s="593"/>
      <c r="B137" s="594"/>
      <c r="C137" s="595"/>
      <c r="D137" s="596" t="s">
        <v>631</v>
      </c>
      <c r="E137" s="525" t="s">
        <v>982</v>
      </c>
      <c r="F137" s="525"/>
      <c r="G137" s="525" t="s">
        <v>255</v>
      </c>
      <c r="H137" s="525"/>
      <c r="I137" s="525"/>
      <c r="J137" s="525">
        <f t="shared" ref="J137:Q137" si="80" xml:space="preserve"> J105 * J119</f>
        <v>0</v>
      </c>
      <c r="K137" s="525">
        <f t="shared" si="80"/>
        <v>0</v>
      </c>
      <c r="L137" s="525">
        <f t="shared" si="80"/>
        <v>0</v>
      </c>
      <c r="M137" s="525">
        <f t="shared" si="80"/>
        <v>6.5306060812466399E-2</v>
      </c>
      <c r="N137" s="525">
        <f t="shared" si="80"/>
        <v>0.20621594054780282</v>
      </c>
      <c r="O137" s="525">
        <f t="shared" si="80"/>
        <v>0</v>
      </c>
      <c r="P137" s="525">
        <f t="shared" si="80"/>
        <v>0</v>
      </c>
      <c r="Q137" s="525">
        <f t="shared" si="80"/>
        <v>0</v>
      </c>
    </row>
    <row r="138" spans="1:17" s="526" customFormat="1" hidden="1" outlineLevel="2">
      <c r="A138" s="593"/>
      <c r="B138" s="594"/>
      <c r="C138" s="595"/>
      <c r="D138" s="596"/>
      <c r="E138" s="525" t="s">
        <v>983</v>
      </c>
      <c r="F138" s="525"/>
      <c r="G138" s="525" t="s">
        <v>255</v>
      </c>
      <c r="H138" s="525"/>
      <c r="I138" s="525"/>
      <c r="J138" s="525">
        <f t="shared" ref="J138:Q138" si="81" xml:space="preserve"> IF( J$10 = 1, J98 * J119, J106 * J119)</f>
        <v>0</v>
      </c>
      <c r="K138" s="525">
        <f t="shared" si="81"/>
        <v>0</v>
      </c>
      <c r="L138" s="525">
        <f t="shared" si="81"/>
        <v>0</v>
      </c>
      <c r="M138" s="525">
        <f t="shared" si="81"/>
        <v>2.0079022189483751</v>
      </c>
      <c r="N138" s="525">
        <f t="shared" si="81"/>
        <v>4.2079553231029099</v>
      </c>
      <c r="O138" s="525">
        <f t="shared" si="81"/>
        <v>0</v>
      </c>
      <c r="P138" s="525">
        <f t="shared" si="81"/>
        <v>0</v>
      </c>
      <c r="Q138" s="525">
        <f t="shared" si="81"/>
        <v>0</v>
      </c>
    </row>
    <row r="139" spans="1:17" s="526" customFormat="1" hidden="1" outlineLevel="2">
      <c r="A139" s="593"/>
      <c r="B139" s="594"/>
      <c r="C139" s="595"/>
      <c r="D139" s="596"/>
      <c r="E139" s="525"/>
      <c r="F139" s="525"/>
      <c r="G139" s="525"/>
      <c r="H139" s="525"/>
      <c r="I139" s="525"/>
      <c r="J139" s="525"/>
      <c r="K139" s="525"/>
      <c r="L139" s="525"/>
      <c r="M139" s="577"/>
      <c r="N139" s="525"/>
      <c r="O139" s="525"/>
      <c r="P139" s="525"/>
      <c r="Q139" s="525"/>
    </row>
    <row r="140" spans="1:17" s="526" customFormat="1" hidden="1" outlineLevel="2">
      <c r="A140" s="593"/>
      <c r="B140" s="594"/>
      <c r="C140" s="595"/>
      <c r="D140" s="596"/>
      <c r="E140" s="525" t="s">
        <v>984</v>
      </c>
      <c r="F140" s="525"/>
      <c r="G140" s="525" t="s">
        <v>255</v>
      </c>
      <c r="H140" s="525"/>
      <c r="I140" s="525"/>
      <c r="J140" s="525">
        <f xml:space="preserve"> J123 + J128 + J134</f>
        <v>0</v>
      </c>
      <c r="K140" s="525">
        <f t="shared" ref="K140:L140" si="82" xml:space="preserve"> K123 + K128 + K134</f>
        <v>0</v>
      </c>
      <c r="L140" s="525">
        <f t="shared" si="82"/>
        <v>0</v>
      </c>
      <c r="M140" s="525">
        <f xml:space="preserve"> M123 + M128 + M134</f>
        <v>58.635224945203859</v>
      </c>
      <c r="N140" s="525">
        <f t="shared" ref="N140:Q140" si="83" xml:space="preserve"> N123 + N128 + N134</f>
        <v>58.766511756355293</v>
      </c>
      <c r="O140" s="525">
        <f t="shared" si="83"/>
        <v>0</v>
      </c>
      <c r="P140" s="525">
        <f t="shared" si="83"/>
        <v>0</v>
      </c>
      <c r="Q140" s="525">
        <f t="shared" si="83"/>
        <v>0</v>
      </c>
    </row>
    <row r="141" spans="1:17" s="526" customFormat="1" hidden="1" outlineLevel="2">
      <c r="A141" s="593"/>
      <c r="B141" s="594"/>
      <c r="C141" s="595"/>
      <c r="D141" s="596" t="s">
        <v>719</v>
      </c>
      <c r="E141" s="525" t="s">
        <v>985</v>
      </c>
      <c r="F141" s="525"/>
      <c r="G141" s="525" t="s">
        <v>255</v>
      </c>
      <c r="H141" s="525"/>
      <c r="I141" s="525"/>
      <c r="J141" s="525">
        <f xml:space="preserve"> J124 + J129 + J135</f>
        <v>0</v>
      </c>
      <c r="K141" s="525">
        <f t="shared" ref="K141:Q141" si="84" xml:space="preserve"> K124 + K129 + K135</f>
        <v>0</v>
      </c>
      <c r="L141" s="525">
        <f t="shared" si="84"/>
        <v>0</v>
      </c>
      <c r="M141" s="525">
        <f xml:space="preserve"> M124 + M129 + M135</f>
        <v>0.49118534803164865</v>
      </c>
      <c r="N141" s="525">
        <f t="shared" si="84"/>
        <v>2.7982719817437154</v>
      </c>
      <c r="O141" s="525">
        <f t="shared" si="84"/>
        <v>0</v>
      </c>
      <c r="P141" s="525">
        <f t="shared" si="84"/>
        <v>0</v>
      </c>
      <c r="Q141" s="525">
        <f t="shared" si="84"/>
        <v>0</v>
      </c>
    </row>
    <row r="142" spans="1:17" s="526" customFormat="1" hidden="1" outlineLevel="2">
      <c r="A142" s="593"/>
      <c r="B142" s="594"/>
      <c r="C142" s="595"/>
      <c r="D142" s="596" t="s">
        <v>719</v>
      </c>
      <c r="E142" s="525" t="s">
        <v>986</v>
      </c>
      <c r="F142" s="525"/>
      <c r="G142" s="525" t="s">
        <v>255</v>
      </c>
      <c r="H142" s="525"/>
      <c r="I142" s="525"/>
      <c r="J142" s="525">
        <f xml:space="preserve"> J136</f>
        <v>0</v>
      </c>
      <c r="K142" s="525">
        <f t="shared" ref="K142:L142" si="85" xml:space="preserve"> K136</f>
        <v>0</v>
      </c>
      <c r="L142" s="525">
        <f t="shared" si="85"/>
        <v>0</v>
      </c>
      <c r="M142" s="525">
        <f xml:space="preserve"> M136</f>
        <v>2.0732082797608418</v>
      </c>
      <c r="N142" s="525">
        <f t="shared" ref="N142:Q142" si="86" xml:space="preserve"> N136</f>
        <v>2.2818047321330739</v>
      </c>
      <c r="O142" s="525">
        <f t="shared" si="86"/>
        <v>0</v>
      </c>
      <c r="P142" s="525">
        <f t="shared" si="86"/>
        <v>0</v>
      </c>
      <c r="Q142" s="525">
        <f t="shared" si="86"/>
        <v>0</v>
      </c>
    </row>
    <row r="143" spans="1:17" s="526" customFormat="1" hidden="1" outlineLevel="2">
      <c r="A143" s="593"/>
      <c r="B143" s="594"/>
      <c r="C143" s="595"/>
      <c r="D143" s="596" t="s">
        <v>631</v>
      </c>
      <c r="E143" s="525" t="s">
        <v>987</v>
      </c>
      <c r="F143" s="525"/>
      <c r="G143" s="525" t="s">
        <v>255</v>
      </c>
      <c r="H143" s="525"/>
      <c r="I143" s="525"/>
      <c r="J143" s="525">
        <f xml:space="preserve"> J125 + J130 + J137</f>
        <v>0</v>
      </c>
      <c r="K143" s="525">
        <f t="shared" ref="K143:L143" si="87" xml:space="preserve"> K125 + K130 + K137</f>
        <v>0</v>
      </c>
      <c r="L143" s="525">
        <f t="shared" si="87"/>
        <v>0</v>
      </c>
      <c r="M143" s="525">
        <f xml:space="preserve"> M125 + M130 + M137</f>
        <v>3.7902699092863057</v>
      </c>
      <c r="N143" s="525">
        <f t="shared" ref="N143:Q143" si="88" xml:space="preserve"> N125 + N130 + N137</f>
        <v>3.9504582245624245</v>
      </c>
      <c r="O143" s="525">
        <f t="shared" si="88"/>
        <v>0</v>
      </c>
      <c r="P143" s="525">
        <f t="shared" si="88"/>
        <v>0</v>
      </c>
      <c r="Q143" s="525">
        <f t="shared" si="88"/>
        <v>0</v>
      </c>
    </row>
    <row r="144" spans="1:17" s="526" customFormat="1" hidden="1" outlineLevel="2">
      <c r="A144" s="593"/>
      <c r="B144" s="594"/>
      <c r="C144" s="595"/>
      <c r="D144" s="596" t="s">
        <v>631</v>
      </c>
      <c r="E144" s="525" t="s">
        <v>988</v>
      </c>
      <c r="F144" s="525"/>
      <c r="G144" s="525" t="s">
        <v>255</v>
      </c>
      <c r="H144" s="525"/>
      <c r="I144" s="525"/>
      <c r="J144" s="525">
        <f xml:space="preserve"> J131</f>
        <v>0</v>
      </c>
      <c r="K144" s="525">
        <f t="shared" ref="K144:Q144" si="89" xml:space="preserve"> K131</f>
        <v>0</v>
      </c>
      <c r="L144" s="525">
        <f t="shared" si="89"/>
        <v>0</v>
      </c>
      <c r="M144" s="525">
        <f t="shared" si="89"/>
        <v>0</v>
      </c>
      <c r="N144" s="525">
        <f t="shared" si="89"/>
        <v>0</v>
      </c>
      <c r="O144" s="525">
        <f t="shared" si="89"/>
        <v>0</v>
      </c>
      <c r="P144" s="525">
        <f t="shared" si="89"/>
        <v>0</v>
      </c>
      <c r="Q144" s="525">
        <f t="shared" si="89"/>
        <v>0</v>
      </c>
    </row>
    <row r="145" spans="1:17" s="526" customFormat="1" hidden="1" outlineLevel="2">
      <c r="A145" s="593"/>
      <c r="B145" s="594"/>
      <c r="C145" s="595"/>
      <c r="D145" s="596"/>
      <c r="E145" s="525" t="s">
        <v>989</v>
      </c>
      <c r="F145" s="525"/>
      <c r="G145" s="525" t="s">
        <v>255</v>
      </c>
      <c r="H145" s="525"/>
      <c r="I145" s="525"/>
      <c r="J145" s="525">
        <f xml:space="preserve"> J126 + J132 + J138</f>
        <v>0</v>
      </c>
      <c r="K145" s="525">
        <f t="shared" ref="K145:L145" si="90" xml:space="preserve"> K126 + K132 + K138</f>
        <v>0</v>
      </c>
      <c r="L145" s="525">
        <f t="shared" si="90"/>
        <v>58.513916219693925</v>
      </c>
      <c r="M145" s="525">
        <f xml:space="preserve"> M126 + M132 + M138</f>
        <v>57.409348663710098</v>
      </c>
      <c r="N145" s="525">
        <f t="shared" ref="N145:Q145" si="91" xml:space="preserve"> N126 + N132 + N138</f>
        <v>59.896130245669646</v>
      </c>
      <c r="O145" s="525">
        <f t="shared" si="91"/>
        <v>0</v>
      </c>
      <c r="P145" s="525">
        <f t="shared" si="91"/>
        <v>0</v>
      </c>
      <c r="Q145" s="525">
        <f t="shared" si="91"/>
        <v>0</v>
      </c>
    </row>
    <row r="146" spans="1:17" s="526" customFormat="1" hidden="1" outlineLevel="2">
      <c r="A146" s="593"/>
      <c r="B146" s="594"/>
      <c r="C146" s="595"/>
      <c r="D146" s="596"/>
      <c r="E146" s="525"/>
      <c r="F146" s="525"/>
      <c r="G146" s="525"/>
      <c r="H146" s="525"/>
      <c r="I146" s="525"/>
      <c r="J146" s="525"/>
      <c r="K146" s="525"/>
      <c r="L146" s="525"/>
      <c r="M146" s="525"/>
      <c r="N146" s="525"/>
      <c r="O146" s="525"/>
      <c r="P146" s="525"/>
      <c r="Q146" s="525"/>
    </row>
    <row r="147" spans="1:17" s="526" customFormat="1" hidden="1" outlineLevel="2">
      <c r="A147" s="593"/>
      <c r="B147" s="594"/>
      <c r="C147" s="595"/>
      <c r="D147" s="596"/>
      <c r="E147" s="525" t="s">
        <v>990</v>
      </c>
      <c r="F147" s="525"/>
      <c r="G147" s="525" t="s">
        <v>255</v>
      </c>
      <c r="H147" s="525"/>
      <c r="I147" s="525"/>
      <c r="J147" s="525">
        <f t="shared" ref="J147:Q147" si="92" xml:space="preserve"> J83 * J118</f>
        <v>0</v>
      </c>
      <c r="K147" s="525">
        <f t="shared" si="92"/>
        <v>0</v>
      </c>
      <c r="L147" s="525">
        <f t="shared" si="92"/>
        <v>0</v>
      </c>
      <c r="M147" s="525">
        <f t="shared" si="92"/>
        <v>28.487079821922791</v>
      </c>
      <c r="N147" s="525">
        <f t="shared" si="92"/>
        <v>28.23420090204295</v>
      </c>
      <c r="O147" s="525">
        <f t="shared" si="92"/>
        <v>0</v>
      </c>
      <c r="P147" s="525">
        <f t="shared" si="92"/>
        <v>0</v>
      </c>
      <c r="Q147" s="525">
        <f t="shared" si="92"/>
        <v>0</v>
      </c>
    </row>
    <row r="148" spans="1:17" s="526" customFormat="1" hidden="1" outlineLevel="2">
      <c r="A148" s="593"/>
      <c r="B148" s="594"/>
      <c r="C148" s="595"/>
      <c r="D148" s="596"/>
      <c r="E148" s="525" t="s">
        <v>991</v>
      </c>
      <c r="F148" s="525"/>
      <c r="G148" s="525" t="s">
        <v>255</v>
      </c>
      <c r="H148" s="525"/>
      <c r="I148" s="525"/>
      <c r="J148" s="525">
        <f t="shared" ref="J148:Q148" si="93" xml:space="preserve"> J96 * J118</f>
        <v>0</v>
      </c>
      <c r="K148" s="525">
        <f t="shared" si="93"/>
        <v>0</v>
      </c>
      <c r="L148" s="525">
        <f t="shared" si="93"/>
        <v>0</v>
      </c>
      <c r="M148" s="525">
        <f t="shared" si="93"/>
        <v>28.467995697319026</v>
      </c>
      <c r="N148" s="525">
        <f t="shared" si="93"/>
        <v>27.654458524318152</v>
      </c>
      <c r="O148" s="525">
        <f t="shared" si="93"/>
        <v>0</v>
      </c>
      <c r="P148" s="525">
        <f t="shared" si="93"/>
        <v>0</v>
      </c>
      <c r="Q148" s="525">
        <f t="shared" si="93"/>
        <v>0</v>
      </c>
    </row>
    <row r="149" spans="1:17" s="526" customFormat="1" hidden="1" outlineLevel="2">
      <c r="A149" s="593"/>
      <c r="B149" s="594"/>
      <c r="C149" s="595"/>
      <c r="D149" s="596"/>
      <c r="E149" s="525" t="s">
        <v>992</v>
      </c>
      <c r="F149" s="525"/>
      <c r="G149" s="525" t="s">
        <v>255</v>
      </c>
      <c r="H149" s="525"/>
      <c r="I149" s="525"/>
      <c r="J149" s="525">
        <f t="shared" ref="J149:Q149" si="94" xml:space="preserve"> J107 * J118</f>
        <v>0</v>
      </c>
      <c r="K149" s="525">
        <f t="shared" si="94"/>
        <v>0</v>
      </c>
      <c r="L149" s="525">
        <f t="shared" si="94"/>
        <v>0</v>
      </c>
      <c r="M149" s="525">
        <f t="shared" si="94"/>
        <v>0.99853630175824526</v>
      </c>
      <c r="N149" s="525">
        <f t="shared" si="94"/>
        <v>3.0780947372896752</v>
      </c>
      <c r="O149" s="525">
        <f t="shared" si="94"/>
        <v>0</v>
      </c>
      <c r="P149" s="525">
        <f t="shared" si="94"/>
        <v>0</v>
      </c>
      <c r="Q149" s="525">
        <f t="shared" si="94"/>
        <v>0</v>
      </c>
    </row>
    <row r="150" spans="1:17" s="529" customFormat="1" hidden="1" outlineLevel="2">
      <c r="A150" s="597"/>
      <c r="B150" s="598"/>
      <c r="C150" s="599"/>
      <c r="D150" s="600"/>
      <c r="E150" s="601" t="s">
        <v>993</v>
      </c>
      <c r="F150" s="528"/>
      <c r="G150" s="528" t="s">
        <v>255</v>
      </c>
      <c r="H150" s="528"/>
      <c r="I150" s="528"/>
      <c r="J150" s="528">
        <f t="shared" ref="J150:Q150" si="95" xml:space="preserve"> SUM(J147:J149)</f>
        <v>0</v>
      </c>
      <c r="K150" s="528">
        <f t="shared" si="95"/>
        <v>0</v>
      </c>
      <c r="L150" s="528">
        <f t="shared" si="95"/>
        <v>0</v>
      </c>
      <c r="M150" s="528">
        <f t="shared" si="95"/>
        <v>57.953611821000059</v>
      </c>
      <c r="N150" s="528">
        <f t="shared" si="95"/>
        <v>58.966754163650776</v>
      </c>
      <c r="O150" s="528">
        <f t="shared" si="95"/>
        <v>0</v>
      </c>
      <c r="P150" s="528">
        <f t="shared" si="95"/>
        <v>0</v>
      </c>
      <c r="Q150" s="528">
        <f t="shared" si="95"/>
        <v>0</v>
      </c>
    </row>
    <row r="151" spans="1:17" s="573" customFormat="1" hidden="1" outlineLevel="1">
      <c r="A151" s="572"/>
      <c r="B151" s="570"/>
      <c r="C151" s="574"/>
      <c r="D151" s="571"/>
      <c r="E151" s="577"/>
      <c r="F151" s="577"/>
      <c r="G151" s="577"/>
      <c r="H151" s="577"/>
      <c r="I151" s="577"/>
      <c r="J151" s="577"/>
      <c r="K151" s="577"/>
      <c r="L151" s="577"/>
      <c r="M151" s="577"/>
      <c r="N151" s="577"/>
      <c r="O151" s="577"/>
      <c r="P151" s="577"/>
      <c r="Q151" s="577"/>
    </row>
    <row r="152" spans="1:17" s="573" customFormat="1" hidden="1" outlineLevel="1" collapsed="1">
      <c r="A152" s="572"/>
      <c r="B152" s="570" t="s">
        <v>994</v>
      </c>
      <c r="C152" s="574"/>
      <c r="D152" s="571"/>
      <c r="E152" s="577"/>
      <c r="F152" s="577"/>
      <c r="G152" s="577"/>
      <c r="H152" s="577"/>
      <c r="I152" s="577"/>
      <c r="J152" s="577"/>
      <c r="K152" s="577"/>
      <c r="L152" s="577"/>
      <c r="M152" s="577"/>
      <c r="N152" s="577"/>
      <c r="O152" s="577"/>
      <c r="P152" s="577"/>
      <c r="Q152" s="577"/>
    </row>
    <row r="153" spans="1:17" s="573" customFormat="1" hidden="1" outlineLevel="2">
      <c r="A153" s="572"/>
      <c r="B153" s="570"/>
      <c r="C153" s="574"/>
      <c r="D153" s="571"/>
      <c r="E153" s="577"/>
      <c r="F153" s="577"/>
      <c r="G153" s="577"/>
      <c r="H153" s="577"/>
      <c r="I153" s="577"/>
      <c r="J153" s="577"/>
      <c r="K153" s="577"/>
      <c r="L153" s="577"/>
      <c r="M153" s="577"/>
      <c r="N153" s="577"/>
      <c r="O153" s="577"/>
      <c r="P153" s="577"/>
      <c r="Q153" s="577"/>
    </row>
    <row r="154" spans="1:17" s="573" customFormat="1" hidden="1" outlineLevel="2">
      <c r="A154" s="572"/>
      <c r="B154" s="570"/>
      <c r="C154" s="574"/>
      <c r="D154" s="571"/>
      <c r="E154" s="577" t="str">
        <f t="shared" ref="E154:Q154" si="96" xml:space="preserve"> E126</f>
        <v>Closing RCV (RPI inflated RCV) - WR - nominal (year end prices)</v>
      </c>
      <c r="F154" s="577">
        <f t="shared" si="96"/>
        <v>0</v>
      </c>
      <c r="G154" s="577" t="str">
        <f t="shared" si="96"/>
        <v>£m</v>
      </c>
      <c r="H154" s="577">
        <f t="shared" si="96"/>
        <v>0</v>
      </c>
      <c r="I154" s="577">
        <f t="shared" si="96"/>
        <v>0</v>
      </c>
      <c r="J154" s="577">
        <f t="shared" si="96"/>
        <v>0</v>
      </c>
      <c r="K154" s="577">
        <f t="shared" si="96"/>
        <v>0</v>
      </c>
      <c r="L154" s="577">
        <f xml:space="preserve"> L126</f>
        <v>29.256958109846938</v>
      </c>
      <c r="M154" s="577">
        <f t="shared" si="96"/>
        <v>27.710004994879114</v>
      </c>
      <c r="N154" s="577">
        <f t="shared" si="96"/>
        <v>28.132918820562093</v>
      </c>
      <c r="O154" s="577">
        <f t="shared" si="96"/>
        <v>0</v>
      </c>
      <c r="P154" s="577">
        <f t="shared" si="96"/>
        <v>0</v>
      </c>
      <c r="Q154" s="577">
        <f t="shared" si="96"/>
        <v>0</v>
      </c>
    </row>
    <row r="155" spans="1:17" s="573" customFormat="1" hidden="1" outlineLevel="2">
      <c r="A155" s="572"/>
      <c r="B155" s="570"/>
      <c r="C155" s="574"/>
      <c r="D155" s="571" t="s">
        <v>719</v>
      </c>
      <c r="E155" s="577" t="str">
        <f t="shared" ref="E155:Q155" si="97" xml:space="preserve"> E132</f>
        <v>Closing RCV (CPIH inflated RCV) - WR - nominal (year end prices)</v>
      </c>
      <c r="F155" s="577">
        <f t="shared" si="97"/>
        <v>0</v>
      </c>
      <c r="G155" s="577" t="str">
        <f t="shared" si="97"/>
        <v>£m</v>
      </c>
      <c r="H155" s="577">
        <f t="shared" si="97"/>
        <v>0</v>
      </c>
      <c r="I155" s="577">
        <f t="shared" si="97"/>
        <v>0</v>
      </c>
      <c r="J155" s="577">
        <f t="shared" si="97"/>
        <v>0</v>
      </c>
      <c r="K155" s="577">
        <f t="shared" si="97"/>
        <v>0</v>
      </c>
      <c r="L155" s="577">
        <f xml:space="preserve"> L132</f>
        <v>29.256958109846984</v>
      </c>
      <c r="M155" s="577">
        <f t="shared" si="97"/>
        <v>27.69144144988261</v>
      </c>
      <c r="N155" s="577">
        <f t="shared" si="97"/>
        <v>27.555256102004645</v>
      </c>
      <c r="O155" s="577">
        <f t="shared" si="97"/>
        <v>0</v>
      </c>
      <c r="P155" s="577">
        <f t="shared" si="97"/>
        <v>0</v>
      </c>
      <c r="Q155" s="577">
        <f t="shared" si="97"/>
        <v>0</v>
      </c>
    </row>
    <row r="156" spans="1:17" s="573" customFormat="1" hidden="1" outlineLevel="2">
      <c r="A156" s="572"/>
      <c r="B156" s="570"/>
      <c r="C156" s="574"/>
      <c r="D156" s="571" t="s">
        <v>719</v>
      </c>
      <c r="E156" s="577" t="str">
        <f t="shared" ref="E156:Q156" si="98" xml:space="preserve"> E138</f>
        <v>Closing RCV (Post 2020 investment RCV) - WR - nominal (year end prices)</v>
      </c>
      <c r="F156" s="577">
        <f t="shared" si="98"/>
        <v>0</v>
      </c>
      <c r="G156" s="577" t="str">
        <f t="shared" si="98"/>
        <v>£m</v>
      </c>
      <c r="H156" s="577">
        <f t="shared" si="98"/>
        <v>0</v>
      </c>
      <c r="I156" s="577">
        <f t="shared" si="98"/>
        <v>0</v>
      </c>
      <c r="J156" s="577">
        <f t="shared" si="98"/>
        <v>0</v>
      </c>
      <c r="K156" s="577">
        <f t="shared" si="98"/>
        <v>0</v>
      </c>
      <c r="L156" s="577">
        <f xml:space="preserve"> L138</f>
        <v>0</v>
      </c>
      <c r="M156" s="577">
        <f t="shared" si="98"/>
        <v>2.0079022189483751</v>
      </c>
      <c r="N156" s="577">
        <f t="shared" si="98"/>
        <v>4.2079553231029099</v>
      </c>
      <c r="O156" s="577">
        <f t="shared" si="98"/>
        <v>0</v>
      </c>
      <c r="P156" s="577">
        <f t="shared" si="98"/>
        <v>0</v>
      </c>
      <c r="Q156" s="577">
        <f t="shared" si="98"/>
        <v>0</v>
      </c>
    </row>
    <row r="157" spans="1:17" s="446" customFormat="1" hidden="1" outlineLevel="2">
      <c r="A157" s="640"/>
      <c r="B157" s="587"/>
      <c r="C157" s="588"/>
      <c r="D157" s="589"/>
      <c r="E157" s="590" t="s">
        <v>995</v>
      </c>
      <c r="F157" s="590"/>
      <c r="G157" s="590" t="s">
        <v>255</v>
      </c>
      <c r="H157" s="590"/>
      <c r="I157" s="590"/>
      <c r="J157" s="610">
        <f t="shared" ref="J157:Q157" si="99" xml:space="preserve"> SUM(J154:J156)</f>
        <v>0</v>
      </c>
      <c r="K157" s="610">
        <f t="shared" si="99"/>
        <v>0</v>
      </c>
      <c r="L157" s="610">
        <f t="shared" si="99"/>
        <v>58.513916219693925</v>
      </c>
      <c r="M157" s="610">
        <f t="shared" si="99"/>
        <v>57.409348663710098</v>
      </c>
      <c r="N157" s="610">
        <f t="shared" si="99"/>
        <v>59.896130245669646</v>
      </c>
      <c r="O157" s="610">
        <f t="shared" si="99"/>
        <v>0</v>
      </c>
      <c r="P157" s="610">
        <f t="shared" si="99"/>
        <v>0</v>
      </c>
      <c r="Q157" s="610">
        <f t="shared" si="99"/>
        <v>0</v>
      </c>
    </row>
    <row r="158" spans="1:17" s="573" customFormat="1" hidden="1" outlineLevel="2">
      <c r="A158" s="572"/>
      <c r="B158" s="570"/>
      <c r="C158" s="574"/>
      <c r="D158" s="571"/>
      <c r="E158" s="577"/>
      <c r="F158" s="577"/>
      <c r="G158" s="577"/>
      <c r="H158" s="577"/>
      <c r="I158" s="577"/>
      <c r="J158" s="577"/>
      <c r="K158" s="577"/>
      <c r="L158" s="577"/>
      <c r="M158" s="577"/>
      <c r="N158" s="577"/>
      <c r="O158" s="577"/>
      <c r="P158" s="577"/>
      <c r="Q158" s="577"/>
    </row>
    <row r="159" spans="1:17" s="573" customFormat="1" hidden="1" outlineLevel="2">
      <c r="A159" s="572"/>
      <c r="B159" s="570"/>
      <c r="C159" s="574"/>
      <c r="D159" s="571"/>
      <c r="E159" s="577" t="s">
        <v>996</v>
      </c>
      <c r="F159" s="577"/>
      <c r="G159" s="577" t="s">
        <v>255</v>
      </c>
      <c r="H159" s="577"/>
      <c r="I159" s="577"/>
      <c r="J159" s="577">
        <f t="shared" ref="J159:Q161" si="100" xml:space="preserve"> I154 * J$22</f>
        <v>0</v>
      </c>
      <c r="K159" s="577">
        <f t="shared" si="100"/>
        <v>0</v>
      </c>
      <c r="L159" s="577">
        <f t="shared" si="100"/>
        <v>0</v>
      </c>
      <c r="M159" s="577">
        <f xml:space="preserve"> L154 * M$22</f>
        <v>29.553299306171358</v>
      </c>
      <c r="N159" s="577">
        <f xml:space="preserve"> M154 * N$22</f>
        <v>29.427671667305532</v>
      </c>
      <c r="O159" s="577">
        <f t="shared" ref="O159:Q159" si="101" xml:space="preserve"> N154 * O$22</f>
        <v>0</v>
      </c>
      <c r="P159" s="577">
        <f t="shared" si="101"/>
        <v>0</v>
      </c>
      <c r="Q159" s="577">
        <f t="shared" si="101"/>
        <v>0</v>
      </c>
    </row>
    <row r="160" spans="1:17" s="573" customFormat="1" hidden="1" outlineLevel="2">
      <c r="A160" s="572"/>
      <c r="B160" s="570"/>
      <c r="C160" s="574"/>
      <c r="D160" s="571" t="s">
        <v>719</v>
      </c>
      <c r="E160" s="577" t="s">
        <v>997</v>
      </c>
      <c r="F160" s="577"/>
      <c r="G160" s="577" t="s">
        <v>255</v>
      </c>
      <c r="H160" s="577"/>
      <c r="I160" s="577"/>
      <c r="J160" s="577">
        <f t="shared" si="100"/>
        <v>0</v>
      </c>
      <c r="K160" s="577">
        <f t="shared" si="100"/>
        <v>0</v>
      </c>
      <c r="L160" s="577">
        <f t="shared" si="100"/>
        <v>0</v>
      </c>
      <c r="M160" s="577">
        <f t="shared" si="100"/>
        <v>29.553299306171404</v>
      </c>
      <c r="N160" s="577">
        <f t="shared" si="100"/>
        <v>29.407957419428662</v>
      </c>
      <c r="O160" s="577">
        <f t="shared" si="100"/>
        <v>0</v>
      </c>
      <c r="P160" s="577">
        <f t="shared" si="100"/>
        <v>0</v>
      </c>
      <c r="Q160" s="577">
        <f t="shared" si="100"/>
        <v>0</v>
      </c>
    </row>
    <row r="161" spans="1:17" s="573" customFormat="1" hidden="1" outlineLevel="2">
      <c r="A161" s="572"/>
      <c r="B161" s="570"/>
      <c r="C161" s="574"/>
      <c r="D161" s="571" t="s">
        <v>719</v>
      </c>
      <c r="E161" s="577" t="s">
        <v>998</v>
      </c>
      <c r="F161" s="577"/>
      <c r="G161" s="577" t="s">
        <v>255</v>
      </c>
      <c r="H161" s="577"/>
      <c r="I161" s="577"/>
      <c r="J161" s="577">
        <f t="shared" si="100"/>
        <v>0</v>
      </c>
      <c r="K161" s="577">
        <f t="shared" si="100"/>
        <v>0</v>
      </c>
      <c r="L161" s="577">
        <f t="shared" si="100"/>
        <v>0</v>
      </c>
      <c r="M161" s="577">
        <f t="shared" si="100"/>
        <v>0</v>
      </c>
      <c r="N161" s="577">
        <f t="shared" si="100"/>
        <v>2.1323665315176457</v>
      </c>
      <c r="O161" s="577">
        <f t="shared" si="100"/>
        <v>0</v>
      </c>
      <c r="P161" s="577">
        <f t="shared" si="100"/>
        <v>0</v>
      </c>
      <c r="Q161" s="577">
        <f t="shared" si="100"/>
        <v>0</v>
      </c>
    </row>
    <row r="162" spans="1:17" s="446" customFormat="1" hidden="1" outlineLevel="2">
      <c r="A162" s="586"/>
      <c r="B162" s="587"/>
      <c r="C162" s="588"/>
      <c r="D162" s="589"/>
      <c r="E162" s="590" t="s">
        <v>999</v>
      </c>
      <c r="F162" s="590"/>
      <c r="G162" s="590" t="s">
        <v>255</v>
      </c>
      <c r="H162" s="590"/>
      <c r="I162" s="590"/>
      <c r="J162" s="610">
        <f t="shared" ref="J162" si="102" xml:space="preserve"> SUM(J159:J161)</f>
        <v>0</v>
      </c>
      <c r="K162" s="610">
        <f t="shared" ref="K162:Q162" si="103" xml:space="preserve"> SUM(K159:K161)</f>
        <v>0</v>
      </c>
      <c r="L162" s="610">
        <f t="shared" si="103"/>
        <v>0</v>
      </c>
      <c r="M162" s="610">
        <f t="shared" si="103"/>
        <v>59.106598612342765</v>
      </c>
      <c r="N162" s="610">
        <f t="shared" si="103"/>
        <v>60.967995618251841</v>
      </c>
      <c r="O162" s="610">
        <f t="shared" si="103"/>
        <v>0</v>
      </c>
      <c r="P162" s="610">
        <f t="shared" si="103"/>
        <v>0</v>
      </c>
      <c r="Q162" s="610">
        <f t="shared" si="103"/>
        <v>0</v>
      </c>
    </row>
    <row r="163" spans="1:17" s="573" customFormat="1" hidden="1" outlineLevel="2">
      <c r="A163" s="572"/>
      <c r="B163" s="570"/>
      <c r="C163" s="574"/>
      <c r="D163" s="571"/>
      <c r="E163" s="577"/>
      <c r="F163" s="577"/>
      <c r="G163" s="577"/>
      <c r="H163" s="577"/>
      <c r="I163" s="577"/>
      <c r="J163" s="577"/>
      <c r="K163" s="577"/>
      <c r="L163" s="577"/>
      <c r="M163" s="577"/>
      <c r="N163" s="577"/>
      <c r="O163" s="577"/>
      <c r="P163" s="577"/>
      <c r="Q163" s="577"/>
    </row>
    <row r="164" spans="1:17" s="573" customFormat="1" hidden="1" outlineLevel="2">
      <c r="A164" s="572"/>
      <c r="B164" s="570"/>
      <c r="C164" s="574"/>
      <c r="D164" s="571"/>
      <c r="E164" s="577" t="str">
        <f t="shared" ref="E164:Q164" si="104" xml:space="preserve"> E162</f>
        <v>Prior year closing RCV expressed in current year nominal terms - WR</v>
      </c>
      <c r="F164" s="577">
        <f t="shared" si="104"/>
        <v>0</v>
      </c>
      <c r="G164" s="577" t="str">
        <f t="shared" si="104"/>
        <v>£m</v>
      </c>
      <c r="H164" s="577">
        <f t="shared" si="104"/>
        <v>0</v>
      </c>
      <c r="I164" s="577">
        <f t="shared" si="104"/>
        <v>0</v>
      </c>
      <c r="J164" s="577">
        <f t="shared" si="104"/>
        <v>0</v>
      </c>
      <c r="K164" s="577">
        <f t="shared" si="104"/>
        <v>0</v>
      </c>
      <c r="L164" s="577">
        <f t="shared" si="104"/>
        <v>0</v>
      </c>
      <c r="M164" s="577">
        <f t="shared" si="104"/>
        <v>59.106598612342765</v>
      </c>
      <c r="N164" s="577">
        <f t="shared" si="104"/>
        <v>60.967995618251841</v>
      </c>
      <c r="O164" s="577">
        <f t="shared" si="104"/>
        <v>0</v>
      </c>
      <c r="P164" s="577">
        <f t="shared" si="104"/>
        <v>0</v>
      </c>
      <c r="Q164" s="577">
        <f t="shared" si="104"/>
        <v>0</v>
      </c>
    </row>
    <row r="165" spans="1:17" s="573" customFormat="1" hidden="1" outlineLevel="2">
      <c r="A165" s="572"/>
      <c r="B165" s="570"/>
      <c r="C165" s="574"/>
      <c r="D165" s="571" t="s">
        <v>631</v>
      </c>
      <c r="E165" s="577" t="s">
        <v>1000</v>
      </c>
      <c r="F165" s="577"/>
      <c r="G165" s="577" t="s">
        <v>255</v>
      </c>
      <c r="H165" s="577"/>
      <c r="I165" s="577"/>
      <c r="J165" s="577">
        <f t="shared" ref="J165:Q165" si="105" xml:space="preserve"> I157</f>
        <v>0</v>
      </c>
      <c r="K165" s="577">
        <f t="shared" si="105"/>
        <v>0</v>
      </c>
      <c r="L165" s="577">
        <f t="shared" si="105"/>
        <v>0</v>
      </c>
      <c r="M165" s="577">
        <f t="shared" si="105"/>
        <v>58.513916219693925</v>
      </c>
      <c r="N165" s="577">
        <f t="shared" si="105"/>
        <v>57.409348663710098</v>
      </c>
      <c r="O165" s="577">
        <f t="shared" si="105"/>
        <v>59.896130245669646</v>
      </c>
      <c r="P165" s="577">
        <f t="shared" si="105"/>
        <v>0</v>
      </c>
      <c r="Q165" s="577">
        <f t="shared" si="105"/>
        <v>0</v>
      </c>
    </row>
    <row r="166" spans="1:17" s="259" customFormat="1" hidden="1" outlineLevel="2">
      <c r="A166" s="256"/>
      <c r="B166" s="257"/>
      <c r="C166" s="258"/>
      <c r="D166" s="255"/>
      <c r="E166" s="266" t="str">
        <f t="shared" ref="E166:Q166" si="106" xml:space="preserve"> E$13</f>
        <v>Annual update active flag</v>
      </c>
      <c r="F166" s="266">
        <f t="shared" si="106"/>
        <v>0</v>
      </c>
      <c r="G166" s="266" t="str">
        <f t="shared" si="106"/>
        <v>Flag</v>
      </c>
      <c r="H166" s="266">
        <f t="shared" si="106"/>
        <v>0</v>
      </c>
      <c r="I166" s="266">
        <f t="shared" si="106"/>
        <v>0</v>
      </c>
      <c r="J166" s="266">
        <f t="shared" si="106"/>
        <v>0</v>
      </c>
      <c r="K166" s="266">
        <f t="shared" si="106"/>
        <v>0</v>
      </c>
      <c r="L166" s="266">
        <f t="shared" si="106"/>
        <v>1</v>
      </c>
      <c r="M166" s="266">
        <f t="shared" si="106"/>
        <v>1</v>
      </c>
      <c r="N166" s="266">
        <f t="shared" si="106"/>
        <v>1</v>
      </c>
      <c r="O166" s="266">
        <f t="shared" si="106"/>
        <v>0</v>
      </c>
      <c r="P166" s="266">
        <f t="shared" si="106"/>
        <v>0</v>
      </c>
      <c r="Q166" s="266">
        <f t="shared" si="106"/>
        <v>0</v>
      </c>
    </row>
    <row r="167" spans="1:17" s="573" customFormat="1" hidden="1" outlineLevel="2">
      <c r="A167" s="572"/>
      <c r="B167" s="570"/>
      <c r="C167" s="574"/>
      <c r="D167" s="571"/>
      <c r="E167" s="610" t="s">
        <v>1001</v>
      </c>
      <c r="F167" s="610"/>
      <c r="G167" s="610" t="s">
        <v>255</v>
      </c>
      <c r="H167" s="610"/>
      <c r="I167" s="610"/>
      <c r="J167" s="610">
        <f t="shared" ref="J167:Q167" si="107" xml:space="preserve"> J166 * (J164 - J165)</f>
        <v>0</v>
      </c>
      <c r="K167" s="610">
        <f t="shared" si="107"/>
        <v>0</v>
      </c>
      <c r="L167" s="610">
        <f t="shared" si="107"/>
        <v>0</v>
      </c>
      <c r="M167" s="610">
        <f xml:space="preserve"> M166 * (M164 - M165)</f>
        <v>0.5926823926488396</v>
      </c>
      <c r="N167" s="610">
        <f t="shared" si="107"/>
        <v>3.558646954541743</v>
      </c>
      <c r="O167" s="610">
        <f t="shared" si="107"/>
        <v>0</v>
      </c>
      <c r="P167" s="610">
        <f t="shared" si="107"/>
        <v>0</v>
      </c>
      <c r="Q167" s="610">
        <f t="shared" si="107"/>
        <v>0</v>
      </c>
    </row>
    <row r="168" spans="1:17" s="617" customFormat="1" hidden="1" outlineLevel="1">
      <c r="A168" s="612"/>
      <c r="B168" s="613"/>
      <c r="C168" s="614"/>
      <c r="D168" s="615"/>
      <c r="E168" s="616"/>
    </row>
    <row r="169" spans="1:17" hidden="1" outlineLevel="1" collapsed="1">
      <c r="B169" s="85" t="s">
        <v>759</v>
      </c>
      <c r="D169" s="83"/>
    </row>
    <row r="170" spans="1:17" hidden="1" outlineLevel="2">
      <c r="D170" s="83"/>
    </row>
    <row r="171" spans="1:17" s="187" customFormat="1" hidden="1" outlineLevel="2">
      <c r="A171" s="183"/>
      <c r="B171" s="158"/>
      <c r="C171" s="185"/>
      <c r="D171" s="186"/>
      <c r="E171" s="181" t="str">
        <f xml:space="preserve"> Inp!E$206</f>
        <v>Regulatory equity notional (PR19FD)</v>
      </c>
      <c r="F171" s="181">
        <f xml:space="preserve"> Inp!F$206</f>
        <v>0</v>
      </c>
      <c r="G171" s="181" t="str">
        <f xml:space="preserve"> Inp!G$206</f>
        <v>%</v>
      </c>
      <c r="H171" s="181">
        <f xml:space="preserve"> Inp!H$206</f>
        <v>0</v>
      </c>
      <c r="I171" s="181">
        <f xml:space="preserve"> Inp!I$206</f>
        <v>0</v>
      </c>
      <c r="J171" s="291">
        <f xml:space="preserve"> Inp!J$206</f>
        <v>0</v>
      </c>
      <c r="K171" s="291">
        <f xml:space="preserve"> Inp!K$206</f>
        <v>0</v>
      </c>
      <c r="L171" s="291">
        <f xml:space="preserve"> Inp!L$206</f>
        <v>0</v>
      </c>
      <c r="M171" s="291">
        <f xml:space="preserve"> Inp!M$206</f>
        <v>0.4</v>
      </c>
      <c r="N171" s="291">
        <f xml:space="preserve"> Inp!N$206</f>
        <v>0.4</v>
      </c>
      <c r="O171" s="291">
        <f xml:space="preserve"> Inp!O$206</f>
        <v>0.4</v>
      </c>
      <c r="P171" s="291">
        <f xml:space="preserve"> Inp!P$206</f>
        <v>0.4</v>
      </c>
      <c r="Q171" s="291">
        <f xml:space="preserve"> Inp!Q$206</f>
        <v>0.4</v>
      </c>
    </row>
    <row r="172" spans="1:17" s="192" customFormat="1" hidden="1" outlineLevel="2">
      <c r="A172" s="188"/>
      <c r="B172" s="304"/>
      <c r="C172" s="190"/>
      <c r="D172" s="191"/>
      <c r="E172" s="195" t="str">
        <f t="shared" ref="E172:Q172" si="108" xml:space="preserve"> E150</f>
        <v>Average total RCV (year average) - WR - nominal (year average prices)</v>
      </c>
      <c r="F172" s="618">
        <f t="shared" si="108"/>
        <v>0</v>
      </c>
      <c r="G172" s="195" t="str">
        <f t="shared" si="108"/>
        <v>£m</v>
      </c>
      <c r="H172" s="618">
        <f t="shared" si="108"/>
        <v>0</v>
      </c>
      <c r="I172" s="618">
        <f t="shared" si="108"/>
        <v>0</v>
      </c>
      <c r="J172" s="618">
        <f t="shared" si="108"/>
        <v>0</v>
      </c>
      <c r="K172" s="618">
        <f t="shared" si="108"/>
        <v>0</v>
      </c>
      <c r="L172" s="618">
        <f t="shared" si="108"/>
        <v>0</v>
      </c>
      <c r="M172" s="618">
        <f t="shared" si="108"/>
        <v>57.953611821000059</v>
      </c>
      <c r="N172" s="618">
        <f t="shared" si="108"/>
        <v>58.966754163650776</v>
      </c>
      <c r="O172" s="618">
        <f t="shared" si="108"/>
        <v>0</v>
      </c>
      <c r="P172" s="618">
        <f t="shared" si="108"/>
        <v>0</v>
      </c>
      <c r="Q172" s="618">
        <f t="shared" si="108"/>
        <v>0</v>
      </c>
    </row>
    <row r="173" spans="1:17" s="192" customFormat="1" hidden="1" outlineLevel="2">
      <c r="A173" s="188"/>
      <c r="B173" s="304"/>
      <c r="C173" s="190"/>
      <c r="D173" s="191"/>
      <c r="E173" s="195" t="s">
        <v>1002</v>
      </c>
      <c r="F173" s="618"/>
      <c r="G173" s="195" t="s">
        <v>255</v>
      </c>
      <c r="H173" s="618"/>
      <c r="I173" s="618"/>
      <c r="J173" s="618">
        <f t="shared" ref="J173:Q173" si="109" xml:space="preserve"> J171 * J172</f>
        <v>0</v>
      </c>
      <c r="K173" s="618">
        <f t="shared" si="109"/>
        <v>0</v>
      </c>
      <c r="L173" s="618">
        <f t="shared" si="109"/>
        <v>0</v>
      </c>
      <c r="M173" s="618">
        <f xml:space="preserve"> M171 * M172</f>
        <v>23.181444728400024</v>
      </c>
      <c r="N173" s="618">
        <f t="shared" si="109"/>
        <v>23.586701665460311</v>
      </c>
      <c r="O173" s="618">
        <f t="shared" si="109"/>
        <v>0</v>
      </c>
      <c r="P173" s="618">
        <f t="shared" si="109"/>
        <v>0</v>
      </c>
      <c r="Q173" s="618">
        <f t="shared" si="109"/>
        <v>0</v>
      </c>
    </row>
    <row r="174" spans="1:17" s="192" customFormat="1" hidden="1" outlineLevel="2">
      <c r="A174" s="188"/>
      <c r="B174" s="304"/>
      <c r="C174" s="190"/>
      <c r="D174" s="191"/>
      <c r="E174" s="195" t="s">
        <v>1003</v>
      </c>
      <c r="F174" s="618"/>
      <c r="G174" s="195" t="s">
        <v>255</v>
      </c>
      <c r="H174" s="618"/>
      <c r="I174" s="618"/>
      <c r="J174" s="618">
        <f t="shared" ref="J174:Q174" si="110" xml:space="preserve"> J114 * J$13</f>
        <v>0</v>
      </c>
      <c r="K174" s="618">
        <f t="shared" si="110"/>
        <v>0</v>
      </c>
      <c r="L174" s="618">
        <f t="shared" si="110"/>
        <v>0</v>
      </c>
      <c r="M174" s="618">
        <f xml:space="preserve"> M114 * M$13</f>
        <v>55.355370765556138</v>
      </c>
      <c r="N174" s="618">
        <f t="shared" si="110"/>
        <v>54.327260024356605</v>
      </c>
      <c r="O174" s="618">
        <f t="shared" si="110"/>
        <v>0</v>
      </c>
      <c r="P174" s="618">
        <f t="shared" si="110"/>
        <v>0</v>
      </c>
      <c r="Q174" s="618">
        <f t="shared" si="110"/>
        <v>0</v>
      </c>
    </row>
    <row r="175" spans="1:17" s="137" customFormat="1" hidden="1" outlineLevel="2">
      <c r="A175" s="369"/>
      <c r="B175" s="269"/>
      <c r="C175" s="370"/>
      <c r="D175" s="371"/>
      <c r="E175" s="275" t="s">
        <v>1004</v>
      </c>
      <c r="F175" s="585"/>
      <c r="G175" s="585" t="s">
        <v>255</v>
      </c>
      <c r="H175" s="585"/>
      <c r="I175" s="585"/>
      <c r="J175" s="525">
        <f t="shared" ref="J175:Q175" si="111" xml:space="preserve"> J171 * J174</f>
        <v>0</v>
      </c>
      <c r="K175" s="525">
        <f t="shared" si="111"/>
        <v>0</v>
      </c>
      <c r="L175" s="525">
        <f t="shared" si="111"/>
        <v>0</v>
      </c>
      <c r="M175" s="525">
        <f xml:space="preserve"> M171 * M174</f>
        <v>22.142148306222456</v>
      </c>
      <c r="N175" s="525">
        <f t="shared" si="111"/>
        <v>21.730904009742645</v>
      </c>
      <c r="O175" s="525">
        <f t="shared" si="111"/>
        <v>0</v>
      </c>
      <c r="P175" s="525">
        <f t="shared" si="111"/>
        <v>0</v>
      </c>
      <c r="Q175" s="525">
        <f t="shared" si="111"/>
        <v>0</v>
      </c>
    </row>
    <row r="176" spans="1:17" s="192" customFormat="1" hidden="1" outlineLevel="1">
      <c r="A176" s="188"/>
      <c r="B176" s="85"/>
      <c r="C176" s="190"/>
      <c r="D176" s="191"/>
      <c r="E176" s="195"/>
    </row>
    <row r="177" spans="1:17" s="192" customFormat="1" hidden="1" outlineLevel="1" collapsed="1">
      <c r="A177" s="188"/>
      <c r="B177" s="85" t="s">
        <v>761</v>
      </c>
      <c r="C177" s="190"/>
      <c r="D177" s="191"/>
      <c r="E177" s="195"/>
    </row>
    <row r="178" spans="1:17" s="192" customFormat="1" hidden="1" outlineLevel="2">
      <c r="A178" s="188"/>
      <c r="B178" s="304"/>
      <c r="C178" s="190"/>
      <c r="D178" s="191"/>
      <c r="E178" s="195"/>
    </row>
    <row r="179" spans="1:17" s="187" customFormat="1" hidden="1" outlineLevel="2">
      <c r="A179" s="183"/>
      <c r="B179" s="158"/>
      <c r="C179" s="185"/>
      <c r="D179" s="186"/>
      <c r="E179" s="181" t="str">
        <f xml:space="preserve"> Inp!E$214</f>
        <v>Regulatory equity actual</v>
      </c>
      <c r="F179" s="181">
        <f xml:space="preserve"> Inp!F$214</f>
        <v>0</v>
      </c>
      <c r="G179" s="181" t="str">
        <f xml:space="preserve"> Inp!G$214</f>
        <v>%</v>
      </c>
      <c r="H179" s="181">
        <f xml:space="preserve"> Inp!H$214</f>
        <v>0</v>
      </c>
      <c r="I179" s="181">
        <f xml:space="preserve"> Inp!I$214</f>
        <v>0</v>
      </c>
      <c r="J179" s="291">
        <f xml:space="preserve"> Inp!J$214</f>
        <v>0</v>
      </c>
      <c r="K179" s="291">
        <f xml:space="preserve"> Inp!K$214</f>
        <v>0</v>
      </c>
      <c r="L179" s="291">
        <f xml:space="preserve"> Inp!L$214</f>
        <v>0</v>
      </c>
      <c r="M179" s="291">
        <f xml:space="preserve"> Inp!M$214</f>
        <v>0.38514999999999999</v>
      </c>
      <c r="N179" s="291">
        <f xml:space="preserve"> Inp!N$214</f>
        <v>0</v>
      </c>
      <c r="O179" s="291">
        <f xml:space="preserve"> Inp!O$214</f>
        <v>0</v>
      </c>
      <c r="P179" s="291">
        <f xml:space="preserve"> Inp!P$214</f>
        <v>0</v>
      </c>
      <c r="Q179" s="291">
        <f xml:space="preserve"> Inp!Q$214</f>
        <v>0</v>
      </c>
    </row>
    <row r="180" spans="1:17" s="192" customFormat="1" hidden="1" outlineLevel="2">
      <c r="A180" s="188"/>
      <c r="B180" s="304"/>
      <c r="C180" s="190"/>
      <c r="D180" s="191"/>
      <c r="E180" s="618" t="str">
        <f t="shared" ref="E180:Q180" si="112" xml:space="preserve"> E150</f>
        <v>Average total RCV (year average) - WR - nominal (year average prices)</v>
      </c>
      <c r="F180" s="618">
        <f t="shared" si="112"/>
        <v>0</v>
      </c>
      <c r="G180" s="618" t="str">
        <f t="shared" si="112"/>
        <v>£m</v>
      </c>
      <c r="H180" s="618">
        <f t="shared" si="112"/>
        <v>0</v>
      </c>
      <c r="I180" s="618">
        <f t="shared" si="112"/>
        <v>0</v>
      </c>
      <c r="J180" s="618">
        <f t="shared" si="112"/>
        <v>0</v>
      </c>
      <c r="K180" s="618">
        <f t="shared" si="112"/>
        <v>0</v>
      </c>
      <c r="L180" s="618">
        <f t="shared" si="112"/>
        <v>0</v>
      </c>
      <c r="M180" s="618">
        <f t="shared" si="112"/>
        <v>57.953611821000059</v>
      </c>
      <c r="N180" s="618">
        <f t="shared" si="112"/>
        <v>58.966754163650776</v>
      </c>
      <c r="O180" s="618">
        <f t="shared" si="112"/>
        <v>0</v>
      </c>
      <c r="P180" s="618">
        <f t="shared" si="112"/>
        <v>0</v>
      </c>
      <c r="Q180" s="618">
        <f t="shared" si="112"/>
        <v>0</v>
      </c>
    </row>
    <row r="181" spans="1:17" s="310" customFormat="1" hidden="1" outlineLevel="2">
      <c r="A181" s="306"/>
      <c r="B181" s="307"/>
      <c r="C181" s="308"/>
      <c r="D181" s="250"/>
      <c r="E181" s="619" t="s">
        <v>1005</v>
      </c>
      <c r="F181" s="397"/>
      <c r="G181" s="397" t="s">
        <v>255</v>
      </c>
      <c r="H181" s="397"/>
      <c r="I181" s="397"/>
      <c r="J181" s="619">
        <f t="shared" ref="J181:Q181" si="113" xml:space="preserve"> J179 * J180</f>
        <v>0</v>
      </c>
      <c r="K181" s="619">
        <f t="shared" si="113"/>
        <v>0</v>
      </c>
      <c r="L181" s="619">
        <f t="shared" si="113"/>
        <v>0</v>
      </c>
      <c r="M181" s="619">
        <f t="shared" si="113"/>
        <v>22.320833592858172</v>
      </c>
      <c r="N181" s="619">
        <f t="shared" si="113"/>
        <v>0</v>
      </c>
      <c r="O181" s="619">
        <f t="shared" si="113"/>
        <v>0</v>
      </c>
      <c r="P181" s="619">
        <f t="shared" si="113"/>
        <v>0</v>
      </c>
      <c r="Q181" s="619">
        <f t="shared" si="113"/>
        <v>0</v>
      </c>
    </row>
    <row r="182" spans="1:17" s="259" customFormat="1" hidden="1" outlineLevel="2">
      <c r="A182" s="256"/>
      <c r="B182" s="257"/>
      <c r="C182" s="258"/>
      <c r="D182" s="255"/>
      <c r="E182" s="274" t="s">
        <v>1003</v>
      </c>
      <c r="F182" s="398"/>
      <c r="G182" s="398" t="s">
        <v>255</v>
      </c>
      <c r="H182" s="398"/>
      <c r="I182" s="398"/>
      <c r="J182" s="274">
        <f t="shared" ref="J182:Q182" si="114" xml:space="preserve"> J114 * J$13</f>
        <v>0</v>
      </c>
      <c r="K182" s="274">
        <f t="shared" si="114"/>
        <v>0</v>
      </c>
      <c r="L182" s="274">
        <f t="shared" si="114"/>
        <v>0</v>
      </c>
      <c r="M182" s="274">
        <f t="shared" si="114"/>
        <v>55.355370765556138</v>
      </c>
      <c r="N182" s="274">
        <f t="shared" si="114"/>
        <v>54.327260024356605</v>
      </c>
      <c r="O182" s="274">
        <f t="shared" si="114"/>
        <v>0</v>
      </c>
      <c r="P182" s="274">
        <f t="shared" si="114"/>
        <v>0</v>
      </c>
      <c r="Q182" s="274">
        <f t="shared" si="114"/>
        <v>0</v>
      </c>
    </row>
    <row r="183" spans="1:17" s="259" customFormat="1" hidden="1" outlineLevel="2">
      <c r="A183" s="256"/>
      <c r="B183" s="257"/>
      <c r="C183" s="258"/>
      <c r="D183" s="255"/>
      <c r="E183" s="311" t="s">
        <v>1006</v>
      </c>
      <c r="F183" s="620"/>
      <c r="G183" s="620" t="s">
        <v>255</v>
      </c>
      <c r="H183" s="620"/>
      <c r="I183" s="620"/>
      <c r="J183" s="311">
        <f t="shared" ref="J183:Q183" si="115" xml:space="preserve"> J179 * J182</f>
        <v>0</v>
      </c>
      <c r="K183" s="311">
        <f t="shared" si="115"/>
        <v>0</v>
      </c>
      <c r="L183" s="311">
        <f t="shared" si="115"/>
        <v>0</v>
      </c>
      <c r="M183" s="311">
        <f t="shared" si="115"/>
        <v>21.320121050353947</v>
      </c>
      <c r="N183" s="311">
        <f t="shared" si="115"/>
        <v>0</v>
      </c>
      <c r="O183" s="311">
        <f t="shared" si="115"/>
        <v>0</v>
      </c>
      <c r="P183" s="311">
        <f t="shared" si="115"/>
        <v>0</v>
      </c>
      <c r="Q183" s="311">
        <f t="shared" si="115"/>
        <v>0</v>
      </c>
    </row>
    <row r="184" spans="1:17" s="148" customFormat="1" hidden="1" outlineLevel="1">
      <c r="A184" s="143"/>
      <c r="B184" s="144"/>
      <c r="C184" s="145"/>
      <c r="D184" s="146"/>
      <c r="E184" s="147"/>
      <c r="G184" s="149"/>
    </row>
    <row r="185" spans="1:17" s="240" customFormat="1" hidden="1" outlineLevel="1" collapsed="1">
      <c r="A185" s="237"/>
      <c r="B185" s="304" t="s">
        <v>1007</v>
      </c>
      <c r="C185" s="238"/>
      <c r="D185" s="239"/>
      <c r="E185" s="196"/>
      <c r="F185" s="196"/>
      <c r="G185" s="196"/>
      <c r="H185" s="196"/>
      <c r="I185" s="196"/>
      <c r="J185" s="196"/>
      <c r="K185" s="196"/>
      <c r="L185" s="196"/>
      <c r="M185" s="196"/>
      <c r="N185" s="196"/>
      <c r="O185" s="196"/>
      <c r="P185" s="196"/>
      <c r="Q185" s="196"/>
    </row>
    <row r="186" spans="1:17" s="240" customFormat="1" hidden="1" outlineLevel="2">
      <c r="A186" s="237"/>
      <c r="B186" s="241"/>
      <c r="C186" s="238"/>
      <c r="D186" s="239"/>
      <c r="E186" s="266"/>
      <c r="F186" s="266"/>
      <c r="G186" s="266"/>
      <c r="H186" s="266"/>
      <c r="I186" s="266"/>
      <c r="J186" s="266"/>
      <c r="K186" s="266"/>
      <c r="L186" s="266"/>
      <c r="M186" s="266"/>
      <c r="N186" s="266"/>
      <c r="O186" s="266"/>
      <c r="P186" s="266"/>
      <c r="Q186" s="266"/>
    </row>
    <row r="187" spans="1:17" s="240" customFormat="1" hidden="1" outlineLevel="2">
      <c r="A187" s="640"/>
      <c r="B187" s="241"/>
      <c r="C187" s="238"/>
      <c r="D187" s="239"/>
      <c r="E187" s="266" t="str">
        <f t="shared" ref="E187:Q187" si="116" xml:space="preserve"> E165</f>
        <v>Prior year closing RCV expressed in prior year nominal terms - WR</v>
      </c>
      <c r="F187" s="274">
        <f t="shared" si="116"/>
        <v>0</v>
      </c>
      <c r="G187" s="274" t="str">
        <f t="shared" si="116"/>
        <v>£m</v>
      </c>
      <c r="H187" s="274">
        <f t="shared" si="116"/>
        <v>0</v>
      </c>
      <c r="I187" s="274">
        <f t="shared" si="116"/>
        <v>0</v>
      </c>
      <c r="J187" s="274">
        <f t="shared" si="116"/>
        <v>0</v>
      </c>
      <c r="K187" s="274">
        <f t="shared" si="116"/>
        <v>0</v>
      </c>
      <c r="L187" s="274">
        <f t="shared" si="116"/>
        <v>0</v>
      </c>
      <c r="M187" s="274">
        <f t="shared" si="116"/>
        <v>58.513916219693925</v>
      </c>
      <c r="N187" s="274">
        <f t="shared" si="116"/>
        <v>57.409348663710098</v>
      </c>
      <c r="O187" s="274">
        <f t="shared" si="116"/>
        <v>59.896130245669646</v>
      </c>
      <c r="P187" s="274">
        <f t="shared" si="116"/>
        <v>0</v>
      </c>
      <c r="Q187" s="274">
        <f t="shared" si="116"/>
        <v>0</v>
      </c>
    </row>
    <row r="188" spans="1:17" s="240" customFormat="1" hidden="1" outlineLevel="2">
      <c r="A188" s="237"/>
      <c r="B188" s="241"/>
      <c r="C188" s="238"/>
      <c r="D188" s="239"/>
      <c r="E188" s="266" t="str">
        <f t="shared" ref="E188:Q188" si="117" xml:space="preserve"> E167</f>
        <v>Annual update roll forward for Indexation - WR</v>
      </c>
      <c r="F188" s="274">
        <f t="shared" si="117"/>
        <v>0</v>
      </c>
      <c r="G188" s="274" t="str">
        <f t="shared" si="117"/>
        <v>£m</v>
      </c>
      <c r="H188" s="274">
        <f t="shared" si="117"/>
        <v>0</v>
      </c>
      <c r="I188" s="274">
        <f t="shared" si="117"/>
        <v>0</v>
      </c>
      <c r="J188" s="274">
        <f t="shared" si="117"/>
        <v>0</v>
      </c>
      <c r="K188" s="274">
        <f t="shared" si="117"/>
        <v>0</v>
      </c>
      <c r="L188" s="274">
        <f t="shared" si="117"/>
        <v>0</v>
      </c>
      <c r="M188" s="274">
        <f t="shared" si="117"/>
        <v>0.5926823926488396</v>
      </c>
      <c r="N188" s="274">
        <f t="shared" si="117"/>
        <v>3.558646954541743</v>
      </c>
      <c r="O188" s="274">
        <f t="shared" si="117"/>
        <v>0</v>
      </c>
      <c r="P188" s="274">
        <f t="shared" si="117"/>
        <v>0</v>
      </c>
      <c r="Q188" s="274">
        <f t="shared" si="117"/>
        <v>0</v>
      </c>
    </row>
    <row r="189" spans="1:17" s="240" customFormat="1" hidden="1" outlineLevel="2">
      <c r="A189" s="237"/>
      <c r="B189" s="241"/>
      <c r="C189" s="238"/>
      <c r="D189" s="239"/>
      <c r="E189" s="266" t="s">
        <v>1008</v>
      </c>
      <c r="F189" s="266"/>
      <c r="G189" s="266" t="s">
        <v>1009</v>
      </c>
      <c r="H189" s="266"/>
      <c r="I189" s="266"/>
      <c r="J189" s="267">
        <f t="shared" ref="J189:Q189" si="118" xml:space="preserve"> IF( J187 &lt;&gt; 0, 1 + J188 / J187, 0)</f>
        <v>0</v>
      </c>
      <c r="K189" s="267">
        <f t="shared" si="118"/>
        <v>0</v>
      </c>
      <c r="L189" s="267">
        <f t="shared" si="118"/>
        <v>0</v>
      </c>
      <c r="M189" s="434">
        <f t="shared" si="118"/>
        <v>1.0101289134438307</v>
      </c>
      <c r="N189" s="267">
        <f t="shared" si="118"/>
        <v>1.0619872379216044</v>
      </c>
      <c r="O189" s="267">
        <f t="shared" si="118"/>
        <v>1</v>
      </c>
      <c r="P189" s="267">
        <f t="shared" si="118"/>
        <v>0</v>
      </c>
      <c r="Q189" s="267">
        <f t="shared" si="118"/>
        <v>0</v>
      </c>
    </row>
    <row r="190" spans="1:17" s="581" customFormat="1" hidden="1" outlineLevel="2">
      <c r="A190" s="578"/>
      <c r="B190" s="579"/>
      <c r="C190" s="580"/>
      <c r="E190" s="581" t="s">
        <v>1010</v>
      </c>
      <c r="G190" s="581" t="s">
        <v>446</v>
      </c>
      <c r="J190" s="581">
        <f t="shared" ref="J190:Q190" si="119" xml:space="preserve"> IF( J187 &lt;&gt; 0, J188 / J187, 0)</f>
        <v>0</v>
      </c>
      <c r="K190" s="581">
        <f t="shared" si="119"/>
        <v>0</v>
      </c>
      <c r="L190" s="581">
        <f t="shared" si="119"/>
        <v>0</v>
      </c>
      <c r="M190" s="581">
        <f t="shared" si="119"/>
        <v>1.0128913443830675E-2</v>
      </c>
      <c r="N190" s="581">
        <f t="shared" si="119"/>
        <v>6.198723792160446E-2</v>
      </c>
      <c r="O190" s="581">
        <f t="shared" si="119"/>
        <v>0</v>
      </c>
      <c r="P190" s="581">
        <f t="shared" si="119"/>
        <v>0</v>
      </c>
      <c r="Q190" s="581">
        <f t="shared" si="119"/>
        <v>0</v>
      </c>
    </row>
    <row r="191" spans="1:17" s="240" customFormat="1" hidden="1" outlineLevel="2">
      <c r="A191" s="237"/>
      <c r="B191" s="241"/>
      <c r="C191" s="238"/>
      <c r="D191" s="239"/>
      <c r="E191" s="266"/>
      <c r="F191" s="266"/>
      <c r="G191" s="266"/>
      <c r="H191" s="266"/>
      <c r="I191" s="266"/>
      <c r="J191" s="266"/>
      <c r="K191" s="266"/>
      <c r="L191" s="266"/>
      <c r="M191" s="266"/>
      <c r="N191" s="266"/>
      <c r="O191" s="266"/>
      <c r="P191" s="266"/>
      <c r="Q191" s="266"/>
    </row>
    <row r="192" spans="1:17" s="240" customFormat="1" hidden="1" outlineLevel="2">
      <c r="A192" s="237"/>
      <c r="B192" s="241"/>
      <c r="C192" s="238"/>
      <c r="D192" s="239"/>
      <c r="E192" s="266" t="str">
        <f t="shared" ref="E192:Q192" si="120" xml:space="preserve"> E123</f>
        <v>Opening RCV (RPI inflated RCV) balance BEG - WR - nominal (year end prices)</v>
      </c>
      <c r="F192" s="274">
        <f t="shared" si="120"/>
        <v>0</v>
      </c>
      <c r="G192" s="274" t="str">
        <f t="shared" si="120"/>
        <v>£m</v>
      </c>
      <c r="H192" s="274">
        <f t="shared" si="120"/>
        <v>0</v>
      </c>
      <c r="I192" s="274">
        <f t="shared" si="120"/>
        <v>0</v>
      </c>
      <c r="J192" s="274">
        <f t="shared" si="120"/>
        <v>0</v>
      </c>
      <c r="K192" s="274">
        <f t="shared" si="120"/>
        <v>0</v>
      </c>
      <c r="L192" s="274">
        <f t="shared" si="120"/>
        <v>0</v>
      </c>
      <c r="M192" s="274">
        <f t="shared" si="120"/>
        <v>29.318552256003944</v>
      </c>
      <c r="N192" s="274">
        <f t="shared" si="120"/>
        <v>28.384890609991995</v>
      </c>
      <c r="O192" s="274">
        <f t="shared" si="120"/>
        <v>0</v>
      </c>
      <c r="P192" s="274">
        <f t="shared" si="120"/>
        <v>0</v>
      </c>
      <c r="Q192" s="274">
        <f t="shared" si="120"/>
        <v>0</v>
      </c>
    </row>
    <row r="193" spans="1:17" s="240" customFormat="1" hidden="1" outlineLevel="2">
      <c r="A193" s="237"/>
      <c r="B193" s="241"/>
      <c r="C193" s="238"/>
      <c r="D193" s="239"/>
      <c r="E193" s="274" t="str">
        <f t="shared" ref="E193:Q193" si="121" xml:space="preserve"> E124</f>
        <v>Indexation on RCV - CPI(H) + RPI wedge bf balance - WR - nominal (year end prices)</v>
      </c>
      <c r="F193" s="274">
        <f t="shared" si="121"/>
        <v>0</v>
      </c>
      <c r="G193" s="274" t="str">
        <f t="shared" si="121"/>
        <v>£m</v>
      </c>
      <c r="H193" s="274">
        <f t="shared" si="121"/>
        <v>0</v>
      </c>
      <c r="I193" s="274">
        <f t="shared" si="121"/>
        <v>0</v>
      </c>
      <c r="J193" s="274">
        <f t="shared" si="121"/>
        <v>0</v>
      </c>
      <c r="K193" s="274">
        <f t="shared" si="121"/>
        <v>0</v>
      </c>
      <c r="L193" s="274">
        <f t="shared" si="121"/>
        <v>0</v>
      </c>
      <c r="M193" s="274">
        <f t="shared" si="121"/>
        <v>0.25455873106020788</v>
      </c>
      <c r="N193" s="274">
        <f t="shared" si="121"/>
        <v>1.6395691771607213</v>
      </c>
      <c r="O193" s="274">
        <f t="shared" si="121"/>
        <v>0</v>
      </c>
      <c r="P193" s="274">
        <f t="shared" si="121"/>
        <v>0</v>
      </c>
      <c r="Q193" s="274">
        <f t="shared" si="121"/>
        <v>0</v>
      </c>
    </row>
    <row r="194" spans="1:17" s="240" customFormat="1" hidden="1" outlineLevel="2">
      <c r="A194" s="237"/>
      <c r="B194" s="241"/>
      <c r="C194" s="238"/>
      <c r="D194" s="239"/>
      <c r="E194" s="266" t="str">
        <f t="shared" ref="E194:Q194" si="122" xml:space="preserve"> E128</f>
        <v>Opening RCV (CPIH inflated RCV) balance BEG - WR - nominal (year end prices)</v>
      </c>
      <c r="F194" s="274">
        <f t="shared" si="122"/>
        <v>0</v>
      </c>
      <c r="G194" s="274" t="str">
        <f t="shared" si="122"/>
        <v>£m</v>
      </c>
      <c r="H194" s="274">
        <f t="shared" si="122"/>
        <v>0</v>
      </c>
      <c r="I194" s="274">
        <f t="shared" si="122"/>
        <v>0</v>
      </c>
      <c r="J194" s="274">
        <f t="shared" si="122"/>
        <v>0</v>
      </c>
      <c r="K194" s="274">
        <f t="shared" si="122"/>
        <v>0</v>
      </c>
      <c r="L194" s="274">
        <f t="shared" si="122"/>
        <v>0</v>
      </c>
      <c r="M194" s="274">
        <f t="shared" si="122"/>
        <v>29.316672689199919</v>
      </c>
      <c r="N194" s="274">
        <f t="shared" si="122"/>
        <v>28.327591764594374</v>
      </c>
      <c r="O194" s="274">
        <f t="shared" si="122"/>
        <v>0</v>
      </c>
      <c r="P194" s="274">
        <f t="shared" si="122"/>
        <v>0</v>
      </c>
      <c r="Q194" s="274">
        <f t="shared" si="122"/>
        <v>0</v>
      </c>
    </row>
    <row r="195" spans="1:17" s="240" customFormat="1" hidden="1" outlineLevel="2">
      <c r="A195" s="237"/>
      <c r="B195" s="241"/>
      <c r="C195" s="238"/>
      <c r="D195" s="239"/>
      <c r="E195" s="266" t="str">
        <f t="shared" ref="E195:Q195" si="123" xml:space="preserve"> E129</f>
        <v>Indexation on RCV (CPIH inflated RCV) bf balance - WR - nominal (year end prices)</v>
      </c>
      <c r="F195" s="274">
        <f t="shared" si="123"/>
        <v>0</v>
      </c>
      <c r="G195" s="274" t="str">
        <f t="shared" si="123"/>
        <v>£m</v>
      </c>
      <c r="H195" s="274">
        <f t="shared" si="123"/>
        <v>0</v>
      </c>
      <c r="I195" s="274">
        <f t="shared" si="123"/>
        <v>0</v>
      </c>
      <c r="J195" s="274">
        <f t="shared" si="123"/>
        <v>0</v>
      </c>
      <c r="K195" s="274">
        <f t="shared" si="123"/>
        <v>0</v>
      </c>
      <c r="L195" s="274">
        <f t="shared" si="123"/>
        <v>0</v>
      </c>
      <c r="M195" s="274">
        <f t="shared" si="123"/>
        <v>0.23662661697144077</v>
      </c>
      <c r="N195" s="274">
        <f t="shared" si="123"/>
        <v>1.0803656548342744</v>
      </c>
      <c r="O195" s="274">
        <f t="shared" si="123"/>
        <v>0</v>
      </c>
      <c r="P195" s="274">
        <f t="shared" si="123"/>
        <v>0</v>
      </c>
      <c r="Q195" s="274">
        <f t="shared" si="123"/>
        <v>0</v>
      </c>
    </row>
    <row r="196" spans="1:17" s="240" customFormat="1" hidden="1" outlineLevel="2">
      <c r="A196" s="237"/>
      <c r="B196" s="241"/>
      <c r="C196" s="238"/>
      <c r="D196" s="239"/>
      <c r="E196" s="266" t="s">
        <v>1011</v>
      </c>
      <c r="F196" s="266"/>
      <c r="G196" s="266" t="s">
        <v>255</v>
      </c>
      <c r="H196" s="266"/>
      <c r="I196" s="266"/>
      <c r="J196" s="274">
        <f t="shared" ref="J196" si="124" xml:space="preserve"> J192 + J193 - J194 - J195</f>
        <v>0</v>
      </c>
      <c r="K196" s="274">
        <f t="shared" ref="K196" si="125" xml:space="preserve"> K192 + K193 - K194 - K195</f>
        <v>0</v>
      </c>
      <c r="L196" s="274">
        <f t="shared" ref="L196" si="126" xml:space="preserve"> L192 + L193 - L194 - L195</f>
        <v>0</v>
      </c>
      <c r="M196" s="274">
        <f xml:space="preserve"> M192 + M193 - M194 - M195</f>
        <v>1.9811680892791339E-2</v>
      </c>
      <c r="N196" s="274">
        <f t="shared" ref="N196" si="127" xml:space="preserve"> N192 + N193 - N194 - N195</f>
        <v>0.61650236772406686</v>
      </c>
      <c r="O196" s="274">
        <f t="shared" ref="O196" si="128" xml:space="preserve"> O192 + O193 - O194 - O195</f>
        <v>0</v>
      </c>
      <c r="P196" s="274">
        <f t="shared" ref="P196" si="129" xml:space="preserve"> P192 + P193 - P194 - P195</f>
        <v>0</v>
      </c>
      <c r="Q196" s="274">
        <f t="shared" ref="Q196" si="130" xml:space="preserve"> Q192 + Q193 - Q194 - Q195</f>
        <v>0</v>
      </c>
    </row>
    <row r="197" spans="1:17" s="240" customFormat="1" hidden="1" outlineLevel="2">
      <c r="A197" s="237"/>
      <c r="B197" s="241"/>
      <c r="C197" s="238"/>
      <c r="D197" s="239"/>
      <c r="E197" s="266" t="s">
        <v>1012</v>
      </c>
      <c r="F197" s="266"/>
      <c r="G197" s="266" t="s">
        <v>1009</v>
      </c>
      <c r="H197" s="266"/>
      <c r="I197" s="266"/>
      <c r="J197" s="267">
        <f t="shared" ref="J197:Q197" si="131" xml:space="preserve"> IF( J187 &lt;&gt; 0, 1 + J196 / J187, 0)</f>
        <v>0</v>
      </c>
      <c r="K197" s="267">
        <f t="shared" si="131"/>
        <v>0</v>
      </c>
      <c r="L197" s="267">
        <f t="shared" si="131"/>
        <v>0</v>
      </c>
      <c r="M197" s="267">
        <f t="shared" si="131"/>
        <v>1.0003385806688858</v>
      </c>
      <c r="N197" s="267">
        <f t="shared" si="131"/>
        <v>1.010738710368156</v>
      </c>
      <c r="O197" s="267">
        <f t="shared" si="131"/>
        <v>1</v>
      </c>
      <c r="P197" s="267">
        <f t="shared" si="131"/>
        <v>0</v>
      </c>
      <c r="Q197" s="267">
        <f t="shared" si="131"/>
        <v>0</v>
      </c>
    </row>
    <row r="198" spans="1:17" s="581" customFormat="1" hidden="1" outlineLevel="2">
      <c r="A198" s="578"/>
      <c r="B198" s="579"/>
      <c r="C198" s="580"/>
      <c r="E198" s="581" t="s">
        <v>1013</v>
      </c>
      <c r="G198" s="581" t="s">
        <v>446</v>
      </c>
      <c r="J198" s="581">
        <f t="shared" ref="J198:Q198" si="132" xml:space="preserve"> IF( J187 &lt;&gt; 0, J196 / J187, 0)</f>
        <v>0</v>
      </c>
      <c r="K198" s="581">
        <f t="shared" si="132"/>
        <v>0</v>
      </c>
      <c r="L198" s="581">
        <f t="shared" si="132"/>
        <v>0</v>
      </c>
      <c r="M198" s="581">
        <f t="shared" si="132"/>
        <v>3.3858066888579501E-4</v>
      </c>
      <c r="N198" s="581">
        <f t="shared" si="132"/>
        <v>1.0738710368156008E-2</v>
      </c>
      <c r="O198" s="581">
        <f t="shared" si="132"/>
        <v>0</v>
      </c>
      <c r="P198" s="581">
        <f t="shared" si="132"/>
        <v>0</v>
      </c>
      <c r="Q198" s="581">
        <f t="shared" si="132"/>
        <v>0</v>
      </c>
    </row>
    <row r="199" spans="1:17" s="240" customFormat="1" hidden="1" outlineLevel="2">
      <c r="A199" s="237"/>
      <c r="B199" s="241"/>
      <c r="C199" s="238"/>
      <c r="D199" s="239"/>
      <c r="E199" s="266"/>
      <c r="F199" s="266"/>
      <c r="G199" s="266"/>
      <c r="H199" s="266"/>
      <c r="I199" s="266"/>
      <c r="J199" s="266"/>
      <c r="K199" s="266"/>
      <c r="L199" s="266"/>
      <c r="M199" s="266"/>
      <c r="N199" s="266"/>
      <c r="O199" s="266"/>
      <c r="P199" s="266"/>
      <c r="Q199" s="266"/>
    </row>
    <row r="200" spans="1:17" s="581" customFormat="1" hidden="1" outlineLevel="2">
      <c r="A200" s="578"/>
      <c r="B200" s="579"/>
      <c r="C200" s="580"/>
      <c r="E200" s="581" t="str">
        <f t="shared" ref="E200:L200" si="133" xml:space="preserve"> E190</f>
        <v>CPIH indexation rate - WR</v>
      </c>
      <c r="F200" s="581">
        <f t="shared" si="133"/>
        <v>0</v>
      </c>
      <c r="G200" s="581" t="str">
        <f t="shared" si="133"/>
        <v>%</v>
      </c>
      <c r="H200" s="581">
        <f t="shared" si="133"/>
        <v>0</v>
      </c>
      <c r="I200" s="581">
        <f t="shared" si="133"/>
        <v>0</v>
      </c>
      <c r="J200" s="581">
        <f t="shared" si="133"/>
        <v>0</v>
      </c>
      <c r="K200" s="581">
        <f t="shared" si="133"/>
        <v>0</v>
      </c>
      <c r="L200" s="581">
        <f t="shared" si="133"/>
        <v>0</v>
      </c>
      <c r="M200" s="581">
        <f xml:space="preserve"> M190</f>
        <v>1.0128913443830675E-2</v>
      </c>
      <c r="N200" s="581">
        <f t="shared" ref="N200:Q200" si="134" xml:space="preserve"> N190</f>
        <v>6.198723792160446E-2</v>
      </c>
      <c r="O200" s="581">
        <f t="shared" si="134"/>
        <v>0</v>
      </c>
      <c r="P200" s="581">
        <f t="shared" si="134"/>
        <v>0</v>
      </c>
      <c r="Q200" s="581">
        <f t="shared" si="134"/>
        <v>0</v>
      </c>
    </row>
    <row r="201" spans="1:17" s="581" customFormat="1" hidden="1" outlineLevel="2">
      <c r="A201" s="578"/>
      <c r="B201" s="579"/>
      <c r="C201" s="580"/>
      <c r="E201" s="581" t="str">
        <f t="shared" ref="E201:L201" si="135" xml:space="preserve"> E198</f>
        <v>RPI wedge indexation rate - WR</v>
      </c>
      <c r="F201" s="581">
        <f t="shared" si="135"/>
        <v>0</v>
      </c>
      <c r="G201" s="581" t="str">
        <f t="shared" si="135"/>
        <v>%</v>
      </c>
      <c r="H201" s="581">
        <f t="shared" si="135"/>
        <v>0</v>
      </c>
      <c r="I201" s="581">
        <f t="shared" si="135"/>
        <v>0</v>
      </c>
      <c r="J201" s="581">
        <f t="shared" si="135"/>
        <v>0</v>
      </c>
      <c r="K201" s="581">
        <f t="shared" si="135"/>
        <v>0</v>
      </c>
      <c r="L201" s="581">
        <f t="shared" si="135"/>
        <v>0</v>
      </c>
      <c r="M201" s="581">
        <f xml:space="preserve"> M198</f>
        <v>3.3858066888579501E-4</v>
      </c>
      <c r="N201" s="581">
        <f t="shared" ref="N201:Q201" si="136" xml:space="preserve"> N198</f>
        <v>1.0738710368156008E-2</v>
      </c>
      <c r="O201" s="581">
        <f t="shared" si="136"/>
        <v>0</v>
      </c>
      <c r="P201" s="581">
        <f t="shared" si="136"/>
        <v>0</v>
      </c>
      <c r="Q201" s="581">
        <f t="shared" si="136"/>
        <v>0</v>
      </c>
    </row>
    <row r="202" spans="1:17" s="197" customFormat="1" hidden="1" outlineLevel="2">
      <c r="A202" s="582"/>
      <c r="B202" s="583"/>
      <c r="C202" s="584"/>
      <c r="E202" s="197" t="s">
        <v>1014</v>
      </c>
      <c r="G202" s="197" t="s">
        <v>446</v>
      </c>
      <c r="J202" s="197">
        <f t="shared" ref="J202" si="137" xml:space="preserve"> (1 + J200) * (1 + J201) -1</f>
        <v>0</v>
      </c>
      <c r="K202" s="197">
        <f t="shared" ref="K202" si="138" xml:space="preserve"> (1 + K200) * (1 + K201) -1</f>
        <v>0</v>
      </c>
      <c r="L202" s="197">
        <f t="shared" ref="L202" si="139" xml:space="preserve"> (1 + L200) * (1 + L201) -1</f>
        <v>0</v>
      </c>
      <c r="M202" s="197">
        <f t="shared" ref="M202" si="140" xml:space="preserve"> (1 + M200) * (1 + M201) -1</f>
        <v>1.0470923567005519E-2</v>
      </c>
      <c r="N202" s="197">
        <f xml:space="preserve"> (1 + N200) * (1 + N201) -1</f>
        <v>7.3391611284322478E-2</v>
      </c>
      <c r="O202" s="197">
        <f t="shared" ref="O202" si="141" xml:space="preserve"> (1 + O200) * (1 + O201) -1</f>
        <v>0</v>
      </c>
      <c r="P202" s="197">
        <f t="shared" ref="P202" si="142" xml:space="preserve"> (1 + P200) * (1 + P201) -1</f>
        <v>0</v>
      </c>
      <c r="Q202" s="197">
        <f t="shared" ref="Q202" si="143" xml:space="preserve"> (1 + Q200) * (1 + Q201) -1</f>
        <v>0</v>
      </c>
    </row>
    <row r="203" spans="1:17" s="137" customFormat="1" hidden="1" outlineLevel="2">
      <c r="A203" s="369"/>
      <c r="B203" s="380"/>
      <c r="C203" s="370"/>
      <c r="D203" s="371"/>
      <c r="E203" s="275"/>
      <c r="F203" s="275"/>
      <c r="G203" s="275"/>
      <c r="H203" s="275"/>
      <c r="I203" s="275"/>
      <c r="J203" s="197"/>
      <c r="K203" s="197"/>
      <c r="L203" s="197"/>
      <c r="M203" s="197"/>
      <c r="N203" s="197"/>
      <c r="O203" s="197"/>
      <c r="P203" s="197"/>
      <c r="Q203" s="197"/>
    </row>
    <row r="204" spans="1:17" s="259" customFormat="1" hidden="1" outlineLevel="1">
      <c r="A204" s="256"/>
      <c r="B204" s="257"/>
      <c r="C204" s="258"/>
      <c r="D204" s="255"/>
      <c r="E204" s="196"/>
      <c r="F204" s="196"/>
      <c r="G204" s="196"/>
      <c r="H204" s="196"/>
      <c r="I204" s="196"/>
      <c r="J204" s="196"/>
      <c r="K204" s="196"/>
      <c r="L204" s="196"/>
      <c r="M204" s="196"/>
      <c r="N204" s="196"/>
      <c r="O204" s="196"/>
      <c r="P204" s="196"/>
      <c r="Q204" s="196"/>
    </row>
    <row r="205" spans="1:17" s="259" customFormat="1">
      <c r="A205" s="256"/>
      <c r="B205" s="257"/>
      <c r="C205" s="258"/>
      <c r="D205" s="255"/>
      <c r="E205" s="196"/>
      <c r="F205" s="196"/>
      <c r="G205" s="196"/>
      <c r="H205" s="196"/>
      <c r="I205" s="196"/>
      <c r="J205" s="196"/>
      <c r="K205" s="196"/>
      <c r="L205" s="196"/>
      <c r="M205" s="196"/>
      <c r="N205" s="196"/>
      <c r="O205" s="196"/>
      <c r="P205" s="196"/>
      <c r="Q205" s="196"/>
    </row>
    <row r="206" spans="1:17" s="33" customFormat="1">
      <c r="A206" s="33" t="s">
        <v>1015</v>
      </c>
      <c r="D206" s="253"/>
    </row>
    <row r="207" spans="1:17" s="259" customFormat="1" outlineLevel="1">
      <c r="A207" s="256"/>
      <c r="B207" s="257"/>
      <c r="C207" s="258"/>
      <c r="D207" s="255"/>
      <c r="E207" s="196"/>
      <c r="F207" s="196"/>
      <c r="G207" s="196"/>
      <c r="H207" s="196"/>
      <c r="I207" s="196"/>
      <c r="J207" s="196"/>
      <c r="K207" s="196"/>
      <c r="L207" s="196"/>
      <c r="M207" s="196"/>
      <c r="N207" s="196"/>
      <c r="O207" s="196"/>
      <c r="P207" s="196"/>
      <c r="Q207" s="196"/>
    </row>
    <row r="208" spans="1:17" s="259" customFormat="1" outlineLevel="1" collapsed="1">
      <c r="A208" s="256"/>
      <c r="B208" s="257" t="s">
        <v>942</v>
      </c>
      <c r="C208" s="258"/>
      <c r="D208" s="255"/>
      <c r="E208" s="196"/>
      <c r="F208" s="196"/>
      <c r="G208" s="196"/>
      <c r="H208" s="196"/>
      <c r="I208" s="196"/>
      <c r="J208" s="196"/>
      <c r="K208" s="196"/>
      <c r="L208" s="196"/>
      <c r="M208" s="196"/>
      <c r="N208" s="196"/>
      <c r="O208" s="196"/>
      <c r="P208" s="196"/>
      <c r="Q208" s="196"/>
    </row>
    <row r="209" spans="1:17" s="259" customFormat="1" hidden="1" outlineLevel="2">
      <c r="A209" s="256"/>
      <c r="B209" s="257"/>
      <c r="C209" s="196" t="s">
        <v>943</v>
      </c>
      <c r="D209" s="255"/>
      <c r="E209" s="196"/>
      <c r="F209" s="196"/>
      <c r="G209" s="196"/>
      <c r="H209" s="196"/>
      <c r="I209" s="196"/>
      <c r="J209" s="196"/>
      <c r="K209" s="196"/>
      <c r="L209" s="196"/>
      <c r="M209" s="196"/>
      <c r="N209" s="196"/>
      <c r="O209" s="196"/>
      <c r="P209" s="196"/>
      <c r="Q209" s="196"/>
    </row>
    <row r="210" spans="1:17" s="573" customFormat="1" hidden="1" outlineLevel="2">
      <c r="A210" s="572"/>
      <c r="B210" s="570"/>
      <c r="C210" s="574"/>
      <c r="D210" s="571"/>
      <c r="E210" s="575" t="str">
        <f xml:space="preserve"> Inp!E$113</f>
        <v>Water network 2020 RCV~ 1 April (opening balance) for FM at 2017-18 CPIH deflated price base</v>
      </c>
      <c r="F210" s="575">
        <f xml:space="preserve"> Inp!F$113</f>
        <v>0</v>
      </c>
      <c r="G210" s="575" t="str">
        <f xml:space="preserve"> Inp!G$113</f>
        <v>£m</v>
      </c>
      <c r="H210" s="575">
        <f xml:space="preserve"> Inp!H$113</f>
        <v>0</v>
      </c>
      <c r="I210" s="575">
        <f xml:space="preserve"> Inp!I$113</f>
        <v>0</v>
      </c>
      <c r="J210" s="575">
        <f xml:space="preserve"> Inp!J$113</f>
        <v>0</v>
      </c>
      <c r="K210" s="575">
        <f xml:space="preserve"> Inp!K$113</f>
        <v>0</v>
      </c>
      <c r="L210" s="575">
        <f xml:space="preserve"> Inp!L$113</f>
        <v>13.809264864503801</v>
      </c>
      <c r="M210" s="575">
        <f xml:space="preserve"> Inp!M$113</f>
        <v>0</v>
      </c>
      <c r="N210" s="575">
        <f xml:space="preserve"> Inp!N$113</f>
        <v>0</v>
      </c>
      <c r="O210" s="575">
        <f xml:space="preserve"> Inp!O$113</f>
        <v>0</v>
      </c>
      <c r="P210" s="575">
        <f xml:space="preserve"> Inp!P$113</f>
        <v>0</v>
      </c>
      <c r="Q210" s="575">
        <f xml:space="preserve"> Inp!Q$113</f>
        <v>0</v>
      </c>
    </row>
    <row r="211" spans="1:17" s="259" customFormat="1" hidden="1" outlineLevel="2">
      <c r="A211" s="256"/>
      <c r="B211" s="257"/>
      <c r="C211" s="258"/>
      <c r="D211" s="255"/>
      <c r="E211" s="181" t="s">
        <v>944</v>
      </c>
      <c r="F211" s="181">
        <v>0.5</v>
      </c>
      <c r="G211" s="181" t="s">
        <v>446</v>
      </c>
      <c r="H211" s="196"/>
      <c r="I211" s="196"/>
      <c r="J211" s="196"/>
      <c r="K211" s="196"/>
      <c r="L211" s="196"/>
      <c r="M211" s="196"/>
      <c r="N211" s="196"/>
      <c r="O211" s="196"/>
      <c r="P211" s="196"/>
      <c r="Q211" s="196"/>
    </row>
    <row r="212" spans="1:17" s="292" customFormat="1" hidden="1" outlineLevel="2">
      <c r="A212" s="287"/>
      <c r="B212" s="288"/>
      <c r="C212" s="289"/>
      <c r="D212" s="290"/>
      <c r="E212" s="272" t="str">
        <f xml:space="preserve"> Time!E$34</f>
        <v>Pre Forecast Period Flag</v>
      </c>
      <c r="F212" s="272">
        <f xml:space="preserve"> Time!F$34</f>
        <v>0</v>
      </c>
      <c r="G212" s="272" t="str">
        <f xml:space="preserve"> Time!G$34</f>
        <v>flag</v>
      </c>
      <c r="H212" s="272">
        <f xml:space="preserve"> Time!H$34</f>
        <v>3</v>
      </c>
      <c r="I212" s="272">
        <f xml:space="preserve"> Time!I$34</f>
        <v>0</v>
      </c>
      <c r="J212" s="272">
        <f xml:space="preserve"> Time!J$34</f>
        <v>1</v>
      </c>
      <c r="K212" s="272">
        <f xml:space="preserve"> Time!K$34</f>
        <v>1</v>
      </c>
      <c r="L212" s="272">
        <f xml:space="preserve"> Time!L$34</f>
        <v>1</v>
      </c>
      <c r="M212" s="272">
        <f xml:space="preserve"> Time!M$34</f>
        <v>0</v>
      </c>
      <c r="N212" s="272">
        <f xml:space="preserve"> Time!N$34</f>
        <v>0</v>
      </c>
      <c r="O212" s="272">
        <f xml:space="preserve"> Time!O$34</f>
        <v>0</v>
      </c>
      <c r="P212" s="272">
        <f xml:space="preserve"> Time!P$34</f>
        <v>0</v>
      </c>
      <c r="Q212" s="272">
        <f xml:space="preserve"> Time!Q$34</f>
        <v>0</v>
      </c>
    </row>
    <row r="213" spans="1:17" s="259" customFormat="1" hidden="1" outlineLevel="2">
      <c r="A213" s="256"/>
      <c r="B213" s="257"/>
      <c r="C213" s="258"/>
      <c r="D213" s="255"/>
      <c r="E213" s="293" t="str">
        <f xml:space="preserve"> Index!E$85</f>
        <v>CPIH index (PR19FD) - FYA - inflate from FYA 2017-18</v>
      </c>
      <c r="F213" s="293">
        <f xml:space="preserve"> Index!F$85</f>
        <v>0</v>
      </c>
      <c r="G213" s="293" t="str">
        <f xml:space="preserve"> Index!G$85</f>
        <v>Factor</v>
      </c>
      <c r="H213" s="293">
        <f xml:space="preserve"> Index!H$85</f>
        <v>0</v>
      </c>
      <c r="I213" s="293">
        <f xml:space="preserve"> Index!I$85</f>
        <v>0</v>
      </c>
      <c r="J213" s="263">
        <f xml:space="preserve"> Index!J$85</f>
        <v>1</v>
      </c>
      <c r="K213" s="263">
        <f xml:space="preserve"> Index!K$85</f>
        <v>1.0212697905005599</v>
      </c>
      <c r="L213" s="263">
        <f xml:space="preserve"> Index!L$85</f>
        <v>1.0416029201511179</v>
      </c>
      <c r="M213" s="263">
        <f xml:space="preserve"> Index!M$85</f>
        <v>1.0622616980779827</v>
      </c>
      <c r="N213" s="263">
        <f xml:space="preserve"> Index!N$85</f>
        <v>1.0835515290872799</v>
      </c>
      <c r="O213" s="263">
        <f xml:space="preserve"> Index!O$85</f>
        <v>1.1060365794841869</v>
      </c>
      <c r="P213" s="263">
        <f xml:space="preserve"> Index!P$85</f>
        <v>1.1292633476533553</v>
      </c>
      <c r="Q213" s="263">
        <f xml:space="preserve"> Index!Q$85</f>
        <v>1.1529778779540774</v>
      </c>
    </row>
    <row r="214" spans="1:17" s="205" customFormat="1" hidden="1" outlineLevel="2">
      <c r="A214" s="294"/>
      <c r="B214" s="295"/>
      <c r="C214" s="296"/>
      <c r="D214" s="297"/>
      <c r="E214" s="576" t="str">
        <f xml:space="preserve"> Index!E$127</f>
        <v>RPI-CPIH wedge (PR19FD) - FYA - annual inflation</v>
      </c>
      <c r="F214" s="576">
        <f xml:space="preserve"> Index!F$127</f>
        <v>0</v>
      </c>
      <c r="G214" s="576" t="str">
        <f xml:space="preserve"> Index!G$127</f>
        <v>Factor</v>
      </c>
      <c r="H214" s="576">
        <f xml:space="preserve"> Index!H$127</f>
        <v>0</v>
      </c>
      <c r="I214" s="576">
        <f xml:space="preserve"> Index!I$127</f>
        <v>0</v>
      </c>
      <c r="J214" s="576">
        <f xml:space="preserve"> Index!J$127</f>
        <v>0</v>
      </c>
      <c r="K214" s="576">
        <f xml:space="preserve"> Index!K$127</f>
        <v>9.2858492581475716E-3</v>
      </c>
      <c r="L214" s="576">
        <f xml:space="preserve"> Index!L$127</f>
        <v>1.1612485258307714E-2</v>
      </c>
      <c r="M214" s="576">
        <f xml:space="preserve"> Index!M$127</f>
        <v>4.424450951415082E-3</v>
      </c>
      <c r="N214" s="576">
        <f xml:space="preserve"> Index!N$127</f>
        <v>9.5456655774606158E-3</v>
      </c>
      <c r="O214" s="576">
        <f xml:space="preserve"> Index!O$127</f>
        <v>1.0752431675141949E-2</v>
      </c>
      <c r="P214" s="576">
        <f xml:space="preserve"> Index!P$127</f>
        <v>1.1000000000000121E-2</v>
      </c>
      <c r="Q214" s="576">
        <f xml:space="preserve"> Index!Q$127</f>
        <v>1.0999999999998566E-2</v>
      </c>
    </row>
    <row r="215" spans="1:17" s="259" customFormat="1" hidden="1" outlineLevel="2">
      <c r="A215" s="256"/>
      <c r="B215" s="257"/>
      <c r="C215" s="258"/>
      <c r="D215" s="255"/>
      <c r="E215" s="196" t="s">
        <v>945</v>
      </c>
      <c r="F215" s="274"/>
      <c r="G215" s="274" t="s">
        <v>668</v>
      </c>
      <c r="H215" s="196"/>
      <c r="I215" s="196"/>
      <c r="J215" s="267">
        <f t="shared" ref="J215" si="144" xml:space="preserve"> IF(J212 = 1, J213, I215 * (1 + J214))</f>
        <v>1</v>
      </c>
      <c r="K215" s="267">
        <f t="shared" ref="K215" si="145" xml:space="preserve"> IF(K212 = 1, K213, J215 * (1 + K214))</f>
        <v>1.0212697905005599</v>
      </c>
      <c r="L215" s="267">
        <f t="shared" ref="L215" si="146" xml:space="preserve"> IF(L212 = 1, L213, K215 * (1 + L214))</f>
        <v>1.0416029201511179</v>
      </c>
      <c r="M215" s="267">
        <f t="shared" ref="M215" si="147" xml:space="preserve"> IF(M212 = 1, M213, L215 * (1 + M214))</f>
        <v>1.0462114411821772</v>
      </c>
      <c r="N215" s="267">
        <f t="shared" ref="N215" si="148" xml:space="preserve"> IF(N212 = 1, N213, M215 * (1 + N214))</f>
        <v>1.0561982257230154</v>
      </c>
      <c r="O215" s="267">
        <f t="shared" ref="O215" si="149" xml:space="preserve"> IF(O212 = 1, O213, N215 * (1 + O214))</f>
        <v>1.0675549249805083</v>
      </c>
      <c r="P215" s="267">
        <f t="shared" ref="P215" si="150" xml:space="preserve"> IF(P212 = 1, P213, O215 * (1 + P214))</f>
        <v>1.079298029155294</v>
      </c>
      <c r="Q215" s="267">
        <f t="shared" ref="Q215" si="151" xml:space="preserve"> IF(Q212 = 1, Q213, P215 * (1 + Q214))</f>
        <v>1.0911703074760006</v>
      </c>
    </row>
    <row r="216" spans="1:17" s="259" customFormat="1" hidden="1" outlineLevel="2">
      <c r="A216" s="256"/>
      <c r="B216" s="257"/>
      <c r="C216" s="258"/>
      <c r="D216" s="255"/>
      <c r="E216" s="196" t="s">
        <v>1016</v>
      </c>
      <c r="F216" s="274"/>
      <c r="G216" s="196" t="s">
        <v>255</v>
      </c>
      <c r="H216" s="196"/>
      <c r="I216" s="196"/>
      <c r="J216" s="274">
        <f t="shared" ref="J216:Q216" si="152" xml:space="preserve"> (1 - $F211) * J210 * J215</f>
        <v>0</v>
      </c>
      <c r="K216" s="274">
        <f t="shared" si="152"/>
        <v>0</v>
      </c>
      <c r="L216" s="274">
        <f t="shared" si="152"/>
        <v>7.1918853040036952</v>
      </c>
      <c r="M216" s="274">
        <f t="shared" si="152"/>
        <v>0</v>
      </c>
      <c r="N216" s="274">
        <f t="shared" si="152"/>
        <v>0</v>
      </c>
      <c r="O216" s="274">
        <f t="shared" si="152"/>
        <v>0</v>
      </c>
      <c r="P216" s="274">
        <f t="shared" si="152"/>
        <v>0</v>
      </c>
      <c r="Q216" s="274">
        <f t="shared" si="152"/>
        <v>0</v>
      </c>
    </row>
    <row r="217" spans="1:17" s="259" customFormat="1" hidden="1" outlineLevel="2">
      <c r="A217" s="256"/>
      <c r="B217" s="257"/>
      <c r="C217" s="258"/>
      <c r="D217" s="255"/>
      <c r="E217" s="196"/>
      <c r="F217" s="196"/>
      <c r="G217" s="196"/>
      <c r="H217" s="196"/>
      <c r="I217" s="196"/>
      <c r="J217" s="196"/>
      <c r="K217" s="196"/>
      <c r="L217" s="196"/>
      <c r="M217" s="196"/>
      <c r="N217" s="196"/>
      <c r="O217" s="196"/>
      <c r="P217" s="196"/>
      <c r="Q217" s="196"/>
    </row>
    <row r="218" spans="1:17" s="259" customFormat="1" hidden="1" outlineLevel="2">
      <c r="A218" s="256"/>
      <c r="B218" s="257"/>
      <c r="C218" s="196" t="s">
        <v>947</v>
      </c>
      <c r="D218" s="255"/>
      <c r="E218" s="196"/>
      <c r="F218" s="196"/>
      <c r="G218" s="196"/>
      <c r="H218" s="196"/>
      <c r="I218" s="196"/>
      <c r="J218" s="196"/>
      <c r="K218" s="196"/>
      <c r="L218" s="196"/>
      <c r="M218" s="196"/>
      <c r="N218" s="196"/>
      <c r="O218" s="196"/>
      <c r="P218" s="196"/>
      <c r="Q218" s="196"/>
    </row>
    <row r="219" spans="1:17" s="573" customFormat="1" hidden="1" outlineLevel="2">
      <c r="A219" s="572"/>
      <c r="B219" s="570"/>
      <c r="C219" s="574"/>
      <c r="D219" s="571"/>
      <c r="E219" s="575" t="str">
        <f xml:space="preserve"> Inp!E$113</f>
        <v>Water network 2020 RCV~ 1 April (opening balance) for FM at 2017-18 CPIH deflated price base</v>
      </c>
      <c r="F219" s="575">
        <f xml:space="preserve"> Inp!F$113</f>
        <v>0</v>
      </c>
      <c r="G219" s="575" t="str">
        <f xml:space="preserve"> Inp!G$113</f>
        <v>£m</v>
      </c>
      <c r="H219" s="575">
        <f xml:space="preserve"> Inp!H$113</f>
        <v>0</v>
      </c>
      <c r="I219" s="575">
        <f xml:space="preserve"> Inp!I$113</f>
        <v>0</v>
      </c>
      <c r="J219" s="575">
        <f xml:space="preserve"> Inp!J$113</f>
        <v>0</v>
      </c>
      <c r="K219" s="575">
        <f xml:space="preserve"> Inp!K$113</f>
        <v>0</v>
      </c>
      <c r="L219" s="575">
        <f xml:space="preserve"> Inp!L$113</f>
        <v>13.809264864503801</v>
      </c>
      <c r="M219" s="575">
        <f xml:space="preserve"> Inp!M$113</f>
        <v>0</v>
      </c>
      <c r="N219" s="575">
        <f xml:space="preserve"> Inp!N$113</f>
        <v>0</v>
      </c>
      <c r="O219" s="575">
        <f xml:space="preserve"> Inp!O$113</f>
        <v>0</v>
      </c>
      <c r="P219" s="575">
        <f xml:space="preserve"> Inp!P$113</f>
        <v>0</v>
      </c>
      <c r="Q219" s="575">
        <f xml:space="preserve"> Inp!Q$113</f>
        <v>0</v>
      </c>
    </row>
    <row r="220" spans="1:17" s="259" customFormat="1" hidden="1" outlineLevel="2">
      <c r="A220" s="256"/>
      <c r="B220" s="257"/>
      <c r="C220" s="258"/>
      <c r="D220" s="255"/>
      <c r="E220" s="181" t="s">
        <v>944</v>
      </c>
      <c r="F220" s="181">
        <v>0.5</v>
      </c>
      <c r="G220" s="181" t="s">
        <v>446</v>
      </c>
      <c r="H220" s="196"/>
      <c r="I220" s="196"/>
      <c r="J220" s="196"/>
      <c r="K220" s="196"/>
      <c r="L220" s="196"/>
      <c r="M220" s="196"/>
      <c r="N220" s="196"/>
      <c r="O220" s="196"/>
      <c r="P220" s="196"/>
      <c r="Q220" s="196"/>
    </row>
    <row r="221" spans="1:17" s="292" customFormat="1" hidden="1" outlineLevel="2">
      <c r="A221" s="287"/>
      <c r="B221" s="288"/>
      <c r="C221" s="289"/>
      <c r="D221" s="290"/>
      <c r="E221" s="272" t="str">
        <f xml:space="preserve"> Time!E$34</f>
        <v>Pre Forecast Period Flag</v>
      </c>
      <c r="F221" s="272">
        <f xml:space="preserve"> Time!F$34</f>
        <v>0</v>
      </c>
      <c r="G221" s="272" t="str">
        <f xml:space="preserve"> Time!G$34</f>
        <v>flag</v>
      </c>
      <c r="H221" s="272">
        <f xml:space="preserve"> Time!H$34</f>
        <v>3</v>
      </c>
      <c r="I221" s="272">
        <f xml:space="preserve"> Time!I$34</f>
        <v>0</v>
      </c>
      <c r="J221" s="272">
        <f xml:space="preserve"> Time!J$34</f>
        <v>1</v>
      </c>
      <c r="K221" s="272">
        <f xml:space="preserve"> Time!K$34</f>
        <v>1</v>
      </c>
      <c r="L221" s="272">
        <f xml:space="preserve"> Time!L$34</f>
        <v>1</v>
      </c>
      <c r="M221" s="272">
        <f xml:space="preserve"> Time!M$34</f>
        <v>0</v>
      </c>
      <c r="N221" s="272">
        <f xml:space="preserve"> Time!N$34</f>
        <v>0</v>
      </c>
      <c r="O221" s="272">
        <f xml:space="preserve"> Time!O$34</f>
        <v>0</v>
      </c>
      <c r="P221" s="272">
        <f xml:space="preserve"> Time!P$34</f>
        <v>0</v>
      </c>
      <c r="Q221" s="272">
        <f xml:space="preserve"> Time!Q$34</f>
        <v>0</v>
      </c>
    </row>
    <row r="222" spans="1:17" s="205" customFormat="1" hidden="1" outlineLevel="2">
      <c r="A222" s="294"/>
      <c r="B222" s="295"/>
      <c r="C222" s="296"/>
      <c r="D222" s="297"/>
      <c r="E222" s="576" t="str">
        <f xml:space="preserve"> Index!E$199</f>
        <v>CPIH index (actual) - FYA - inflate from FYA 2017-18</v>
      </c>
      <c r="F222" s="576">
        <f xml:space="preserve"> Index!F$199</f>
        <v>0</v>
      </c>
      <c r="G222" s="576" t="str">
        <f xml:space="preserve"> Index!G$199</f>
        <v>Factor</v>
      </c>
      <c r="H222" s="576">
        <f xml:space="preserve"> Index!H$199</f>
        <v>0</v>
      </c>
      <c r="I222" s="576">
        <f xml:space="preserve"> Index!I$199</f>
        <v>0</v>
      </c>
      <c r="J222" s="576">
        <f xml:space="preserve"> Index!J$199</f>
        <v>1</v>
      </c>
      <c r="K222" s="576">
        <f xml:space="preserve"> Index!K$199</f>
        <v>1.0212697905005599</v>
      </c>
      <c r="L222" s="576">
        <f xml:space="preserve"> Index!L$199</f>
        <v>1.0386214616983847</v>
      </c>
      <c r="M222" s="576">
        <f xml:space="preserve"> Index!M$199</f>
        <v>1.0469374700143934</v>
      </c>
      <c r="N222" s="576">
        <f xml:space="preserve"> Index!N$199</f>
        <v>1.0853990084759317</v>
      </c>
      <c r="O222" s="576">
        <f xml:space="preserve"> Index!O$199</f>
        <v>0</v>
      </c>
      <c r="P222" s="576">
        <f xml:space="preserve"> Index!P$199</f>
        <v>0</v>
      </c>
      <c r="Q222" s="576">
        <f xml:space="preserve"> Index!Q$199</f>
        <v>0</v>
      </c>
    </row>
    <row r="223" spans="1:17" s="259" customFormat="1" hidden="1" outlineLevel="2">
      <c r="A223" s="256"/>
      <c r="B223" s="257"/>
      <c r="C223" s="258"/>
      <c r="D223" s="255"/>
      <c r="E223" s="263" t="str">
        <f xml:space="preserve"> Index!E$241</f>
        <v>RPI-CPIH wedge (actual) - FYA - annual inflation</v>
      </c>
      <c r="F223" s="263">
        <f xml:space="preserve"> Index!F$241</f>
        <v>0</v>
      </c>
      <c r="G223" s="263" t="str">
        <f xml:space="preserve"> Index!G$241</f>
        <v>Factor</v>
      </c>
      <c r="H223" s="263">
        <f xml:space="preserve"> Index!H$241</f>
        <v>0</v>
      </c>
      <c r="I223" s="263">
        <f xml:space="preserve"> Index!I$241</f>
        <v>0</v>
      </c>
      <c r="J223" s="263">
        <f xml:space="preserve"> Index!J$241</f>
        <v>0</v>
      </c>
      <c r="K223" s="263">
        <f xml:space="preserve"> Index!K$241</f>
        <v>9.2858492581475716E-3</v>
      </c>
      <c r="L223" s="263">
        <f xml:space="preserve"> Index!L$241</f>
        <v>8.8943456175889501E-3</v>
      </c>
      <c r="M223" s="263">
        <f xml:space="preserve"> Index!M$241</f>
        <v>6.757387172393603E-4</v>
      </c>
      <c r="N223" s="263">
        <f xml:space="preserve"> Index!N$241</f>
        <v>2.1024851849776205E-2</v>
      </c>
      <c r="O223" s="263">
        <f xml:space="preserve"> Index!O$241</f>
        <v>0</v>
      </c>
      <c r="P223" s="263">
        <f xml:space="preserve"> Index!P$241</f>
        <v>0</v>
      </c>
      <c r="Q223" s="263">
        <f xml:space="preserve"> Index!Q$241</f>
        <v>0</v>
      </c>
    </row>
    <row r="224" spans="1:17" s="259" customFormat="1" hidden="1" outlineLevel="2">
      <c r="A224" s="256"/>
      <c r="B224" s="257"/>
      <c r="C224" s="258"/>
      <c r="D224" s="255"/>
      <c r="E224" s="196" t="s">
        <v>945</v>
      </c>
      <c r="F224" s="274"/>
      <c r="G224" s="274" t="s">
        <v>668</v>
      </c>
      <c r="H224" s="196"/>
      <c r="I224" s="196"/>
      <c r="J224" s="267">
        <f t="shared" ref="J224" si="153" xml:space="preserve"> IF(J221 = 1, J222, I224 * (1 + J223))</f>
        <v>1</v>
      </c>
      <c r="K224" s="267">
        <f t="shared" ref="K224" si="154" xml:space="preserve"> IF(K221 = 1, K222, J224 * (1 + K223))</f>
        <v>1.0212697905005599</v>
      </c>
      <c r="L224" s="267">
        <f t="shared" ref="L224" si="155" xml:space="preserve"> IF(L221 = 1, L222, K224 * (1 + L223))</f>
        <v>1.0386214616983847</v>
      </c>
      <c r="M224" s="267">
        <f t="shared" ref="M224" si="156" xml:space="preserve"> IF(M221 = 1, M222, L224 * (1 + M223))</f>
        <v>1.03932329843261</v>
      </c>
      <c r="N224" s="267">
        <f t="shared" ref="N224" si="157" xml:space="preserve"> IF(N221 = 1, N222, M224 * (1 + N223))</f>
        <v>1.0611749168061764</v>
      </c>
      <c r="O224" s="267">
        <f t="shared" ref="O224" si="158" xml:space="preserve"> IF(O221 = 1, O222, N224 * (1 + O223))</f>
        <v>1.0611749168061764</v>
      </c>
      <c r="P224" s="267">
        <f t="shared" ref="P224" si="159" xml:space="preserve"> IF(P221 = 1, P222, O224 * (1 + P223))</f>
        <v>1.0611749168061764</v>
      </c>
      <c r="Q224" s="267">
        <f t="shared" ref="Q224" si="160" xml:space="preserve"> IF(Q221 = 1, Q222, P224 * (1 + Q223))</f>
        <v>1.0611749168061764</v>
      </c>
    </row>
    <row r="225" spans="1:17" s="259" customFormat="1" hidden="1" outlineLevel="2">
      <c r="A225" s="256"/>
      <c r="B225" s="257"/>
      <c r="C225" s="258"/>
      <c r="D225" s="255"/>
      <c r="E225" s="196" t="s">
        <v>1017</v>
      </c>
      <c r="F225" s="274"/>
      <c r="G225" s="196" t="s">
        <v>255</v>
      </c>
      <c r="H225" s="196"/>
      <c r="I225" s="196"/>
      <c r="J225" s="274">
        <f t="shared" ref="J225:Q225" si="161" xml:space="preserve"> (1 - $F220) * J219 * J224</f>
        <v>0</v>
      </c>
      <c r="K225" s="274">
        <f t="shared" si="161"/>
        <v>0</v>
      </c>
      <c r="L225" s="274">
        <f t="shared" si="161"/>
        <v>7.1712994292755416</v>
      </c>
      <c r="M225" s="274">
        <f t="shared" si="161"/>
        <v>0</v>
      </c>
      <c r="N225" s="274">
        <f t="shared" si="161"/>
        <v>0</v>
      </c>
      <c r="O225" s="274">
        <f t="shared" si="161"/>
        <v>0</v>
      </c>
      <c r="P225" s="274">
        <f t="shared" si="161"/>
        <v>0</v>
      </c>
      <c r="Q225" s="274">
        <f t="shared" si="161"/>
        <v>0</v>
      </c>
    </row>
    <row r="226" spans="1:17" s="259" customFormat="1" hidden="1" outlineLevel="2">
      <c r="A226" s="256"/>
      <c r="B226" s="257"/>
      <c r="C226" s="258"/>
      <c r="D226" s="255"/>
      <c r="E226" s="196"/>
      <c r="F226" s="274"/>
      <c r="G226" s="196"/>
      <c r="H226" s="196"/>
      <c r="I226" s="196"/>
      <c r="J226" s="196"/>
      <c r="K226" s="196"/>
      <c r="L226" s="196"/>
      <c r="M226" s="196"/>
      <c r="N226" s="196"/>
      <c r="O226" s="196"/>
      <c r="P226" s="196"/>
      <c r="Q226" s="196"/>
    </row>
    <row r="227" spans="1:17" s="259" customFormat="1" hidden="1" outlineLevel="2">
      <c r="A227" s="256"/>
      <c r="B227" s="257"/>
      <c r="C227" s="196" t="s">
        <v>949</v>
      </c>
      <c r="D227" s="255"/>
      <c r="E227" s="196"/>
      <c r="F227" s="274"/>
      <c r="G227" s="196"/>
      <c r="H227" s="196"/>
      <c r="I227" s="196"/>
      <c r="J227" s="196"/>
      <c r="K227" s="196"/>
      <c r="L227" s="196"/>
      <c r="M227" s="196"/>
      <c r="N227" s="196"/>
      <c r="O227" s="196"/>
      <c r="P227" s="196"/>
      <c r="Q227" s="196"/>
    </row>
    <row r="228" spans="1:17" s="573" customFormat="1" hidden="1" outlineLevel="2">
      <c r="A228" s="572"/>
      <c r="B228" s="570"/>
      <c r="C228" s="574"/>
      <c r="D228" s="571"/>
      <c r="E228" s="577" t="str">
        <f t="shared" ref="E228:Q228" si="162" xml:space="preserve"> E216</f>
        <v>Water network: RCV - CPI(H) + RPI wedge initial balance - nominal (PR19FD)</v>
      </c>
      <c r="F228" s="577">
        <f t="shared" si="162"/>
        <v>0</v>
      </c>
      <c r="G228" s="577" t="str">
        <f t="shared" si="162"/>
        <v>£m</v>
      </c>
      <c r="H228" s="577">
        <f t="shared" si="162"/>
        <v>0</v>
      </c>
      <c r="I228" s="577">
        <f t="shared" si="162"/>
        <v>0</v>
      </c>
      <c r="J228" s="577">
        <f t="shared" si="162"/>
        <v>0</v>
      </c>
      <c r="K228" s="577">
        <f t="shared" si="162"/>
        <v>0</v>
      </c>
      <c r="L228" s="577">
        <f t="shared" si="162"/>
        <v>7.1918853040036952</v>
      </c>
      <c r="M228" s="577">
        <f t="shared" si="162"/>
        <v>0</v>
      </c>
      <c r="N228" s="577">
        <f t="shared" si="162"/>
        <v>0</v>
      </c>
      <c r="O228" s="577">
        <f t="shared" si="162"/>
        <v>0</v>
      </c>
      <c r="P228" s="577">
        <f t="shared" si="162"/>
        <v>0</v>
      </c>
      <c r="Q228" s="577">
        <f t="shared" si="162"/>
        <v>0</v>
      </c>
    </row>
    <row r="229" spans="1:17" s="573" customFormat="1" hidden="1" outlineLevel="2">
      <c r="A229" s="572"/>
      <c r="B229" s="570"/>
      <c r="C229" s="574"/>
      <c r="D229" s="571"/>
      <c r="E229" s="577" t="str">
        <f t="shared" ref="E229:Q229" si="163" xml:space="preserve"> E225</f>
        <v>Water network: RCV - CPI(H) + RPI wedge initial balance - nominal (Actual)</v>
      </c>
      <c r="F229" s="577">
        <f t="shared" si="163"/>
        <v>0</v>
      </c>
      <c r="G229" s="577" t="str">
        <f t="shared" si="163"/>
        <v>£m</v>
      </c>
      <c r="H229" s="577">
        <f t="shared" si="163"/>
        <v>0</v>
      </c>
      <c r="I229" s="577">
        <f t="shared" si="163"/>
        <v>0</v>
      </c>
      <c r="J229" s="577">
        <f t="shared" si="163"/>
        <v>0</v>
      </c>
      <c r="K229" s="577">
        <f t="shared" si="163"/>
        <v>0</v>
      </c>
      <c r="L229" s="577">
        <f t="shared" si="163"/>
        <v>7.1712994292755416</v>
      </c>
      <c r="M229" s="577">
        <f t="shared" si="163"/>
        <v>0</v>
      </c>
      <c r="N229" s="577">
        <f t="shared" si="163"/>
        <v>0</v>
      </c>
      <c r="O229" s="577">
        <f t="shared" si="163"/>
        <v>0</v>
      </c>
      <c r="P229" s="577">
        <f t="shared" si="163"/>
        <v>0</v>
      </c>
      <c r="Q229" s="577">
        <f t="shared" si="163"/>
        <v>0</v>
      </c>
    </row>
    <row r="230" spans="1:17" s="573" customFormat="1" hidden="1" outlineLevel="2">
      <c r="A230" s="572"/>
      <c r="B230" s="570"/>
      <c r="C230" s="574"/>
      <c r="D230" s="571"/>
      <c r="E230" s="577" t="s">
        <v>1018</v>
      </c>
      <c r="F230" s="577"/>
      <c r="G230" s="577" t="s">
        <v>255</v>
      </c>
      <c r="H230" s="577">
        <f t="shared" ref="H230" si="164" xml:space="preserve"> H229 - H228</f>
        <v>0</v>
      </c>
      <c r="I230" s="577">
        <f t="shared" ref="I230" si="165" xml:space="preserve"> I229 - I228</f>
        <v>0</v>
      </c>
      <c r="J230" s="577">
        <f t="shared" ref="J230" si="166" xml:space="preserve"> J229 - J228</f>
        <v>0</v>
      </c>
      <c r="K230" s="577">
        <f t="shared" ref="K230" si="167" xml:space="preserve"> K229 - K228</f>
        <v>0</v>
      </c>
      <c r="L230" s="577">
        <f t="shared" ref="L230" si="168" xml:space="preserve"> L229 - L228</f>
        <v>-2.0585874728153541E-2</v>
      </c>
      <c r="M230" s="577">
        <f t="shared" ref="M230" si="169" xml:space="preserve"> M229 - M228</f>
        <v>0</v>
      </c>
      <c r="N230" s="577">
        <f t="shared" ref="N230" si="170" xml:space="preserve"> N229 - N228</f>
        <v>0</v>
      </c>
      <c r="O230" s="577">
        <f t="shared" ref="O230" si="171" xml:space="preserve"> O229 - O228</f>
        <v>0</v>
      </c>
      <c r="P230" s="577">
        <f t="shared" ref="P230" si="172" xml:space="preserve"> P229 - P228</f>
        <v>0</v>
      </c>
      <c r="Q230" s="577">
        <f t="shared" ref="Q230" si="173" xml:space="preserve"> Q229 - Q228</f>
        <v>0</v>
      </c>
    </row>
    <row r="231" spans="1:17" s="259" customFormat="1" outlineLevel="1">
      <c r="A231" s="256"/>
      <c r="B231" s="257"/>
      <c r="C231" s="258"/>
      <c r="D231" s="255"/>
      <c r="E231" s="196"/>
      <c r="F231" s="274"/>
      <c r="G231" s="196"/>
      <c r="H231" s="196"/>
      <c r="I231" s="196"/>
      <c r="J231" s="196"/>
      <c r="K231" s="196"/>
      <c r="L231" s="196"/>
      <c r="M231" s="196"/>
      <c r="N231" s="196"/>
      <c r="O231" s="196"/>
      <c r="P231" s="196"/>
      <c r="Q231" s="196"/>
    </row>
    <row r="232" spans="1:17" s="259" customFormat="1" outlineLevel="1" collapsed="1">
      <c r="A232" s="256"/>
      <c r="B232" s="257" t="s">
        <v>951</v>
      </c>
      <c r="C232" s="258"/>
      <c r="D232" s="255"/>
      <c r="E232" s="196"/>
      <c r="F232" s="196"/>
      <c r="G232" s="196"/>
      <c r="H232" s="196"/>
      <c r="I232" s="196"/>
      <c r="J232" s="196"/>
      <c r="K232" s="196"/>
      <c r="L232" s="196"/>
      <c r="M232" s="196"/>
      <c r="N232" s="196"/>
      <c r="O232" s="196"/>
      <c r="P232" s="196"/>
      <c r="Q232" s="196"/>
    </row>
    <row r="233" spans="1:17" s="259" customFormat="1" hidden="1" outlineLevel="2">
      <c r="A233" s="256"/>
      <c r="B233" s="257"/>
      <c r="C233" s="258"/>
      <c r="D233" s="255"/>
      <c r="E233" s="272" t="str">
        <f>Time!E$39</f>
        <v>Acquisition / initial balance date flag</v>
      </c>
      <c r="F233" s="272">
        <f>Time!F$39</f>
        <v>0</v>
      </c>
      <c r="G233" s="272" t="str">
        <f>Time!G$39</f>
        <v>flag</v>
      </c>
      <c r="H233" s="272">
        <f>Time!H$39</f>
        <v>1</v>
      </c>
      <c r="I233" s="272">
        <f>Time!I$39</f>
        <v>0</v>
      </c>
      <c r="J233" s="272">
        <f>Time!J$39</f>
        <v>0</v>
      </c>
      <c r="K233" s="272">
        <f>Time!K$39</f>
        <v>0</v>
      </c>
      <c r="L233" s="272">
        <f>Time!L$39</f>
        <v>1</v>
      </c>
      <c r="M233" s="272">
        <f>Time!M$39</f>
        <v>0</v>
      </c>
      <c r="N233" s="272">
        <f>Time!N$39</f>
        <v>0</v>
      </c>
      <c r="O233" s="272">
        <f>Time!O$39</f>
        <v>0</v>
      </c>
      <c r="P233" s="272">
        <f>Time!P$39</f>
        <v>0</v>
      </c>
      <c r="Q233" s="272">
        <f>Time!Q$39</f>
        <v>0</v>
      </c>
    </row>
    <row r="234" spans="1:17" s="259" customFormat="1" hidden="1" outlineLevel="2">
      <c r="A234" s="256"/>
      <c r="B234" s="257"/>
      <c r="C234" s="258"/>
      <c r="D234" s="255"/>
      <c r="E234" s="196" t="s">
        <v>1019</v>
      </c>
      <c r="F234" s="274"/>
      <c r="G234" s="196" t="s">
        <v>255</v>
      </c>
      <c r="H234" s="274"/>
      <c r="I234" s="274"/>
      <c r="J234" s="274">
        <f t="shared" ref="J234:Q234" si="174" xml:space="preserve"> J225</f>
        <v>0</v>
      </c>
      <c r="K234" s="274">
        <f t="shared" si="174"/>
        <v>0</v>
      </c>
      <c r="L234" s="274">
        <f t="shared" si="174"/>
        <v>7.1712994292755416</v>
      </c>
      <c r="M234" s="274">
        <f t="shared" si="174"/>
        <v>0</v>
      </c>
      <c r="N234" s="274">
        <f t="shared" si="174"/>
        <v>0</v>
      </c>
      <c r="O234" s="274">
        <f t="shared" si="174"/>
        <v>0</v>
      </c>
      <c r="P234" s="274">
        <f t="shared" si="174"/>
        <v>0</v>
      </c>
      <c r="Q234" s="274">
        <f t="shared" si="174"/>
        <v>0</v>
      </c>
    </row>
    <row r="235" spans="1:17" s="259" customFormat="1" hidden="1" outlineLevel="2">
      <c r="A235" s="256"/>
      <c r="B235" s="257"/>
      <c r="C235" s="258"/>
      <c r="D235" s="255"/>
      <c r="E235" s="196"/>
      <c r="F235" s="274"/>
      <c r="G235" s="196"/>
      <c r="H235" s="274"/>
      <c r="I235" s="274"/>
      <c r="J235" s="274"/>
      <c r="K235" s="274"/>
      <c r="L235" s="274"/>
      <c r="M235" s="274"/>
      <c r="N235" s="274"/>
      <c r="O235" s="274"/>
      <c r="P235" s="274"/>
      <c r="Q235" s="274"/>
    </row>
    <row r="236" spans="1:17" s="281" customFormat="1" hidden="1" outlineLevel="2">
      <c r="A236" s="277"/>
      <c r="B236" s="278"/>
      <c r="C236" s="279"/>
      <c r="D236" s="280"/>
      <c r="E236" s="282" t="str">
        <f t="shared" ref="E236:Q236" si="175" xml:space="preserve"> E245</f>
        <v>RCV (RPI inflated RCV) balance BEG - WN - nominal</v>
      </c>
      <c r="F236" s="282">
        <f t="shared" si="175"/>
        <v>0</v>
      </c>
      <c r="G236" s="282" t="str">
        <f t="shared" si="175"/>
        <v>£m</v>
      </c>
      <c r="H236" s="282">
        <f t="shared" si="175"/>
        <v>0</v>
      </c>
      <c r="I236" s="282">
        <f t="shared" si="175"/>
        <v>0</v>
      </c>
      <c r="J236" s="282">
        <f t="shared" si="175"/>
        <v>0</v>
      </c>
      <c r="K236" s="282">
        <f t="shared" si="175"/>
        <v>0</v>
      </c>
      <c r="L236" s="282">
        <f t="shared" si="175"/>
        <v>0</v>
      </c>
      <c r="M236" s="282">
        <f t="shared" si="175"/>
        <v>7.1712994292755416</v>
      </c>
      <c r="N236" s="282">
        <f t="shared" si="175"/>
        <v>6.7778497815936714</v>
      </c>
      <c r="O236" s="282">
        <f t="shared" si="175"/>
        <v>6.717683020290246</v>
      </c>
      <c r="P236" s="282">
        <f t="shared" si="175"/>
        <v>0</v>
      </c>
      <c r="Q236" s="282">
        <f t="shared" si="175"/>
        <v>0</v>
      </c>
    </row>
    <row r="237" spans="1:17" s="259" customFormat="1" hidden="1" outlineLevel="2">
      <c r="A237" s="256"/>
      <c r="B237" s="257"/>
      <c r="C237" s="258"/>
      <c r="D237" s="255"/>
      <c r="E237" s="263" t="str">
        <f xml:space="preserve"> Index!E$239</f>
        <v>RPI index (actual) - FYA - annual inflation active</v>
      </c>
      <c r="F237" s="263">
        <f xml:space="preserve"> Index!F$239</f>
        <v>0</v>
      </c>
      <c r="G237" s="263" t="str">
        <f xml:space="preserve"> Index!G$239</f>
        <v>Factor</v>
      </c>
      <c r="H237" s="263">
        <f xml:space="preserve"> Index!H$239</f>
        <v>0</v>
      </c>
      <c r="I237" s="263">
        <f xml:space="preserve"> Index!I$239</f>
        <v>0</v>
      </c>
      <c r="J237" s="263">
        <f xml:space="preserve"> Index!J$239</f>
        <v>0</v>
      </c>
      <c r="K237" s="263">
        <f xml:space="preserve"> Index!K$239</f>
        <v>1.0305556397587075</v>
      </c>
      <c r="L237" s="263">
        <f xml:space="preserve"> Index!L$239</f>
        <v>1.0258846368797245</v>
      </c>
      <c r="M237" s="263">
        <f xml:space="preserve"> Index!M$239</f>
        <v>1.0086825136806705</v>
      </c>
      <c r="N237" s="263">
        <f xml:space="preserve"> Index!N$239</f>
        <v>1.0577620396600564</v>
      </c>
      <c r="O237" s="263">
        <f xml:space="preserve"> Index!O$239</f>
        <v>0</v>
      </c>
      <c r="P237" s="263">
        <f xml:space="preserve"> Index!P$239</f>
        <v>0</v>
      </c>
      <c r="Q237" s="263">
        <f xml:space="preserve"> Index!Q$239</f>
        <v>0</v>
      </c>
    </row>
    <row r="238" spans="1:17" s="259" customFormat="1" hidden="1" outlineLevel="2">
      <c r="A238" s="256"/>
      <c r="B238" s="257"/>
      <c r="C238" s="258"/>
      <c r="D238" s="255"/>
      <c r="E238" s="196" t="s">
        <v>295</v>
      </c>
      <c r="F238" s="196"/>
      <c r="G238" s="196" t="s">
        <v>255</v>
      </c>
      <c r="H238" s="196"/>
      <c r="I238" s="196"/>
      <c r="J238" s="274">
        <f t="shared" ref="J238:Q238" si="176" xml:space="preserve"> J236 * (J237 - 1)</f>
        <v>0</v>
      </c>
      <c r="K238" s="274">
        <f t="shared" si="176"/>
        <v>0</v>
      </c>
      <c r="L238" s="274">
        <f t="shared" si="176"/>
        <v>0</v>
      </c>
      <c r="M238" s="274">
        <f t="shared" si="176"/>
        <v>6.2264905402869601E-2</v>
      </c>
      <c r="N238" s="274">
        <f t="shared" si="176"/>
        <v>0.39150242789431855</v>
      </c>
      <c r="O238" s="274">
        <f t="shared" si="176"/>
        <v>-6.717683020290246</v>
      </c>
      <c r="P238" s="274">
        <f t="shared" si="176"/>
        <v>0</v>
      </c>
      <c r="Q238" s="274">
        <f t="shared" si="176"/>
        <v>0</v>
      </c>
    </row>
    <row r="239" spans="1:17" s="259" customFormat="1" hidden="1" outlineLevel="2">
      <c r="A239" s="256"/>
      <c r="B239" s="257"/>
      <c r="C239" s="258"/>
      <c r="D239" s="255"/>
      <c r="E239" s="196"/>
      <c r="F239" s="196"/>
      <c r="G239" s="196"/>
      <c r="H239" s="196"/>
      <c r="I239" s="196"/>
      <c r="J239" s="196"/>
      <c r="K239" s="196"/>
      <c r="L239" s="196"/>
      <c r="M239" s="196"/>
      <c r="N239" s="196"/>
      <c r="O239" s="196"/>
      <c r="P239" s="196"/>
      <c r="Q239" s="196"/>
    </row>
    <row r="240" spans="1:17" s="292" customFormat="1" hidden="1" outlineLevel="2">
      <c r="A240" s="287"/>
      <c r="B240" s="288"/>
      <c r="C240" s="289"/>
      <c r="D240" s="290"/>
      <c r="E240" s="181" t="str">
        <f xml:space="preserve"> Inp!E$133</f>
        <v>Run-off rate - CPI(H) + RPI wedge - active - WN</v>
      </c>
      <c r="F240" s="181">
        <f xml:space="preserve"> Inp!F$133</f>
        <v>0</v>
      </c>
      <c r="G240" s="181" t="str">
        <f xml:space="preserve"> Inp!G$133</f>
        <v>%</v>
      </c>
      <c r="H240" s="291">
        <f xml:space="preserve"> Inp!H$133</f>
        <v>0</v>
      </c>
      <c r="I240" s="291">
        <f xml:space="preserve"> Inp!I$133</f>
        <v>0</v>
      </c>
      <c r="J240" s="291">
        <f xml:space="preserve"> Inp!J$133</f>
        <v>0</v>
      </c>
      <c r="K240" s="291">
        <f xml:space="preserve"> Inp!K$133</f>
        <v>0</v>
      </c>
      <c r="L240" s="291">
        <f xml:space="preserve"> Inp!L$133</f>
        <v>0</v>
      </c>
      <c r="M240" s="291">
        <f xml:space="preserve"> Inp!M$133</f>
        <v>6.3E-2</v>
      </c>
      <c r="N240" s="291">
        <f xml:space="preserve"> Inp!N$133</f>
        <v>6.3E-2</v>
      </c>
      <c r="O240" s="291">
        <f xml:space="preserve"> Inp!O$133</f>
        <v>6.3E-2</v>
      </c>
      <c r="P240" s="291">
        <f xml:space="preserve"> Inp!P$133</f>
        <v>6.3E-2</v>
      </c>
      <c r="Q240" s="291">
        <f xml:space="preserve"> Inp!Q$133</f>
        <v>6.3E-2</v>
      </c>
    </row>
    <row r="241" spans="1:17" s="281" customFormat="1" hidden="1" outlineLevel="2">
      <c r="A241" s="277"/>
      <c r="B241" s="278"/>
      <c r="C241" s="279"/>
      <c r="D241" s="280"/>
      <c r="E241" s="282" t="str">
        <f t="shared" ref="E241:Q241" si="177" xml:space="preserve"> E245</f>
        <v>RCV (RPI inflated RCV) balance BEG - WN - nominal</v>
      </c>
      <c r="F241" s="282">
        <f t="shared" si="177"/>
        <v>0</v>
      </c>
      <c r="G241" s="282" t="str">
        <f t="shared" si="177"/>
        <v>£m</v>
      </c>
      <c r="H241" s="282">
        <f t="shared" si="177"/>
        <v>0</v>
      </c>
      <c r="I241" s="282">
        <f t="shared" si="177"/>
        <v>0</v>
      </c>
      <c r="J241" s="282">
        <f t="shared" si="177"/>
        <v>0</v>
      </c>
      <c r="K241" s="282">
        <f t="shared" si="177"/>
        <v>0</v>
      </c>
      <c r="L241" s="282">
        <f t="shared" si="177"/>
        <v>0</v>
      </c>
      <c r="M241" s="282">
        <f t="shared" si="177"/>
        <v>7.1712994292755416</v>
      </c>
      <c r="N241" s="282">
        <f t="shared" si="177"/>
        <v>6.7778497815936714</v>
      </c>
      <c r="O241" s="282">
        <f t="shared" si="177"/>
        <v>6.717683020290246</v>
      </c>
      <c r="P241" s="282">
        <f t="shared" si="177"/>
        <v>0</v>
      </c>
      <c r="Q241" s="282">
        <f t="shared" si="177"/>
        <v>0</v>
      </c>
    </row>
    <row r="242" spans="1:17" s="259" customFormat="1" hidden="1" outlineLevel="2">
      <c r="A242" s="256"/>
      <c r="B242" s="257"/>
      <c r="C242" s="258"/>
      <c r="D242" s="255"/>
      <c r="E242" s="196" t="str">
        <f t="shared" ref="E242:Q242" si="178" xml:space="preserve"> E238</f>
        <v>Indexation on RCV - CPI(H) + RPI wedge bf balance - WN - nominal</v>
      </c>
      <c r="F242" s="196">
        <f t="shared" si="178"/>
        <v>0</v>
      </c>
      <c r="G242" s="196" t="str">
        <f t="shared" si="178"/>
        <v>£m</v>
      </c>
      <c r="H242" s="274">
        <f t="shared" si="178"/>
        <v>0</v>
      </c>
      <c r="I242" s="274">
        <f t="shared" si="178"/>
        <v>0</v>
      </c>
      <c r="J242" s="274">
        <f t="shared" si="178"/>
        <v>0</v>
      </c>
      <c r="K242" s="274">
        <f t="shared" si="178"/>
        <v>0</v>
      </c>
      <c r="L242" s="274">
        <f t="shared" si="178"/>
        <v>0</v>
      </c>
      <c r="M242" s="274">
        <f t="shared" si="178"/>
        <v>6.2264905402869601E-2</v>
      </c>
      <c r="N242" s="274">
        <f t="shared" si="178"/>
        <v>0.39150242789431855</v>
      </c>
      <c r="O242" s="274">
        <f t="shared" si="178"/>
        <v>-6.717683020290246</v>
      </c>
      <c r="P242" s="274">
        <f t="shared" si="178"/>
        <v>0</v>
      </c>
      <c r="Q242" s="274">
        <f t="shared" si="178"/>
        <v>0</v>
      </c>
    </row>
    <row r="243" spans="1:17" s="259" customFormat="1" hidden="1" outlineLevel="2">
      <c r="A243" s="256"/>
      <c r="B243" s="257"/>
      <c r="C243" s="258"/>
      <c r="D243" s="255"/>
      <c r="E243" s="196" t="s">
        <v>1020</v>
      </c>
      <c r="F243" s="196"/>
      <c r="G243" s="196" t="s">
        <v>255</v>
      </c>
      <c r="H243" s="274"/>
      <c r="I243" s="274"/>
      <c r="J243" s="274">
        <f t="shared" ref="J243:Q243" si="179" xml:space="preserve"> (J241 + J242) * J240</f>
        <v>0</v>
      </c>
      <c r="K243" s="274">
        <f t="shared" si="179"/>
        <v>0</v>
      </c>
      <c r="L243" s="274">
        <f t="shared" si="179"/>
        <v>0</v>
      </c>
      <c r="M243" s="274">
        <f t="shared" si="179"/>
        <v>0.4557145530847399</v>
      </c>
      <c r="N243" s="274">
        <f t="shared" si="179"/>
        <v>0.45166918919774335</v>
      </c>
      <c r="O243" s="274">
        <f t="shared" si="179"/>
        <v>0</v>
      </c>
      <c r="P243" s="274">
        <f t="shared" si="179"/>
        <v>0</v>
      </c>
      <c r="Q243" s="274">
        <f t="shared" si="179"/>
        <v>0</v>
      </c>
    </row>
    <row r="244" spans="1:17" s="259" customFormat="1" hidden="1" outlineLevel="2">
      <c r="A244" s="256"/>
      <c r="B244" s="257"/>
      <c r="C244" s="258"/>
      <c r="D244" s="255"/>
      <c r="E244" s="196"/>
      <c r="F244" s="196"/>
      <c r="G244" s="196"/>
      <c r="H244" s="274"/>
      <c r="I244" s="274"/>
      <c r="J244" s="274"/>
      <c r="K244" s="274"/>
      <c r="L244" s="274"/>
      <c r="M244" s="274"/>
      <c r="N244" s="274"/>
      <c r="O244" s="274"/>
      <c r="P244" s="274"/>
      <c r="Q244" s="274"/>
    </row>
    <row r="245" spans="1:17" s="259" customFormat="1" hidden="1" outlineLevel="2">
      <c r="A245" s="256"/>
      <c r="B245" s="257"/>
      <c r="C245" s="258"/>
      <c r="D245" s="255"/>
      <c r="E245" s="196" t="s">
        <v>1021</v>
      </c>
      <c r="F245" s="196"/>
      <c r="G245" s="196" t="s">
        <v>255</v>
      </c>
      <c r="H245" s="274"/>
      <c r="I245" s="274"/>
      <c r="J245" s="274">
        <f t="shared" ref="J245" si="180" xml:space="preserve"> I248</f>
        <v>0</v>
      </c>
      <c r="K245" s="274">
        <f t="shared" ref="K245" si="181" xml:space="preserve"> J248</f>
        <v>0</v>
      </c>
      <c r="L245" s="274">
        <f t="shared" ref="L245" si="182" xml:space="preserve"> K248</f>
        <v>0</v>
      </c>
      <c r="M245" s="274">
        <f t="shared" ref="M245" si="183" xml:space="preserve"> L248</f>
        <v>7.1712994292755416</v>
      </c>
      <c r="N245" s="274">
        <f t="shared" ref="N245" si="184" xml:space="preserve"> M248</f>
        <v>6.7778497815936714</v>
      </c>
      <c r="O245" s="274">
        <f t="shared" ref="O245" si="185" xml:space="preserve"> N248</f>
        <v>6.717683020290246</v>
      </c>
      <c r="P245" s="274">
        <f t="shared" ref="P245" si="186" xml:space="preserve"> O248</f>
        <v>0</v>
      </c>
      <c r="Q245" s="274">
        <f t="shared" ref="Q245" si="187" xml:space="preserve"> P248</f>
        <v>0</v>
      </c>
    </row>
    <row r="246" spans="1:17" s="259" customFormat="1" hidden="1" outlineLevel="2">
      <c r="A246" s="256"/>
      <c r="B246" s="257"/>
      <c r="C246" s="258"/>
      <c r="D246" s="255" t="s">
        <v>719</v>
      </c>
      <c r="E246" s="196" t="str">
        <f t="shared" ref="E246:Q246" si="188" xml:space="preserve"> E238</f>
        <v>Indexation on RCV - CPI(H) + RPI wedge bf balance - WN - nominal</v>
      </c>
      <c r="F246" s="196">
        <f t="shared" si="188"/>
        <v>0</v>
      </c>
      <c r="G246" s="196" t="str">
        <f t="shared" si="188"/>
        <v>£m</v>
      </c>
      <c r="H246" s="274">
        <f t="shared" si="188"/>
        <v>0</v>
      </c>
      <c r="I246" s="274">
        <f t="shared" si="188"/>
        <v>0</v>
      </c>
      <c r="J246" s="274">
        <f t="shared" si="188"/>
        <v>0</v>
      </c>
      <c r="K246" s="274">
        <f t="shared" si="188"/>
        <v>0</v>
      </c>
      <c r="L246" s="274">
        <f t="shared" si="188"/>
        <v>0</v>
      </c>
      <c r="M246" s="274">
        <f t="shared" si="188"/>
        <v>6.2264905402869601E-2</v>
      </c>
      <c r="N246" s="274">
        <f t="shared" si="188"/>
        <v>0.39150242789431855</v>
      </c>
      <c r="O246" s="274">
        <f t="shared" si="188"/>
        <v>-6.717683020290246</v>
      </c>
      <c r="P246" s="274">
        <f t="shared" si="188"/>
        <v>0</v>
      </c>
      <c r="Q246" s="274">
        <f t="shared" si="188"/>
        <v>0</v>
      </c>
    </row>
    <row r="247" spans="1:17" s="259" customFormat="1" hidden="1" outlineLevel="2">
      <c r="A247" s="256"/>
      <c r="B247" s="257"/>
      <c r="C247" s="258"/>
      <c r="D247" s="255" t="s">
        <v>631</v>
      </c>
      <c r="E247" s="196" t="str">
        <f t="shared" ref="E247:Q247" si="189" xml:space="preserve"> E243</f>
        <v>RCV - CPI(H) + RPI wedge run-off - WN - nominal</v>
      </c>
      <c r="F247" s="196">
        <f t="shared" si="189"/>
        <v>0</v>
      </c>
      <c r="G247" s="196" t="str">
        <f t="shared" si="189"/>
        <v>£m</v>
      </c>
      <c r="H247" s="274">
        <f t="shared" si="189"/>
        <v>0</v>
      </c>
      <c r="I247" s="274">
        <f t="shared" si="189"/>
        <v>0</v>
      </c>
      <c r="J247" s="274">
        <f t="shared" si="189"/>
        <v>0</v>
      </c>
      <c r="K247" s="274">
        <f t="shared" si="189"/>
        <v>0</v>
      </c>
      <c r="L247" s="274">
        <f t="shared" si="189"/>
        <v>0</v>
      </c>
      <c r="M247" s="274">
        <f t="shared" si="189"/>
        <v>0.4557145530847399</v>
      </c>
      <c r="N247" s="274">
        <f t="shared" si="189"/>
        <v>0.45166918919774335</v>
      </c>
      <c r="O247" s="274">
        <f t="shared" si="189"/>
        <v>0</v>
      </c>
      <c r="P247" s="274">
        <f t="shared" si="189"/>
        <v>0</v>
      </c>
      <c r="Q247" s="274">
        <f t="shared" si="189"/>
        <v>0</v>
      </c>
    </row>
    <row r="248" spans="1:17" s="259" customFormat="1" hidden="1" outlineLevel="2">
      <c r="A248" s="256"/>
      <c r="B248" s="257"/>
      <c r="C248" s="258"/>
      <c r="D248" s="255"/>
      <c r="E248" s="196" t="s">
        <v>1022</v>
      </c>
      <c r="F248" s="196"/>
      <c r="G248" s="196" t="s">
        <v>255</v>
      </c>
      <c r="H248" s="274"/>
      <c r="I248" s="274"/>
      <c r="J248" s="274">
        <f t="shared" ref="J248:Q248" si="190" xml:space="preserve"> IF(J233 = 1, J234, J245 + J246 - J247)</f>
        <v>0</v>
      </c>
      <c r="K248" s="274">
        <f t="shared" si="190"/>
        <v>0</v>
      </c>
      <c r="L248" s="274">
        <f t="shared" si="190"/>
        <v>7.1712994292755416</v>
      </c>
      <c r="M248" s="274">
        <f t="shared" si="190"/>
        <v>6.7778497815936714</v>
      </c>
      <c r="N248" s="274">
        <f t="shared" si="190"/>
        <v>6.717683020290246</v>
      </c>
      <c r="O248" s="274">
        <f t="shared" si="190"/>
        <v>0</v>
      </c>
      <c r="P248" s="274">
        <f t="shared" si="190"/>
        <v>0</v>
      </c>
      <c r="Q248" s="274">
        <f t="shared" si="190"/>
        <v>0</v>
      </c>
    </row>
    <row r="249" spans="1:17" s="259" customFormat="1" outlineLevel="1">
      <c r="A249" s="256"/>
      <c r="B249" s="257"/>
      <c r="C249" s="258"/>
      <c r="D249" s="255"/>
      <c r="E249" s="196"/>
      <c r="F249" s="196"/>
      <c r="G249" s="196"/>
      <c r="H249" s="196"/>
      <c r="I249" s="196"/>
      <c r="J249" s="196"/>
      <c r="K249" s="196"/>
      <c r="L249" s="196"/>
      <c r="M249" s="196"/>
      <c r="N249" s="196"/>
      <c r="O249" s="196"/>
      <c r="P249" s="196"/>
      <c r="Q249" s="196"/>
    </row>
    <row r="250" spans="1:17" s="259" customFormat="1" outlineLevel="1" collapsed="1">
      <c r="A250" s="256"/>
      <c r="B250" s="257" t="s">
        <v>956</v>
      </c>
      <c r="C250" s="258"/>
      <c r="D250" s="255"/>
      <c r="E250" s="196"/>
      <c r="F250" s="196"/>
      <c r="G250" s="196"/>
      <c r="H250" s="196"/>
      <c r="I250" s="196"/>
      <c r="J250" s="196"/>
      <c r="K250" s="196"/>
      <c r="L250" s="196"/>
      <c r="M250" s="196"/>
      <c r="N250" s="196"/>
      <c r="O250" s="196"/>
      <c r="P250" s="196"/>
      <c r="Q250" s="196"/>
    </row>
    <row r="251" spans="1:17" s="259" customFormat="1" hidden="1" outlineLevel="2">
      <c r="A251" s="256"/>
      <c r="B251" s="257"/>
      <c r="C251" s="258"/>
      <c r="D251" s="255"/>
      <c r="E251" s="274" t="str">
        <f t="shared" ref="E251:Q251" si="191" xml:space="preserve"> E245</f>
        <v>RCV (RPI inflated RCV) balance BEG - WN - nominal</v>
      </c>
      <c r="F251" s="274">
        <f t="shared" si="191"/>
        <v>0</v>
      </c>
      <c r="G251" s="274" t="str">
        <f t="shared" si="191"/>
        <v>£m</v>
      </c>
      <c r="H251" s="274">
        <f t="shared" si="191"/>
        <v>0</v>
      </c>
      <c r="I251" s="274">
        <f t="shared" si="191"/>
        <v>0</v>
      </c>
      <c r="J251" s="274">
        <f t="shared" si="191"/>
        <v>0</v>
      </c>
      <c r="K251" s="274">
        <f t="shared" si="191"/>
        <v>0</v>
      </c>
      <c r="L251" s="274">
        <f t="shared" si="191"/>
        <v>0</v>
      </c>
      <c r="M251" s="274">
        <f t="shared" si="191"/>
        <v>7.1712994292755416</v>
      </c>
      <c r="N251" s="274">
        <f t="shared" si="191"/>
        <v>6.7778497815936714</v>
      </c>
      <c r="O251" s="274">
        <f t="shared" si="191"/>
        <v>6.717683020290246</v>
      </c>
      <c r="P251" s="274">
        <f t="shared" si="191"/>
        <v>0</v>
      </c>
      <c r="Q251" s="274">
        <f t="shared" si="191"/>
        <v>0</v>
      </c>
    </row>
    <row r="252" spans="1:17" s="259" customFormat="1" hidden="1" outlineLevel="2">
      <c r="A252" s="256"/>
      <c r="B252" s="257"/>
      <c r="C252" s="258"/>
      <c r="D252" s="255"/>
      <c r="E252" s="274" t="str">
        <f t="shared" ref="E252:Q252" si="192" xml:space="preserve"> E246</f>
        <v>Indexation on RCV - CPI(H) + RPI wedge bf balance - WN - nominal</v>
      </c>
      <c r="F252" s="274">
        <f t="shared" si="192"/>
        <v>0</v>
      </c>
      <c r="G252" s="274" t="str">
        <f t="shared" si="192"/>
        <v>£m</v>
      </c>
      <c r="H252" s="274">
        <f t="shared" si="192"/>
        <v>0</v>
      </c>
      <c r="I252" s="274">
        <f t="shared" si="192"/>
        <v>0</v>
      </c>
      <c r="J252" s="274">
        <f t="shared" si="192"/>
        <v>0</v>
      </c>
      <c r="K252" s="274">
        <f t="shared" si="192"/>
        <v>0</v>
      </c>
      <c r="L252" s="274">
        <f t="shared" si="192"/>
        <v>0</v>
      </c>
      <c r="M252" s="274">
        <f t="shared" si="192"/>
        <v>6.2264905402869601E-2</v>
      </c>
      <c r="N252" s="274">
        <f t="shared" si="192"/>
        <v>0.39150242789431855</v>
      </c>
      <c r="O252" s="274">
        <f t="shared" si="192"/>
        <v>-6.717683020290246</v>
      </c>
      <c r="P252" s="274">
        <f t="shared" si="192"/>
        <v>0</v>
      </c>
      <c r="Q252" s="274">
        <f t="shared" si="192"/>
        <v>0</v>
      </c>
    </row>
    <row r="253" spans="1:17" s="259" customFormat="1" hidden="1" outlineLevel="2">
      <c r="A253" s="256"/>
      <c r="B253" s="257"/>
      <c r="C253" s="258"/>
      <c r="D253" s="255"/>
      <c r="E253" s="274" t="str">
        <f t="shared" ref="E253:Q253" si="193" xml:space="preserve"> E247</f>
        <v>RCV - CPI(H) + RPI wedge run-off - WN - nominal</v>
      </c>
      <c r="F253" s="274">
        <f t="shared" si="193"/>
        <v>0</v>
      </c>
      <c r="G253" s="274" t="str">
        <f t="shared" si="193"/>
        <v>£m</v>
      </c>
      <c r="H253" s="274">
        <f t="shared" si="193"/>
        <v>0</v>
      </c>
      <c r="I253" s="274">
        <f t="shared" si="193"/>
        <v>0</v>
      </c>
      <c r="J253" s="274">
        <f t="shared" si="193"/>
        <v>0</v>
      </c>
      <c r="K253" s="274">
        <f t="shared" si="193"/>
        <v>0</v>
      </c>
      <c r="L253" s="274">
        <f t="shared" si="193"/>
        <v>0</v>
      </c>
      <c r="M253" s="274">
        <f t="shared" si="193"/>
        <v>0.4557145530847399</v>
      </c>
      <c r="N253" s="274">
        <f t="shared" si="193"/>
        <v>0.45166918919774335</v>
      </c>
      <c r="O253" s="274">
        <f t="shared" si="193"/>
        <v>0</v>
      </c>
      <c r="P253" s="274">
        <f t="shared" si="193"/>
        <v>0</v>
      </c>
      <c r="Q253" s="274">
        <f t="shared" si="193"/>
        <v>0</v>
      </c>
    </row>
    <row r="254" spans="1:17" s="259" customFormat="1" hidden="1" outlineLevel="2">
      <c r="A254" s="256"/>
      <c r="B254" s="257"/>
      <c r="C254" s="258"/>
      <c r="D254" s="255"/>
      <c r="E254" s="274" t="str">
        <f t="shared" ref="E254:Q254" si="194" xml:space="preserve"> E248</f>
        <v>RCV (RPI inflated RCV) balance END - WN - nominal</v>
      </c>
      <c r="F254" s="274">
        <f t="shared" si="194"/>
        <v>0</v>
      </c>
      <c r="G254" s="274" t="str">
        <f t="shared" si="194"/>
        <v>£m</v>
      </c>
      <c r="H254" s="274">
        <f t="shared" si="194"/>
        <v>0</v>
      </c>
      <c r="I254" s="274">
        <f t="shared" si="194"/>
        <v>0</v>
      </c>
      <c r="J254" s="274">
        <f t="shared" si="194"/>
        <v>0</v>
      </c>
      <c r="K254" s="274">
        <f t="shared" si="194"/>
        <v>0</v>
      </c>
      <c r="L254" s="274">
        <f t="shared" si="194"/>
        <v>7.1712994292755416</v>
      </c>
      <c r="M254" s="274">
        <f t="shared" si="194"/>
        <v>6.7778497815936714</v>
      </c>
      <c r="N254" s="274">
        <f t="shared" si="194"/>
        <v>6.717683020290246</v>
      </c>
      <c r="O254" s="274">
        <f t="shared" si="194"/>
        <v>0</v>
      </c>
      <c r="P254" s="274">
        <f t="shared" si="194"/>
        <v>0</v>
      </c>
      <c r="Q254" s="274">
        <f t="shared" si="194"/>
        <v>0</v>
      </c>
    </row>
    <row r="255" spans="1:17" s="259" customFormat="1" hidden="1" outlineLevel="2">
      <c r="A255" s="256"/>
      <c r="B255" s="257"/>
      <c r="C255" s="258"/>
      <c r="D255" s="255"/>
      <c r="E255" s="196" t="s">
        <v>1023</v>
      </c>
      <c r="F255" s="196"/>
      <c r="G255" s="196" t="s">
        <v>255</v>
      </c>
      <c r="H255" s="274"/>
      <c r="I255" s="274"/>
      <c r="J255" s="274">
        <f t="shared" ref="J255:Q255" si="195" xml:space="preserve"> ((J251 + J252) + J254) / 2</f>
        <v>0</v>
      </c>
      <c r="K255" s="274">
        <f t="shared" si="195"/>
        <v>0</v>
      </c>
      <c r="L255" s="274">
        <f t="shared" si="195"/>
        <v>3.5856497146377708</v>
      </c>
      <c r="M255" s="274">
        <f t="shared" si="195"/>
        <v>7.005707058136041</v>
      </c>
      <c r="N255" s="274">
        <f t="shared" si="195"/>
        <v>6.9435176148891173</v>
      </c>
      <c r="O255" s="274">
        <f t="shared" si="195"/>
        <v>0</v>
      </c>
      <c r="P255" s="274">
        <f t="shared" si="195"/>
        <v>0</v>
      </c>
      <c r="Q255" s="274">
        <f t="shared" si="195"/>
        <v>0</v>
      </c>
    </row>
    <row r="256" spans="1:17" s="259" customFormat="1" hidden="1" outlineLevel="2">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2">
      <c r="A257" s="256"/>
      <c r="B257" s="257"/>
      <c r="C257" s="258"/>
      <c r="D257" s="255"/>
      <c r="E257" s="263" t="str">
        <f xml:space="preserve"> Index!E$199</f>
        <v>CPIH index (actual) - FYA - inflate from FYA 2017-18</v>
      </c>
      <c r="F257" s="263">
        <f xml:space="preserve"> Index!F$199</f>
        <v>0</v>
      </c>
      <c r="G257" s="263" t="str">
        <f xml:space="preserve"> Index!G$199</f>
        <v>Factor</v>
      </c>
      <c r="H257" s="263">
        <f xml:space="preserve"> Index!H$199</f>
        <v>0</v>
      </c>
      <c r="I257" s="263">
        <f xml:space="preserve"> Index!I$199</f>
        <v>0</v>
      </c>
      <c r="J257" s="263">
        <f xml:space="preserve"> Index!J$199</f>
        <v>1</v>
      </c>
      <c r="K257" s="263">
        <f xml:space="preserve"> Index!K$199</f>
        <v>1.0212697905005599</v>
      </c>
      <c r="L257" s="263">
        <f xml:space="preserve"> Index!L$199</f>
        <v>1.0386214616983847</v>
      </c>
      <c r="M257" s="263">
        <f xml:space="preserve"> Index!M$199</f>
        <v>1.0469374700143934</v>
      </c>
      <c r="N257" s="263">
        <f xml:space="preserve"> Index!N$199</f>
        <v>1.0853990084759317</v>
      </c>
      <c r="O257" s="263">
        <f xml:space="preserve"> Index!O$199</f>
        <v>0</v>
      </c>
      <c r="P257" s="263">
        <f xml:space="preserve"> Index!P$199</f>
        <v>0</v>
      </c>
      <c r="Q257" s="263">
        <f xml:space="preserve"> Index!Q$199</f>
        <v>0</v>
      </c>
    </row>
    <row r="258" spans="1:17" s="259" customFormat="1" hidden="1" outlineLevel="2">
      <c r="A258" s="256"/>
      <c r="B258" s="257"/>
      <c r="C258" s="258"/>
      <c r="D258" s="255"/>
      <c r="E258" s="196"/>
      <c r="F258" s="196"/>
      <c r="G258" s="196"/>
      <c r="H258" s="196"/>
      <c r="I258" s="196"/>
      <c r="J258" s="196"/>
      <c r="K258" s="196"/>
      <c r="L258" s="196"/>
      <c r="M258" s="196"/>
      <c r="N258" s="196"/>
      <c r="O258" s="196"/>
      <c r="P258" s="196"/>
      <c r="Q258" s="196"/>
    </row>
    <row r="259" spans="1:17" s="573" customFormat="1" hidden="1" outlineLevel="2">
      <c r="A259" s="572"/>
      <c r="B259" s="570"/>
      <c r="C259" s="574"/>
      <c r="D259" s="571"/>
      <c r="E259" s="196" t="s">
        <v>1024</v>
      </c>
      <c r="F259" s="196"/>
      <c r="G259" s="196" t="s">
        <v>255</v>
      </c>
      <c r="H259" s="577"/>
      <c r="I259" s="577"/>
      <c r="J259" s="577">
        <f t="shared" ref="J259:Q259" si="196" xml:space="preserve"> IF(J$13 = 1, J251 / J257, 0)</f>
        <v>0</v>
      </c>
      <c r="K259" s="577">
        <f t="shared" si="196"/>
        <v>0</v>
      </c>
      <c r="L259" s="577">
        <f t="shared" si="196"/>
        <v>0</v>
      </c>
      <c r="M259" s="577">
        <f t="shared" si="196"/>
        <v>6.8497877234033373</v>
      </c>
      <c r="N259" s="577">
        <f t="shared" si="196"/>
        <v>6.2445697192139704</v>
      </c>
      <c r="O259" s="577">
        <f t="shared" si="196"/>
        <v>0</v>
      </c>
      <c r="P259" s="577">
        <f t="shared" si="196"/>
        <v>0</v>
      </c>
      <c r="Q259" s="577">
        <f t="shared" si="196"/>
        <v>0</v>
      </c>
    </row>
    <row r="260" spans="1:17" s="573" customFormat="1" hidden="1" outlineLevel="2">
      <c r="A260" s="572"/>
      <c r="B260" s="570"/>
      <c r="C260" s="574"/>
      <c r="D260" s="571" t="s">
        <v>719</v>
      </c>
      <c r="E260" s="196" t="s">
        <v>767</v>
      </c>
      <c r="F260" s="196"/>
      <c r="G260" s="196" t="s">
        <v>255</v>
      </c>
      <c r="H260" s="577"/>
      <c r="I260" s="577"/>
      <c r="J260" s="577">
        <f t="shared" ref="J260:Q260" si="197" xml:space="preserve"> IF(J$13 = 1, J252 / J257, 0)</f>
        <v>0</v>
      </c>
      <c r="K260" s="577">
        <f t="shared" si="197"/>
        <v>0</v>
      </c>
      <c r="L260" s="577">
        <f t="shared" si="197"/>
        <v>0</v>
      </c>
      <c r="M260" s="577">
        <f t="shared" si="197"/>
        <v>5.9473375618138473E-2</v>
      </c>
      <c r="N260" s="577">
        <f t="shared" si="197"/>
        <v>0.36069908378122489</v>
      </c>
      <c r="O260" s="577">
        <f t="shared" si="197"/>
        <v>0</v>
      </c>
      <c r="P260" s="577">
        <f t="shared" si="197"/>
        <v>0</v>
      </c>
      <c r="Q260" s="577">
        <f t="shared" si="197"/>
        <v>0</v>
      </c>
    </row>
    <row r="261" spans="1:17" s="573" customFormat="1" hidden="1" outlineLevel="2">
      <c r="A261" s="572"/>
      <c r="B261" s="570"/>
      <c r="C261" s="574"/>
      <c r="D261" s="571" t="str">
        <f xml:space="preserve"> PR19FDPublishedTables!D$29</f>
        <v>less</v>
      </c>
      <c r="E261" s="196" t="s">
        <v>1025</v>
      </c>
      <c r="F261" s="196"/>
      <c r="G261" s="196" t="s">
        <v>255</v>
      </c>
      <c r="H261" s="577"/>
      <c r="I261" s="577"/>
      <c r="J261" s="577">
        <f t="shared" ref="J261:Q261" si="198" xml:space="preserve"> IF(J$13 = 1, J253 / J257, 0)</f>
        <v>0</v>
      </c>
      <c r="K261" s="577">
        <f t="shared" si="198"/>
        <v>0</v>
      </c>
      <c r="L261" s="577">
        <f t="shared" si="198"/>
        <v>0</v>
      </c>
      <c r="M261" s="577">
        <f t="shared" si="198"/>
        <v>0.43528344923835299</v>
      </c>
      <c r="N261" s="577">
        <f t="shared" si="198"/>
        <v>0.41613193458869729</v>
      </c>
      <c r="O261" s="577">
        <f t="shared" si="198"/>
        <v>0</v>
      </c>
      <c r="P261" s="577">
        <f t="shared" si="198"/>
        <v>0</v>
      </c>
      <c r="Q261" s="577">
        <f t="shared" si="198"/>
        <v>0</v>
      </c>
    </row>
    <row r="262" spans="1:17" s="573" customFormat="1" hidden="1" outlineLevel="2">
      <c r="A262" s="572"/>
      <c r="B262" s="570"/>
      <c r="C262" s="574"/>
      <c r="D262" s="571"/>
      <c r="E262" s="196" t="s">
        <v>1026</v>
      </c>
      <c r="F262" s="196"/>
      <c r="G262" s="196" t="s">
        <v>255</v>
      </c>
      <c r="H262" s="577"/>
      <c r="I262" s="577"/>
      <c r="J262" s="577">
        <f t="shared" ref="J262:Q262" si="199" xml:space="preserve"> IF(J$13 = 1, J254 / J257, 0)</f>
        <v>0</v>
      </c>
      <c r="K262" s="577">
        <f t="shared" si="199"/>
        <v>0</v>
      </c>
      <c r="L262" s="577">
        <f t="shared" si="199"/>
        <v>6.9046324322519004</v>
      </c>
      <c r="M262" s="577">
        <f t="shared" si="199"/>
        <v>6.473977649783123</v>
      </c>
      <c r="N262" s="577">
        <f t="shared" si="199"/>
        <v>6.1891368684064982</v>
      </c>
      <c r="O262" s="577">
        <f t="shared" si="199"/>
        <v>0</v>
      </c>
      <c r="P262" s="577">
        <f t="shared" si="199"/>
        <v>0</v>
      </c>
      <c r="Q262" s="577">
        <f t="shared" si="199"/>
        <v>0</v>
      </c>
    </row>
    <row r="263" spans="1:17" s="573" customFormat="1" hidden="1" outlineLevel="2">
      <c r="A263" s="572"/>
      <c r="B263" s="570"/>
      <c r="C263" s="574"/>
      <c r="D263" s="571"/>
      <c r="E263" s="196" t="s">
        <v>1027</v>
      </c>
      <c r="F263" s="196"/>
      <c r="G263" s="196" t="s">
        <v>255</v>
      </c>
      <c r="H263" s="577"/>
      <c r="I263" s="577"/>
      <c r="J263" s="577">
        <f t="shared" ref="J263:Q263" si="200" xml:space="preserve"> IF(J$10 = 1, 0, IF(J$13 = 1, J255 / J257,0))</f>
        <v>0</v>
      </c>
      <c r="K263" s="577">
        <f t="shared" si="200"/>
        <v>0</v>
      </c>
      <c r="L263" s="577">
        <f t="shared" si="200"/>
        <v>0</v>
      </c>
      <c r="M263" s="577">
        <f t="shared" si="200"/>
        <v>6.6916193744022987</v>
      </c>
      <c r="N263" s="577">
        <f t="shared" si="200"/>
        <v>6.3972028357008464</v>
      </c>
      <c r="O263" s="577">
        <f t="shared" si="200"/>
        <v>0</v>
      </c>
      <c r="P263" s="577">
        <f t="shared" si="200"/>
        <v>0</v>
      </c>
      <c r="Q263" s="577">
        <f t="shared" si="200"/>
        <v>0</v>
      </c>
    </row>
    <row r="264" spans="1:17" s="573" customFormat="1" outlineLevel="1">
      <c r="A264" s="572"/>
      <c r="B264" s="570"/>
      <c r="C264" s="574"/>
      <c r="D264" s="571"/>
      <c r="E264" s="577"/>
      <c r="F264" s="577"/>
      <c r="G264" s="577"/>
      <c r="H264" s="577"/>
      <c r="I264" s="577"/>
      <c r="J264" s="577"/>
      <c r="K264" s="577"/>
      <c r="L264" s="577"/>
      <c r="M264" s="577"/>
      <c r="N264" s="577"/>
      <c r="O264" s="577"/>
      <c r="P264" s="577"/>
      <c r="Q264" s="577"/>
    </row>
    <row r="265" spans="1:17" s="573" customFormat="1" outlineLevel="1" collapsed="1">
      <c r="A265" s="572"/>
      <c r="B265" s="602" t="s">
        <v>962</v>
      </c>
      <c r="C265" s="574"/>
      <c r="D265" s="571"/>
      <c r="E265" s="577"/>
      <c r="F265" s="577"/>
      <c r="G265" s="577"/>
      <c r="H265" s="577"/>
      <c r="I265" s="577"/>
      <c r="J265" s="577"/>
      <c r="K265" s="577"/>
      <c r="L265" s="577"/>
      <c r="M265" s="577"/>
      <c r="N265" s="577"/>
      <c r="O265" s="577"/>
      <c r="P265" s="577"/>
      <c r="Q265" s="577"/>
    </row>
    <row r="266" spans="1:17" s="573" customFormat="1" hidden="1" outlineLevel="2">
      <c r="A266" s="572"/>
      <c r="B266" s="570"/>
      <c r="C266" s="574"/>
      <c r="D266" s="571"/>
      <c r="E266" s="577"/>
      <c r="F266" s="577"/>
      <c r="G266" s="577"/>
      <c r="H266" s="577"/>
      <c r="I266" s="577"/>
      <c r="J266" s="577"/>
      <c r="K266" s="577"/>
      <c r="L266" s="577"/>
      <c r="M266" s="577"/>
      <c r="N266" s="577"/>
      <c r="O266" s="577"/>
      <c r="P266" s="577"/>
      <c r="Q266" s="577"/>
    </row>
    <row r="267" spans="1:17" s="607" customFormat="1" hidden="1" outlineLevel="2">
      <c r="A267" s="603"/>
      <c r="B267" s="604"/>
      <c r="C267" s="605"/>
      <c r="D267" s="606"/>
      <c r="E267" s="575" t="str">
        <f xml:space="preserve"> PR19FDPublishedTables!E$233</f>
        <v>RCV (CPIH inflated RCV) 31 March 2020 post midnight adjustments - WN - real</v>
      </c>
      <c r="F267" s="575">
        <f xml:space="preserve"> PR19FDPublishedTables!F$233</f>
        <v>0</v>
      </c>
      <c r="G267" s="575" t="str">
        <f xml:space="preserve"> PR19FDPublishedTables!G$233</f>
        <v>£m</v>
      </c>
      <c r="H267" s="575">
        <f xml:space="preserve"> PR19FDPublishedTables!H$233</f>
        <v>0</v>
      </c>
      <c r="I267" s="575">
        <f xml:space="preserve"> PR19FDPublishedTables!I$233</f>
        <v>0</v>
      </c>
      <c r="J267" s="575">
        <f xml:space="preserve"> PR19FDPublishedTables!J$233</f>
        <v>0</v>
      </c>
      <c r="K267" s="575">
        <f xml:space="preserve"> PR19FDPublishedTables!K$233</f>
        <v>0</v>
      </c>
      <c r="L267" s="575">
        <f xml:space="preserve"> PR19FDPublishedTables!L$233</f>
        <v>6.9046324322519048</v>
      </c>
      <c r="M267" s="575">
        <f xml:space="preserve"> PR19FDPublishedTables!M$233</f>
        <v>0</v>
      </c>
      <c r="N267" s="575">
        <f xml:space="preserve"> PR19FDPublishedTables!N$233</f>
        <v>0</v>
      </c>
      <c r="O267" s="575">
        <f xml:space="preserve"> PR19FDPublishedTables!O$233</f>
        <v>0</v>
      </c>
      <c r="P267" s="575">
        <f xml:space="preserve"> PR19FDPublishedTables!P$233</f>
        <v>0</v>
      </c>
      <c r="Q267" s="575">
        <f xml:space="preserve"> PR19FDPublishedTables!Q$233</f>
        <v>0</v>
      </c>
    </row>
    <row r="268" spans="1:17" s="573" customFormat="1" hidden="1" outlineLevel="2">
      <c r="A268" s="572"/>
      <c r="B268" s="570"/>
      <c r="C268" s="574"/>
      <c r="D268" s="577"/>
      <c r="E268" s="575" t="str">
        <f xml:space="preserve"> PR19FDPublishedTables!E$247</f>
        <v>Opening RCV (CPIH inflated RCV) - WN - real</v>
      </c>
      <c r="F268" s="575">
        <f xml:space="preserve"> PR19FDPublishedTables!F$247</f>
        <v>0</v>
      </c>
      <c r="G268" s="575" t="str">
        <f xml:space="preserve"> PR19FDPublishedTables!G$247</f>
        <v>£m</v>
      </c>
      <c r="H268" s="575">
        <f xml:space="preserve"> PR19FDPublishedTables!H$247</f>
        <v>0</v>
      </c>
      <c r="I268" s="575">
        <f xml:space="preserve"> PR19FDPublishedTables!I$247</f>
        <v>0</v>
      </c>
      <c r="J268" s="575">
        <f xml:space="preserve"> PR19FDPublishedTables!J$247</f>
        <v>0</v>
      </c>
      <c r="K268" s="575">
        <f xml:space="preserve"> PR19FDPublishedTables!K$247</f>
        <v>0</v>
      </c>
      <c r="L268" s="575">
        <f xml:space="preserve"> PR19FDPublishedTables!L$247</f>
        <v>0</v>
      </c>
      <c r="M268" s="575">
        <f xml:space="preserve"> PR19FDPublishedTables!M$247</f>
        <v>6.9046324322519057</v>
      </c>
      <c r="N268" s="575">
        <f xml:space="preserve"> PR19FDPublishedTables!N$247</f>
        <v>6.4696405890200346</v>
      </c>
      <c r="O268" s="575">
        <f xml:space="preserve"> PR19FDPublishedTables!O$247</f>
        <v>6.0620532319117757</v>
      </c>
      <c r="P268" s="575">
        <f xml:space="preserve"> PR19FDPublishedTables!P$247</f>
        <v>5.6801438783013332</v>
      </c>
      <c r="Q268" s="575">
        <f xml:space="preserve"> PR19FDPublishedTables!Q$247</f>
        <v>5.3222948139683499</v>
      </c>
    </row>
    <row r="269" spans="1:17" s="573" customFormat="1" hidden="1" outlineLevel="2">
      <c r="A269" s="572"/>
      <c r="B269" s="570"/>
      <c r="C269" s="574"/>
      <c r="D269" s="639"/>
      <c r="E269" s="577" t="s">
        <v>1028</v>
      </c>
      <c r="F269" s="577"/>
      <c r="G269" s="577" t="s">
        <v>255</v>
      </c>
      <c r="H269" s="577"/>
      <c r="I269" s="577"/>
      <c r="J269" s="577">
        <f t="shared" ref="J269" si="201" xml:space="preserve"> IF(J$12 = 1, J268 * (J$17 - 1) * J$13, 0)</f>
        <v>0</v>
      </c>
      <c r="K269" s="577">
        <f t="shared" ref="K269" si="202" xml:space="preserve"> IF(K$12 = 1, K268 * (K$17 - 1) * K$13, 0)</f>
        <v>0</v>
      </c>
      <c r="L269" s="577">
        <f t="shared" ref="L269" si="203" xml:space="preserve"> IF(L$12 = 1, L268 * (L$17 - 1) * L$13, 0)</f>
        <v>0</v>
      </c>
      <c r="M269" s="577">
        <f xml:space="preserve"> IF(M$12 = 1, M268 * (M$17 - 1) * M$13, 0)</f>
        <v>5.5283838090249372E-2</v>
      </c>
      <c r="N269" s="577">
        <f t="shared" ref="N269" si="204" xml:space="preserve"> IF(N$12 = 1, N268 * (N$17 - 1) * N$13, 0)</f>
        <v>0.23767640138384105</v>
      </c>
      <c r="O269" s="577">
        <f t="shared" ref="O269" si="205" xml:space="preserve"> IF(O$12 = 1, O268 * (O$17 - 1) * O$13, 0)</f>
        <v>0</v>
      </c>
      <c r="P269" s="577">
        <f t="shared" ref="P269" si="206" xml:space="preserve"> IF(P$12 = 1, P268 * (P$17 - 1) * P$13, 0)</f>
        <v>0</v>
      </c>
      <c r="Q269" s="577">
        <f t="shared" ref="Q269" si="207" xml:space="preserve"> IF(Q$12 = 1, Q268 * (Q$17 - 1) * Q$13, 0)</f>
        <v>0</v>
      </c>
    </row>
    <row r="270" spans="1:17" s="573" customFormat="1" hidden="1" outlineLevel="2">
      <c r="A270" s="572"/>
      <c r="B270" s="570"/>
      <c r="C270" s="574"/>
      <c r="D270" s="639"/>
      <c r="E270" s="577"/>
      <c r="F270" s="577"/>
      <c r="G270" s="577"/>
      <c r="H270" s="577"/>
      <c r="I270" s="577"/>
      <c r="J270" s="577"/>
      <c r="K270" s="577"/>
      <c r="L270" s="577"/>
      <c r="M270" s="577"/>
      <c r="N270" s="577"/>
      <c r="O270" s="577"/>
      <c r="P270" s="577"/>
      <c r="Q270" s="577"/>
    </row>
    <row r="271" spans="1:17" s="573" customFormat="1" hidden="1" outlineLevel="2">
      <c r="A271" s="572"/>
      <c r="B271" s="570"/>
      <c r="C271" s="574"/>
      <c r="D271" s="639"/>
      <c r="E271" s="577" t="s">
        <v>1029</v>
      </c>
      <c r="F271" s="577"/>
      <c r="G271" s="577" t="s">
        <v>255</v>
      </c>
      <c r="H271" s="577"/>
      <c r="I271" s="577"/>
      <c r="J271" s="577">
        <f t="shared" ref="J271:P271" si="208" xml:space="preserve"> IF(J$12 = 1, J268 - J269, 0)</f>
        <v>0</v>
      </c>
      <c r="K271" s="577">
        <f t="shared" si="208"/>
        <v>0</v>
      </c>
      <c r="L271" s="577">
        <f t="shared" si="208"/>
        <v>0</v>
      </c>
      <c r="M271" s="577">
        <f xml:space="preserve"> IF(M$12 = 1, M268 - M269, 0)</f>
        <v>6.8493485941616568</v>
      </c>
      <c r="N271" s="577">
        <f t="shared" si="208"/>
        <v>6.2319641876361933</v>
      </c>
      <c r="O271" s="577">
        <f t="shared" si="208"/>
        <v>6.0620532319117757</v>
      </c>
      <c r="P271" s="577">
        <f t="shared" si="208"/>
        <v>5.6801438783013332</v>
      </c>
      <c r="Q271" s="577">
        <f xml:space="preserve"> IF(Q$12 = 1, Q268 - Q269, 0)</f>
        <v>5.3222948139683499</v>
      </c>
    </row>
    <row r="272" spans="1:17" s="573" customFormat="1" hidden="1" outlineLevel="2">
      <c r="A272" s="572"/>
      <c r="B272" s="570"/>
      <c r="C272" s="574"/>
      <c r="D272" s="639" t="s">
        <v>719</v>
      </c>
      <c r="E272" s="577" t="str">
        <f t="shared" ref="E272:Q272" si="209" xml:space="preserve"> E269</f>
        <v>Indexation included in opening RCV (CPIH inflated RCV) - WN - real</v>
      </c>
      <c r="F272" s="577">
        <f t="shared" si="209"/>
        <v>0</v>
      </c>
      <c r="G272" s="577" t="str">
        <f t="shared" si="209"/>
        <v>£m</v>
      </c>
      <c r="H272" s="577">
        <f t="shared" si="209"/>
        <v>0</v>
      </c>
      <c r="I272" s="577">
        <f t="shared" si="209"/>
        <v>0</v>
      </c>
      <c r="J272" s="577">
        <f t="shared" si="209"/>
        <v>0</v>
      </c>
      <c r="K272" s="577">
        <f t="shared" si="209"/>
        <v>0</v>
      </c>
      <c r="L272" s="577">
        <f t="shared" si="209"/>
        <v>0</v>
      </c>
      <c r="M272" s="577">
        <f t="shared" si="209"/>
        <v>5.5283838090249372E-2</v>
      </c>
      <c r="N272" s="577">
        <f t="shared" si="209"/>
        <v>0.23767640138384105</v>
      </c>
      <c r="O272" s="577">
        <f t="shared" si="209"/>
        <v>0</v>
      </c>
      <c r="P272" s="577">
        <f t="shared" si="209"/>
        <v>0</v>
      </c>
      <c r="Q272" s="577">
        <f t="shared" si="209"/>
        <v>0</v>
      </c>
    </row>
    <row r="273" spans="1:17" s="573" customFormat="1" hidden="1" outlineLevel="2">
      <c r="A273" s="572"/>
      <c r="B273" s="570"/>
      <c r="C273" s="574"/>
      <c r="D273" s="571" t="str">
        <f xml:space="preserve"> PR19FDPublishedTables!D$248</f>
        <v>less</v>
      </c>
      <c r="E273" s="575" t="str">
        <f xml:space="preserve"> PR19FDPublishedTables!E$248</f>
        <v>RCV - CPI(H) bf depreciation - WN - real</v>
      </c>
      <c r="F273" s="575">
        <f xml:space="preserve"> PR19FDPublishedTables!F$248</f>
        <v>0</v>
      </c>
      <c r="G273" s="575" t="str">
        <f xml:space="preserve"> PR19FDPublishedTables!G$248</f>
        <v>£m</v>
      </c>
      <c r="H273" s="575">
        <f xml:space="preserve"> PR19FDPublishedTables!H$248</f>
        <v>0</v>
      </c>
      <c r="I273" s="575">
        <f xml:space="preserve"> PR19FDPublishedTables!I$248</f>
        <v>0</v>
      </c>
      <c r="J273" s="575">
        <f xml:space="preserve"> PR19FDPublishedTables!J$248</f>
        <v>0</v>
      </c>
      <c r="K273" s="575">
        <f xml:space="preserve"> PR19FDPublishedTables!K$248</f>
        <v>0</v>
      </c>
      <c r="L273" s="575">
        <f xml:space="preserve"> PR19FDPublishedTables!L$248</f>
        <v>0</v>
      </c>
      <c r="M273" s="575">
        <f xml:space="preserve"> PR19FDPublishedTables!M$248</f>
        <v>0.43499184323187018</v>
      </c>
      <c r="N273" s="575">
        <f xml:space="preserve"> PR19FDPublishedTables!N$248</f>
        <v>0.40758735710826155</v>
      </c>
      <c r="O273" s="575">
        <f xml:space="preserve"> PR19FDPublishedTables!O$248</f>
        <v>0.38190935361044193</v>
      </c>
      <c r="P273" s="575">
        <f xml:space="preserve"> PR19FDPublishedTables!P$248</f>
        <v>0.35784906433298364</v>
      </c>
      <c r="Q273" s="575">
        <f xml:space="preserve"> PR19FDPublishedTables!Q$248</f>
        <v>0.33530457328000624</v>
      </c>
    </row>
    <row r="274" spans="1:17" s="573" customFormat="1" hidden="1" outlineLevel="2">
      <c r="A274" s="572"/>
      <c r="B274" s="570"/>
      <c r="C274" s="574"/>
      <c r="D274" s="571" t="str">
        <f xml:space="preserve"> PR19FDPublishedTables!D$249</f>
        <v>less</v>
      </c>
      <c r="E274" s="575" t="str">
        <f xml:space="preserve"> PR19FDPublishedTables!E$249</f>
        <v>Other adjustments CPI(H) - WN - real</v>
      </c>
      <c r="F274" s="575">
        <f xml:space="preserve"> PR19FDPublishedTables!F$249</f>
        <v>0</v>
      </c>
      <c r="G274" s="575" t="str">
        <f xml:space="preserve"> PR19FDPublishedTables!G$249</f>
        <v>£m</v>
      </c>
      <c r="H274" s="575">
        <f xml:space="preserve"> PR19FDPublishedTables!H$249</f>
        <v>0</v>
      </c>
      <c r="I274" s="575">
        <f xml:space="preserve"> PR19FDPublishedTables!I$249</f>
        <v>0</v>
      </c>
      <c r="J274" s="575">
        <f xml:space="preserve"> PR19FDPublishedTables!J$249</f>
        <v>0</v>
      </c>
      <c r="K274" s="575">
        <f xml:space="preserve"> PR19FDPublishedTables!K$249</f>
        <v>0</v>
      </c>
      <c r="L274" s="575">
        <f xml:space="preserve"> PR19FDPublishedTables!L$249</f>
        <v>0</v>
      </c>
      <c r="M274" s="575">
        <f xml:space="preserve"> PR19FDPublishedTables!M$249</f>
        <v>0</v>
      </c>
      <c r="N274" s="575">
        <f xml:space="preserve"> PR19FDPublishedTables!N$249</f>
        <v>0</v>
      </c>
      <c r="O274" s="575">
        <f xml:space="preserve"> PR19FDPublishedTables!O$249</f>
        <v>0</v>
      </c>
      <c r="P274" s="575">
        <f xml:space="preserve"> PR19FDPublishedTables!P$249</f>
        <v>0</v>
      </c>
      <c r="Q274" s="575">
        <f xml:space="preserve"> PR19FDPublishedTables!Q$249</f>
        <v>0</v>
      </c>
    </row>
    <row r="275" spans="1:17" s="573" customFormat="1" hidden="1" outlineLevel="2">
      <c r="A275" s="572"/>
      <c r="B275" s="570"/>
      <c r="C275" s="574"/>
      <c r="D275" s="571"/>
      <c r="E275" s="575" t="str">
        <f xml:space="preserve"> PR19FDPublishedTables!E$250</f>
        <v>Closing RCV (CPIH inflated RCV) - WN - real</v>
      </c>
      <c r="F275" s="575">
        <f xml:space="preserve"> PR19FDPublishedTables!F$250</f>
        <v>0</v>
      </c>
      <c r="G275" s="575" t="str">
        <f xml:space="preserve"> PR19FDPublishedTables!G$250</f>
        <v>£m</v>
      </c>
      <c r="H275" s="575">
        <f xml:space="preserve"> PR19FDPublishedTables!H$250</f>
        <v>0</v>
      </c>
      <c r="I275" s="575">
        <f xml:space="preserve"> PR19FDPublishedTables!I$250</f>
        <v>0</v>
      </c>
      <c r="J275" s="575">
        <f xml:space="preserve"> PR19FDPublishedTables!J$250</f>
        <v>0</v>
      </c>
      <c r="K275" s="575">
        <f xml:space="preserve"> PR19FDPublishedTables!K$250</f>
        <v>0</v>
      </c>
      <c r="L275" s="575">
        <f xml:space="preserve"> PR19FDPublishedTables!L$250</f>
        <v>0</v>
      </c>
      <c r="M275" s="575">
        <f xml:space="preserve"> PR19FDPublishedTables!M$250</f>
        <v>6.4696405890200355</v>
      </c>
      <c r="N275" s="575">
        <f xml:space="preserve"> PR19FDPublishedTables!N$250</f>
        <v>6.062053231911773</v>
      </c>
      <c r="O275" s="575">
        <f xml:space="preserve"> PR19FDPublishedTables!O$250</f>
        <v>5.680143878301334</v>
      </c>
      <c r="P275" s="575">
        <f xml:space="preserve"> PR19FDPublishedTables!P$250</f>
        <v>5.3222948139683499</v>
      </c>
      <c r="Q275" s="575">
        <f xml:space="preserve"> PR19FDPublishedTables!Q$250</f>
        <v>4.9869902406883435</v>
      </c>
    </row>
    <row r="276" spans="1:17" s="573" customFormat="1" hidden="1" outlineLevel="2">
      <c r="A276" s="572"/>
      <c r="B276" s="570"/>
      <c r="C276" s="574"/>
      <c r="D276" s="571"/>
      <c r="E276" s="575" t="str">
        <f xml:space="preserve"> PR19FDPublishedTables!E$254</f>
        <v>Average CPIH inflated RCV - WN - real</v>
      </c>
      <c r="F276" s="575">
        <f xml:space="preserve"> PR19FDPublishedTables!F$254</f>
        <v>0</v>
      </c>
      <c r="G276" s="575" t="str">
        <f xml:space="preserve"> PR19FDPublishedTables!G$254</f>
        <v>£m</v>
      </c>
      <c r="H276" s="575">
        <f xml:space="preserve"> PR19FDPublishedTables!H$254</f>
        <v>0</v>
      </c>
      <c r="I276" s="575">
        <f xml:space="preserve"> PR19FDPublishedTables!I$254</f>
        <v>0</v>
      </c>
      <c r="J276" s="575">
        <f xml:space="preserve"> PR19FDPublishedTables!J$254</f>
        <v>0</v>
      </c>
      <c r="K276" s="575">
        <f xml:space="preserve"> PR19FDPublishedTables!K$254</f>
        <v>0</v>
      </c>
      <c r="L276" s="575">
        <f xml:space="preserve"> PR19FDPublishedTables!L$254</f>
        <v>0</v>
      </c>
      <c r="M276" s="575">
        <f xml:space="preserve"> PR19FDPublishedTables!M$254</f>
        <v>6.6871365106359706</v>
      </c>
      <c r="N276" s="575">
        <f xml:space="preserve"> PR19FDPublishedTables!N$254</f>
        <v>6.2658469104659034</v>
      </c>
      <c r="O276" s="575">
        <f xml:space="preserve"> PR19FDPublishedTables!O$254</f>
        <v>5.8710985551065544</v>
      </c>
      <c r="P276" s="575">
        <f xml:space="preserve"> PR19FDPublishedTables!P$254</f>
        <v>5.5012193461348415</v>
      </c>
      <c r="Q276" s="575">
        <f xml:space="preserve"> PR19FDPublishedTables!Q$254</f>
        <v>5.1546425273283472</v>
      </c>
    </row>
    <row r="277" spans="1:17" s="573" customFormat="1" hidden="1" outlineLevel="2">
      <c r="A277" s="572"/>
      <c r="B277" s="570"/>
      <c r="C277" s="574"/>
      <c r="D277" s="571"/>
      <c r="E277" s="577"/>
      <c r="F277" s="577"/>
      <c r="G277" s="577"/>
      <c r="H277" s="577"/>
      <c r="I277" s="577"/>
      <c r="J277" s="577"/>
      <c r="K277" s="577"/>
      <c r="L277" s="577"/>
      <c r="M277" s="577"/>
      <c r="N277" s="577"/>
      <c r="O277" s="577"/>
      <c r="P277" s="577"/>
      <c r="Q277" s="577"/>
    </row>
    <row r="278" spans="1:17" s="607" customFormat="1" hidden="1" outlineLevel="2">
      <c r="A278" s="603"/>
      <c r="B278" s="604"/>
      <c r="C278" s="605"/>
      <c r="D278" s="606"/>
      <c r="E278" s="575" t="str">
        <f xml:space="preserve"> PR19FDPublishedTables!E$275</f>
        <v>RCV (post 2020 investment RCV) 31 March 2020 post midnight adjustments - WN - real</v>
      </c>
      <c r="F278" s="575">
        <f xml:space="preserve"> PR19FDPublishedTables!F$275</f>
        <v>0</v>
      </c>
      <c r="G278" s="575" t="str">
        <f xml:space="preserve"> PR19FDPublishedTables!G$275</f>
        <v>£m</v>
      </c>
      <c r="H278" s="575">
        <f xml:space="preserve"> PR19FDPublishedTables!H$275</f>
        <v>0</v>
      </c>
      <c r="I278" s="575">
        <f xml:space="preserve"> PR19FDPublishedTables!I$275</f>
        <v>0</v>
      </c>
      <c r="J278" s="575">
        <f xml:space="preserve"> PR19FDPublishedTables!J$275</f>
        <v>0</v>
      </c>
      <c r="K278" s="575">
        <f xml:space="preserve"> PR19FDPublishedTables!K$275</f>
        <v>0</v>
      </c>
      <c r="L278" s="575">
        <f xml:space="preserve"> PR19FDPublishedTables!L$275</f>
        <v>0</v>
      </c>
      <c r="M278" s="575">
        <f xml:space="preserve"> PR19FDPublishedTables!M$275</f>
        <v>0</v>
      </c>
      <c r="N278" s="575">
        <f xml:space="preserve"> PR19FDPublishedTables!N$275</f>
        <v>0</v>
      </c>
      <c r="O278" s="575">
        <f xml:space="preserve"> PR19FDPublishedTables!O$275</f>
        <v>0</v>
      </c>
      <c r="P278" s="575">
        <f xml:space="preserve"> PR19FDPublishedTables!P$275</f>
        <v>0</v>
      </c>
      <c r="Q278" s="575">
        <f xml:space="preserve"> PR19FDPublishedTables!Q$275</f>
        <v>0</v>
      </c>
    </row>
    <row r="279" spans="1:17" s="573" customFormat="1" hidden="1" outlineLevel="2">
      <c r="A279" s="572"/>
      <c r="B279" s="570"/>
      <c r="C279" s="574"/>
      <c r="D279" s="571"/>
      <c r="E279" s="575" t="str">
        <f xml:space="preserve"> PR19FDPublishedTables!E$285</f>
        <v>Opening RCV (Post 2020 investment RCV) - WN - real</v>
      </c>
      <c r="F279" s="575">
        <f xml:space="preserve"> PR19FDPublishedTables!F$285</f>
        <v>0</v>
      </c>
      <c r="G279" s="575" t="str">
        <f xml:space="preserve"> PR19FDPublishedTables!G$285</f>
        <v>£m</v>
      </c>
      <c r="H279" s="575">
        <f xml:space="preserve"> PR19FDPublishedTables!H$285</f>
        <v>0</v>
      </c>
      <c r="I279" s="575">
        <f xml:space="preserve"> PR19FDPublishedTables!I$285</f>
        <v>0</v>
      </c>
      <c r="J279" s="575">
        <f xml:space="preserve"> PR19FDPublishedTables!J$285</f>
        <v>0</v>
      </c>
      <c r="K279" s="575">
        <f xml:space="preserve"> PR19FDPublishedTables!K$285</f>
        <v>0</v>
      </c>
      <c r="L279" s="575">
        <f xml:space="preserve"> PR19FDPublishedTables!L$285</f>
        <v>0</v>
      </c>
      <c r="M279" s="575">
        <f xml:space="preserve"> PR19FDPublishedTables!M$285</f>
        <v>0</v>
      </c>
      <c r="N279" s="575">
        <f xml:space="preserve"> PR19FDPublishedTables!N$285</f>
        <v>5.7204284608673106</v>
      </c>
      <c r="O279" s="575">
        <f xml:space="preserve"> PR19FDPublishedTables!O$285</f>
        <v>11.354655239360444</v>
      </c>
      <c r="P279" s="575">
        <f xml:space="preserve"> PR19FDPublishedTables!P$285</f>
        <v>17.051145069833954</v>
      </c>
      <c r="Q279" s="575">
        <f xml:space="preserve"> PR19FDPublishedTables!Q$285</f>
        <v>22.168409039475851</v>
      </c>
    </row>
    <row r="280" spans="1:17" s="573" customFormat="1" hidden="1" outlineLevel="2">
      <c r="A280" s="572"/>
      <c r="B280" s="570"/>
      <c r="C280" s="574"/>
      <c r="D280" s="639"/>
      <c r="E280" s="577" t="s">
        <v>1030</v>
      </c>
      <c r="F280" s="577"/>
      <c r="G280" s="577" t="s">
        <v>255</v>
      </c>
      <c r="H280" s="577"/>
      <c r="I280" s="577"/>
      <c r="J280" s="577">
        <f t="shared" ref="J280" si="210" xml:space="preserve"> IF(J$12 = 1, J279 * (J$17 - 1) * J$13, 0)</f>
        <v>0</v>
      </c>
      <c r="K280" s="577">
        <f t="shared" ref="K280" si="211" xml:space="preserve"> IF(K$12 = 1, K279 * (K$17 - 1) * K$13, 0)</f>
        <v>0</v>
      </c>
      <c r="L280" s="577">
        <f t="shared" ref="L280" si="212" xml:space="preserve"> IF(L$12 = 1, L279 * (L$17 - 1) * L$13, 0)</f>
        <v>0</v>
      </c>
      <c r="M280" s="577">
        <f t="shared" ref="M280" si="213" xml:space="preserve"> IF(M$12 = 1, M279 * (M$17 - 1) * M$13, 0)</f>
        <v>0</v>
      </c>
      <c r="N280" s="577">
        <f t="shared" ref="N280" si="214" xml:space="preserve"> IF(N$12 = 1, N279 * (N$17 - 1) * N$13, 0)</f>
        <v>0.21015245472215469</v>
      </c>
      <c r="O280" s="577">
        <f t="shared" ref="O280" si="215" xml:space="preserve"> IF(O$12 = 1, O279 * (O$17 - 1) * O$13, 0)</f>
        <v>0</v>
      </c>
      <c r="P280" s="577">
        <f t="shared" ref="P280" si="216" xml:space="preserve"> IF(P$12 = 1, P279 * (P$17 - 1) * P$13, 0)</f>
        <v>0</v>
      </c>
      <c r="Q280" s="577">
        <f t="shared" ref="Q280" si="217" xml:space="preserve"> IF(Q$12 = 1, Q279 * (Q$17 - 1) * Q$13, 0)</f>
        <v>0</v>
      </c>
    </row>
    <row r="281" spans="1:17" s="573" customFormat="1" hidden="1" outlineLevel="2">
      <c r="A281" s="572"/>
      <c r="B281" s="570"/>
      <c r="C281" s="574"/>
      <c r="D281" s="639"/>
      <c r="E281" s="577"/>
      <c r="F281" s="577"/>
      <c r="G281" s="577"/>
      <c r="H281" s="577"/>
      <c r="I281" s="577"/>
      <c r="J281" s="577"/>
      <c r="K281" s="577"/>
      <c r="L281" s="577"/>
      <c r="M281" s="577"/>
      <c r="N281" s="577"/>
      <c r="O281" s="577"/>
      <c r="P281" s="577"/>
      <c r="Q281" s="577"/>
    </row>
    <row r="282" spans="1:17" s="573" customFormat="1" hidden="1" outlineLevel="2">
      <c r="A282" s="572"/>
      <c r="B282" s="570"/>
      <c r="C282" s="574"/>
      <c r="D282" s="639"/>
      <c r="E282" s="577" t="s">
        <v>1031</v>
      </c>
      <c r="F282" s="577"/>
      <c r="G282" s="577" t="s">
        <v>255</v>
      </c>
      <c r="H282" s="577"/>
      <c r="I282" s="577"/>
      <c r="J282" s="577">
        <f t="shared" ref="J282:P282" si="218" xml:space="preserve"> IF(J$12 = 1, J279 - J280, 0)</f>
        <v>0</v>
      </c>
      <c r="K282" s="577">
        <f t="shared" si="218"/>
        <v>0</v>
      </c>
      <c r="L282" s="577">
        <f t="shared" si="218"/>
        <v>0</v>
      </c>
      <c r="M282" s="577">
        <f t="shared" si="218"/>
        <v>0</v>
      </c>
      <c r="N282" s="577">
        <f t="shared" si="218"/>
        <v>5.5102760061451557</v>
      </c>
      <c r="O282" s="577">
        <f t="shared" si="218"/>
        <v>11.354655239360444</v>
      </c>
      <c r="P282" s="577">
        <f t="shared" si="218"/>
        <v>17.051145069833954</v>
      </c>
      <c r="Q282" s="577">
        <f xml:space="preserve"> IF(Q$12 = 1, Q279 - Q280, 0)</f>
        <v>22.168409039475851</v>
      </c>
    </row>
    <row r="283" spans="1:17" s="573" customFormat="1" hidden="1" outlineLevel="2">
      <c r="A283" s="572"/>
      <c r="B283" s="570"/>
      <c r="C283" s="574"/>
      <c r="D283" s="639" t="s">
        <v>719</v>
      </c>
      <c r="E283" s="577" t="str">
        <f t="shared" ref="E283:Q283" si="219" xml:space="preserve"> E280</f>
        <v>Indexation included in opening RCV (Post 2020 investment RCV) - WN - real</v>
      </c>
      <c r="F283" s="577">
        <f t="shared" si="219"/>
        <v>0</v>
      </c>
      <c r="G283" s="577" t="str">
        <f t="shared" si="219"/>
        <v>£m</v>
      </c>
      <c r="H283" s="577">
        <f t="shared" si="219"/>
        <v>0</v>
      </c>
      <c r="I283" s="577">
        <f t="shared" si="219"/>
        <v>0</v>
      </c>
      <c r="J283" s="577">
        <f t="shared" si="219"/>
        <v>0</v>
      </c>
      <c r="K283" s="577">
        <f t="shared" si="219"/>
        <v>0</v>
      </c>
      <c r="L283" s="577">
        <f t="shared" si="219"/>
        <v>0</v>
      </c>
      <c r="M283" s="577">
        <f t="shared" si="219"/>
        <v>0</v>
      </c>
      <c r="N283" s="577">
        <f t="shared" si="219"/>
        <v>0.21015245472215469</v>
      </c>
      <c r="O283" s="577">
        <f t="shared" si="219"/>
        <v>0</v>
      </c>
      <c r="P283" s="577">
        <f t="shared" si="219"/>
        <v>0</v>
      </c>
      <c r="Q283" s="577">
        <f t="shared" si="219"/>
        <v>0</v>
      </c>
    </row>
    <row r="284" spans="1:17" s="573" customFormat="1" hidden="1" outlineLevel="2">
      <c r="A284" s="572"/>
      <c r="B284" s="570"/>
      <c r="C284" s="574"/>
      <c r="D284" s="571" t="str">
        <f xml:space="preserve"> PR19FDPublishedTables!D$286</f>
        <v>plus</v>
      </c>
      <c r="E284" s="575" t="str">
        <f xml:space="preserve"> PR19FDPublishedTables!E$286</f>
        <v>Water network: Non-PAYG Totex - real</v>
      </c>
      <c r="F284" s="575">
        <f xml:space="preserve"> PR19FDPublishedTables!F$286</f>
        <v>0</v>
      </c>
      <c r="G284" s="575" t="str">
        <f xml:space="preserve"> PR19FDPublishedTables!G$286</f>
        <v>£m</v>
      </c>
      <c r="H284" s="575">
        <f xml:space="preserve"> PR19FDPublishedTables!H$286</f>
        <v>0</v>
      </c>
      <c r="I284" s="575">
        <f xml:space="preserve"> PR19FDPublishedTables!I$286</f>
        <v>0</v>
      </c>
      <c r="J284" s="575">
        <f xml:space="preserve"> PR19FDPublishedTables!J$286</f>
        <v>0</v>
      </c>
      <c r="K284" s="575">
        <f xml:space="preserve"> PR19FDPublishedTables!K$286</f>
        <v>0</v>
      </c>
      <c r="L284" s="575">
        <f xml:space="preserve"> PR19FDPublishedTables!L$286</f>
        <v>0</v>
      </c>
      <c r="M284" s="575">
        <f xml:space="preserve"> PR19FDPublishedTables!M$286</f>
        <v>5.9064826648087863</v>
      </c>
      <c r="N284" s="575">
        <f xml:space="preserve"> PR19FDPublishedTables!N$286</f>
        <v>6.1895857217633381</v>
      </c>
      <c r="O284" s="575">
        <f xml:space="preserve"> PR19FDPublishedTables!O$286</f>
        <v>6.6203749205505629</v>
      </c>
      <c r="P284" s="575">
        <f xml:space="preserve"> PR19FDPublishedTables!P$286</f>
        <v>6.3928612380396244</v>
      </c>
      <c r="Q284" s="575">
        <f xml:space="preserve"> PR19FDPublishedTables!Q$286</f>
        <v>6.3270648916518555</v>
      </c>
    </row>
    <row r="285" spans="1:17" s="573" customFormat="1" hidden="1" outlineLevel="2">
      <c r="A285" s="572"/>
      <c r="B285" s="570"/>
      <c r="C285" s="574"/>
      <c r="D285" s="571" t="str">
        <f xml:space="preserve"> PR19FDPublishedTables!D$287</f>
        <v>less</v>
      </c>
      <c r="E285" s="575" t="str">
        <f xml:space="preserve"> PR19FDPublishedTables!E$287</f>
        <v>RCV additions depreciation - WN - real POS</v>
      </c>
      <c r="F285" s="575">
        <f xml:space="preserve"> PR19FDPublishedTables!F$287</f>
        <v>0</v>
      </c>
      <c r="G285" s="575" t="str">
        <f xml:space="preserve"> PR19FDPublishedTables!G$287</f>
        <v>£m</v>
      </c>
      <c r="H285" s="575">
        <f xml:space="preserve"> PR19FDPublishedTables!H$287</f>
        <v>0</v>
      </c>
      <c r="I285" s="575">
        <f xml:space="preserve"> PR19FDPublishedTables!I$287</f>
        <v>0</v>
      </c>
      <c r="J285" s="575">
        <f xml:space="preserve"> PR19FDPublishedTables!J$287</f>
        <v>0</v>
      </c>
      <c r="K285" s="575">
        <f xml:space="preserve"> PR19FDPublishedTables!K$287</f>
        <v>0</v>
      </c>
      <c r="L285" s="575">
        <f xml:space="preserve"> PR19FDPublishedTables!L$287</f>
        <v>0</v>
      </c>
      <c r="M285" s="575">
        <f xml:space="preserve"> PR19FDPublishedTables!M$287</f>
        <v>0.18605420394147731</v>
      </c>
      <c r="N285" s="575">
        <f xml:space="preserve"> PR19FDPublishedTables!N$287</f>
        <v>0.55535894327018598</v>
      </c>
      <c r="O285" s="575">
        <f xml:space="preserve"> PR19FDPublishedTables!O$287</f>
        <v>0.92388509007704989</v>
      </c>
      <c r="P285" s="575">
        <f xml:space="preserve"> PR19FDPublishedTables!P$287</f>
        <v>1.2755972683977865</v>
      </c>
      <c r="Q285" s="575">
        <f xml:space="preserve"> PR19FDPublishedTables!Q$287</f>
        <v>1.5959123135740065</v>
      </c>
    </row>
    <row r="286" spans="1:17" s="573" customFormat="1" hidden="1" outlineLevel="2">
      <c r="A286" s="572"/>
      <c r="B286" s="570"/>
      <c r="C286" s="574"/>
      <c r="D286" s="571"/>
      <c r="E286" s="575" t="str">
        <f xml:space="preserve"> PR19FDPublishedTables!E$288</f>
        <v>Closing RCV (Post 2020 investment RCV) - WN - real</v>
      </c>
      <c r="F286" s="575">
        <f xml:space="preserve"> PR19FDPublishedTables!F$288</f>
        <v>0</v>
      </c>
      <c r="G286" s="575" t="str">
        <f xml:space="preserve"> PR19FDPublishedTables!G$288</f>
        <v>£m</v>
      </c>
      <c r="H286" s="575">
        <f xml:space="preserve"> PR19FDPublishedTables!H$288</f>
        <v>0</v>
      </c>
      <c r="I286" s="575">
        <f xml:space="preserve"> PR19FDPublishedTables!I$288</f>
        <v>0</v>
      </c>
      <c r="J286" s="575">
        <f xml:space="preserve"> PR19FDPublishedTables!J$288</f>
        <v>0</v>
      </c>
      <c r="K286" s="575">
        <f xml:space="preserve"> PR19FDPublishedTables!K$288</f>
        <v>0</v>
      </c>
      <c r="L286" s="575">
        <f xml:space="preserve"> PR19FDPublishedTables!L$288</f>
        <v>0</v>
      </c>
      <c r="M286" s="575">
        <f xml:space="preserve"> PR19FDPublishedTables!M$288</f>
        <v>5.7204284608673088</v>
      </c>
      <c r="N286" s="575">
        <f xml:space="preserve"> PR19FDPublishedTables!N$288</f>
        <v>11.354655239360463</v>
      </c>
      <c r="O286" s="575">
        <f xml:space="preserve"> PR19FDPublishedTables!O$288</f>
        <v>17.051145069833957</v>
      </c>
      <c r="P286" s="575">
        <f xml:space="preserve"> PR19FDPublishedTables!P$288</f>
        <v>22.168409039475794</v>
      </c>
      <c r="Q286" s="575">
        <f xml:space="preserve"> PR19FDPublishedTables!Q$288</f>
        <v>26.899561617553697</v>
      </c>
    </row>
    <row r="287" spans="1:17" s="573" customFormat="1" hidden="1" outlineLevel="2">
      <c r="A287" s="572"/>
      <c r="B287" s="570"/>
      <c r="C287" s="574"/>
      <c r="D287" s="571"/>
      <c r="E287" s="575" t="str">
        <f xml:space="preserve"> PR19FDPublishedTables!E$292</f>
        <v>Average post 2020 investment RCV - WN - real</v>
      </c>
      <c r="F287" s="575">
        <f xml:space="preserve"> PR19FDPublishedTables!F$292</f>
        <v>0</v>
      </c>
      <c r="G287" s="575" t="str">
        <f xml:space="preserve"> PR19FDPublishedTables!G$292</f>
        <v>£m</v>
      </c>
      <c r="H287" s="575">
        <f xml:space="preserve"> PR19FDPublishedTables!H$292</f>
        <v>0</v>
      </c>
      <c r="I287" s="575">
        <f xml:space="preserve"> PR19FDPublishedTables!I$292</f>
        <v>0</v>
      </c>
      <c r="J287" s="575">
        <f xml:space="preserve"> PR19FDPublishedTables!J$292</f>
        <v>0</v>
      </c>
      <c r="K287" s="575">
        <f xml:space="preserve"> PR19FDPublishedTables!K$292</f>
        <v>0</v>
      </c>
      <c r="L287" s="575">
        <f xml:space="preserve"> PR19FDPublishedTables!L$292</f>
        <v>0</v>
      </c>
      <c r="M287" s="575">
        <f xml:space="preserve"> PR19FDPublishedTables!M$292</f>
        <v>2.8602142304336544</v>
      </c>
      <c r="N287" s="575">
        <f xml:space="preserve"> PR19FDPublishedTables!N$292</f>
        <v>8.537541850113886</v>
      </c>
      <c r="O287" s="575">
        <f xml:space="preserve"> PR19FDPublishedTables!O$292</f>
        <v>14.2029001545972</v>
      </c>
      <c r="P287" s="575">
        <f xml:space="preserve"> PR19FDPublishedTables!P$292</f>
        <v>19.609777054654874</v>
      </c>
      <c r="Q287" s="575">
        <f xml:space="preserve"> PR19FDPublishedTables!Q$292</f>
        <v>24.533985328514774</v>
      </c>
    </row>
    <row r="288" spans="1:17" s="573" customFormat="1" outlineLevel="1">
      <c r="A288" s="572"/>
      <c r="B288" s="570"/>
      <c r="C288" s="574"/>
      <c r="D288" s="571"/>
      <c r="E288" s="577"/>
      <c r="F288" s="577"/>
      <c r="G288" s="577"/>
      <c r="H288" s="577"/>
      <c r="I288" s="577"/>
      <c r="J288" s="577"/>
      <c r="K288" s="577"/>
      <c r="L288" s="577"/>
      <c r="M288" s="577"/>
      <c r="N288" s="577"/>
      <c r="O288" s="577"/>
      <c r="P288" s="577"/>
      <c r="Q288" s="577"/>
    </row>
    <row r="289" spans="1:17" s="573" customFormat="1" outlineLevel="1" collapsed="1">
      <c r="A289" s="572"/>
      <c r="B289" s="602" t="s">
        <v>967</v>
      </c>
      <c r="C289" s="574"/>
      <c r="D289" s="571"/>
      <c r="E289" s="577"/>
      <c r="F289" s="577"/>
      <c r="G289" s="577"/>
      <c r="H289" s="577"/>
      <c r="I289" s="577"/>
      <c r="J289" s="577"/>
      <c r="K289" s="577"/>
      <c r="L289" s="577"/>
      <c r="M289" s="577"/>
      <c r="N289" s="577"/>
      <c r="O289" s="577"/>
      <c r="P289" s="577"/>
      <c r="Q289" s="577"/>
    </row>
    <row r="290" spans="1:17" s="573" customFormat="1" hidden="1" outlineLevel="2">
      <c r="A290" s="572"/>
      <c r="B290" s="570"/>
      <c r="C290" s="574"/>
      <c r="D290" s="571"/>
      <c r="E290" s="577"/>
      <c r="F290" s="577"/>
      <c r="G290" s="577"/>
      <c r="H290" s="577"/>
      <c r="I290" s="577"/>
      <c r="J290" s="577"/>
      <c r="K290" s="577"/>
      <c r="L290" s="577"/>
      <c r="M290" s="577"/>
      <c r="N290" s="577"/>
      <c r="O290" s="577"/>
      <c r="P290" s="577"/>
      <c r="Q290" s="577"/>
    </row>
    <row r="291" spans="1:17" s="573" customFormat="1" hidden="1" outlineLevel="2">
      <c r="A291" s="572"/>
      <c r="B291" s="570"/>
      <c r="C291" s="574"/>
      <c r="D291" s="571"/>
      <c r="E291" s="577" t="str">
        <f t="shared" ref="E291:Q291" si="220" xml:space="preserve"> E$263</f>
        <v>Average RCV (RPI inflated RCV) balance - WN - real</v>
      </c>
      <c r="F291" s="577">
        <f t="shared" si="220"/>
        <v>0</v>
      </c>
      <c r="G291" s="577" t="str">
        <f t="shared" si="220"/>
        <v>£m</v>
      </c>
      <c r="H291" s="577">
        <f t="shared" si="220"/>
        <v>0</v>
      </c>
      <c r="I291" s="577">
        <f t="shared" si="220"/>
        <v>0</v>
      </c>
      <c r="J291" s="577">
        <f t="shared" si="220"/>
        <v>0</v>
      </c>
      <c r="K291" s="577">
        <f t="shared" si="220"/>
        <v>0</v>
      </c>
      <c r="L291" s="577">
        <f t="shared" si="220"/>
        <v>0</v>
      </c>
      <c r="M291" s="577">
        <f t="shared" si="220"/>
        <v>6.6916193744022987</v>
      </c>
      <c r="N291" s="577">
        <f t="shared" si="220"/>
        <v>6.3972028357008464</v>
      </c>
      <c r="O291" s="577">
        <f t="shared" si="220"/>
        <v>0</v>
      </c>
      <c r="P291" s="577">
        <f t="shared" si="220"/>
        <v>0</v>
      </c>
      <c r="Q291" s="577">
        <f t="shared" si="220"/>
        <v>0</v>
      </c>
    </row>
    <row r="292" spans="1:17" s="573" customFormat="1" hidden="1" outlineLevel="2">
      <c r="A292" s="572"/>
      <c r="B292" s="570"/>
      <c r="C292" s="574"/>
      <c r="D292" s="571"/>
      <c r="E292" s="575" t="str">
        <f xml:space="preserve"> PR19FDPublishedTables!E$254</f>
        <v>Average CPIH inflated RCV - WN - real</v>
      </c>
      <c r="F292" s="575">
        <f xml:space="preserve"> PR19FDPublishedTables!F$254</f>
        <v>0</v>
      </c>
      <c r="G292" s="575" t="str">
        <f xml:space="preserve"> PR19FDPublishedTables!G$254</f>
        <v>£m</v>
      </c>
      <c r="H292" s="575">
        <f xml:space="preserve"> PR19FDPublishedTables!H$254</f>
        <v>0</v>
      </c>
      <c r="I292" s="575">
        <f xml:space="preserve"> PR19FDPublishedTables!I$254</f>
        <v>0</v>
      </c>
      <c r="J292" s="575">
        <f xml:space="preserve"> PR19FDPublishedTables!J$254</f>
        <v>0</v>
      </c>
      <c r="K292" s="575">
        <f xml:space="preserve"> PR19FDPublishedTables!K$254</f>
        <v>0</v>
      </c>
      <c r="L292" s="575">
        <f xml:space="preserve"> PR19FDPublishedTables!L$254</f>
        <v>0</v>
      </c>
      <c r="M292" s="575">
        <f xml:space="preserve"> PR19FDPublishedTables!M$254</f>
        <v>6.6871365106359706</v>
      </c>
      <c r="N292" s="575">
        <f xml:space="preserve"> PR19FDPublishedTables!N$254</f>
        <v>6.2658469104659034</v>
      </c>
      <c r="O292" s="575">
        <f xml:space="preserve"> PR19FDPublishedTables!O$254</f>
        <v>5.8710985551065544</v>
      </c>
      <c r="P292" s="575">
        <f xml:space="preserve"> PR19FDPublishedTables!P$254</f>
        <v>5.5012193461348415</v>
      </c>
      <c r="Q292" s="575">
        <f xml:space="preserve"> PR19FDPublishedTables!Q$254</f>
        <v>5.1546425273283472</v>
      </c>
    </row>
    <row r="293" spans="1:17" s="573" customFormat="1" hidden="1" outlineLevel="2">
      <c r="A293" s="572"/>
      <c r="B293" s="570"/>
      <c r="C293" s="574"/>
      <c r="D293" s="571"/>
      <c r="E293" s="575" t="str">
        <f xml:space="preserve"> PR19FDPublishedTables!E$292</f>
        <v>Average post 2020 investment RCV - WN - real</v>
      </c>
      <c r="F293" s="575">
        <f xml:space="preserve"> PR19FDPublishedTables!F$292</f>
        <v>0</v>
      </c>
      <c r="G293" s="575" t="str">
        <f xml:space="preserve"> PR19FDPublishedTables!G$292</f>
        <v>£m</v>
      </c>
      <c r="H293" s="575">
        <f xml:space="preserve"> PR19FDPublishedTables!H$292</f>
        <v>0</v>
      </c>
      <c r="I293" s="575">
        <f xml:space="preserve"> PR19FDPublishedTables!I$292</f>
        <v>0</v>
      </c>
      <c r="J293" s="575">
        <f xml:space="preserve"> PR19FDPublishedTables!J$292</f>
        <v>0</v>
      </c>
      <c r="K293" s="575">
        <f xml:space="preserve"> PR19FDPublishedTables!K$292</f>
        <v>0</v>
      </c>
      <c r="L293" s="575">
        <f xml:space="preserve"> PR19FDPublishedTables!L$292</f>
        <v>0</v>
      </c>
      <c r="M293" s="575">
        <f xml:space="preserve"> PR19FDPublishedTables!M$292</f>
        <v>2.8602142304336544</v>
      </c>
      <c r="N293" s="575">
        <f xml:space="preserve"> PR19FDPublishedTables!N$292</f>
        <v>8.537541850113886</v>
      </c>
      <c r="O293" s="575">
        <f xml:space="preserve"> PR19FDPublishedTables!O$292</f>
        <v>14.2029001545972</v>
      </c>
      <c r="P293" s="575">
        <f xml:space="preserve"> PR19FDPublishedTables!P$292</f>
        <v>19.609777054654874</v>
      </c>
      <c r="Q293" s="575">
        <f xml:space="preserve"> PR19FDPublishedTables!Q$292</f>
        <v>24.533985328514774</v>
      </c>
    </row>
    <row r="294" spans="1:17" s="573" customFormat="1" hidden="1" outlineLevel="2">
      <c r="A294" s="572"/>
      <c r="B294" s="570"/>
      <c r="C294" s="574"/>
      <c r="D294" s="571"/>
      <c r="E294" s="608" t="s">
        <v>1032</v>
      </c>
      <c r="F294" s="608"/>
      <c r="G294" s="608" t="s">
        <v>255</v>
      </c>
      <c r="H294" s="608"/>
      <c r="I294" s="608"/>
      <c r="J294" s="609">
        <f t="shared" ref="J294:Q294" si="221" xml:space="preserve"> SUM(J291:J293)</f>
        <v>0</v>
      </c>
      <c r="K294" s="609">
        <f t="shared" si="221"/>
        <v>0</v>
      </c>
      <c r="L294" s="609">
        <f t="shared" si="221"/>
        <v>0</v>
      </c>
      <c r="M294" s="609">
        <f t="shared" si="221"/>
        <v>16.238970115471925</v>
      </c>
      <c r="N294" s="609">
        <f t="shared" si="221"/>
        <v>21.200591596280635</v>
      </c>
      <c r="O294" s="609">
        <f t="shared" si="221"/>
        <v>20.073998709703755</v>
      </c>
      <c r="P294" s="609">
        <f t="shared" si="221"/>
        <v>25.110996400789716</v>
      </c>
      <c r="Q294" s="609">
        <f t="shared" si="221"/>
        <v>29.688627855843123</v>
      </c>
    </row>
    <row r="295" spans="1:17" s="259" customFormat="1" outlineLevel="1">
      <c r="A295" s="256"/>
      <c r="B295" s="257"/>
      <c r="C295" s="258"/>
      <c r="D295" s="255"/>
      <c r="E295" s="196"/>
      <c r="F295" s="196"/>
      <c r="G295" s="196"/>
      <c r="H295" s="196"/>
      <c r="I295" s="196"/>
      <c r="J295" s="196"/>
      <c r="K295" s="196"/>
      <c r="L295" s="196"/>
      <c r="M295" s="196"/>
      <c r="N295" s="196"/>
      <c r="O295" s="196"/>
      <c r="P295" s="196"/>
      <c r="Q295" s="196"/>
    </row>
    <row r="296" spans="1:17" s="259" customFormat="1" outlineLevel="1" collapsed="1">
      <c r="A296" s="256"/>
      <c r="B296" s="257" t="s">
        <v>936</v>
      </c>
      <c r="C296" s="258"/>
      <c r="D296" s="255"/>
      <c r="E296" s="196"/>
      <c r="F296" s="196"/>
      <c r="G296" s="196"/>
      <c r="H296" s="196"/>
      <c r="I296" s="196"/>
      <c r="J296" s="196"/>
      <c r="K296" s="196"/>
      <c r="L296" s="196"/>
      <c r="M296" s="196"/>
      <c r="N296" s="196"/>
      <c r="O296" s="196"/>
      <c r="P296" s="196"/>
      <c r="Q296" s="196"/>
    </row>
    <row r="297" spans="1:17" s="259" customFormat="1" hidden="1" outlineLevel="2">
      <c r="A297" s="256"/>
      <c r="B297" s="257"/>
      <c r="C297" s="258"/>
      <c r="D297" s="255"/>
      <c r="E297" s="196"/>
      <c r="F297" s="196"/>
      <c r="G297" s="196"/>
      <c r="H297" s="196"/>
      <c r="I297" s="196"/>
      <c r="J297" s="196"/>
      <c r="K297" s="196"/>
      <c r="L297" s="196"/>
      <c r="M297" s="196"/>
      <c r="N297" s="196"/>
      <c r="O297" s="196"/>
      <c r="P297" s="196"/>
      <c r="Q297" s="196"/>
    </row>
    <row r="298" spans="1:17" s="259" customFormat="1" hidden="1" outlineLevel="2">
      <c r="A298" s="256"/>
      <c r="B298" s="257"/>
      <c r="C298" s="258"/>
      <c r="D298" s="255"/>
      <c r="E298" s="267" t="str">
        <f t="shared" ref="E298:Q298" si="222" xml:space="preserve"> E$20</f>
        <v>Annual update - CPIH FYA active inflator from FYA 2017-18 - nominal year average prices (used for average RCV)</v>
      </c>
      <c r="F298" s="267">
        <f t="shared" si="222"/>
        <v>0</v>
      </c>
      <c r="G298" s="267" t="str">
        <f t="shared" si="222"/>
        <v>Factor</v>
      </c>
      <c r="H298" s="267">
        <f t="shared" si="222"/>
        <v>0</v>
      </c>
      <c r="I298" s="267">
        <f t="shared" si="222"/>
        <v>0</v>
      </c>
      <c r="J298" s="267">
        <f t="shared" si="222"/>
        <v>0</v>
      </c>
      <c r="K298" s="267">
        <f t="shared" si="222"/>
        <v>0</v>
      </c>
      <c r="L298" s="267">
        <f t="shared" si="222"/>
        <v>1.0386214616983847</v>
      </c>
      <c r="M298" s="267">
        <f t="shared" si="222"/>
        <v>1.0469374700143934</v>
      </c>
      <c r="N298" s="267">
        <f t="shared" si="222"/>
        <v>1.0853990084759317</v>
      </c>
      <c r="O298" s="267">
        <f t="shared" si="222"/>
        <v>0</v>
      </c>
      <c r="P298" s="267">
        <f t="shared" si="222"/>
        <v>0</v>
      </c>
      <c r="Q298" s="267">
        <f t="shared" si="222"/>
        <v>0</v>
      </c>
    </row>
    <row r="299" spans="1:17" s="259" customFormat="1" hidden="1" outlineLevel="2">
      <c r="A299" s="256"/>
      <c r="B299" s="257"/>
      <c r="C299" s="258"/>
      <c r="D299" s="255"/>
      <c r="E299" s="267" t="str">
        <f t="shared" ref="E299:Q299" si="223" xml:space="preserve"> E$21</f>
        <v>Annual update - CPIH FYE active inflator from FYA 2017-18 - nominal year end prices (used for RCV components)</v>
      </c>
      <c r="F299" s="267">
        <f t="shared" si="223"/>
        <v>0</v>
      </c>
      <c r="G299" s="267" t="str">
        <f t="shared" si="223"/>
        <v>Factor</v>
      </c>
      <c r="H299" s="267">
        <f t="shared" si="223"/>
        <v>0</v>
      </c>
      <c r="I299" s="267">
        <f t="shared" si="223"/>
        <v>0</v>
      </c>
      <c r="J299" s="267">
        <f t="shared" si="223"/>
        <v>0</v>
      </c>
      <c r="K299" s="267">
        <f t="shared" si="223"/>
        <v>0</v>
      </c>
      <c r="L299" s="267">
        <f t="shared" si="223"/>
        <v>1.0420598112905806</v>
      </c>
      <c r="M299" s="267">
        <f t="shared" si="223"/>
        <v>1.0526147449224375</v>
      </c>
      <c r="N299" s="267">
        <f t="shared" si="223"/>
        <v>1.1178634255557334</v>
      </c>
      <c r="O299" s="267">
        <f t="shared" si="223"/>
        <v>0</v>
      </c>
      <c r="P299" s="267">
        <f t="shared" si="223"/>
        <v>0</v>
      </c>
      <c r="Q299" s="267">
        <f t="shared" si="223"/>
        <v>0</v>
      </c>
    </row>
    <row r="300" spans="1:17" s="259" customFormat="1" outlineLevel="1">
      <c r="A300" s="256"/>
      <c r="B300" s="257"/>
      <c r="C300" s="258"/>
      <c r="D300" s="255"/>
      <c r="E300" s="196"/>
      <c r="F300" s="196"/>
      <c r="G300" s="196"/>
      <c r="H300" s="196"/>
      <c r="I300" s="196"/>
      <c r="J300" s="196"/>
      <c r="K300" s="196"/>
      <c r="L300" s="196"/>
      <c r="M300" s="196"/>
      <c r="N300" s="196"/>
      <c r="O300" s="196"/>
      <c r="P300" s="196"/>
      <c r="Q300" s="196"/>
    </row>
    <row r="301" spans="1:17" s="259" customFormat="1" outlineLevel="1" collapsed="1">
      <c r="A301" s="256"/>
      <c r="B301" s="257" t="s">
        <v>969</v>
      </c>
      <c r="C301" s="258"/>
      <c r="D301" s="255"/>
      <c r="E301" s="196"/>
      <c r="F301" s="196"/>
      <c r="G301" s="196"/>
      <c r="H301" s="196"/>
      <c r="I301" s="196"/>
      <c r="J301" s="196"/>
      <c r="K301" s="196"/>
      <c r="M301" s="274"/>
      <c r="N301" s="196"/>
      <c r="O301" s="196"/>
      <c r="P301" s="196"/>
      <c r="Q301" s="196"/>
    </row>
    <row r="302" spans="1:17" s="259" customFormat="1" hidden="1" outlineLevel="2">
      <c r="A302" s="256"/>
      <c r="B302" s="257"/>
      <c r="C302" s="258"/>
      <c r="D302" s="255"/>
      <c r="E302" s="196"/>
      <c r="F302" s="196"/>
      <c r="G302" s="196"/>
      <c r="H302" s="196"/>
      <c r="I302" s="196"/>
      <c r="J302" s="196"/>
      <c r="K302" s="196"/>
      <c r="L302" s="196"/>
      <c r="M302" s="196"/>
      <c r="N302" s="196"/>
      <c r="O302" s="196"/>
      <c r="P302" s="196"/>
      <c r="Q302" s="196"/>
    </row>
    <row r="303" spans="1:17" s="526" customFormat="1" hidden="1" outlineLevel="2">
      <c r="A303" s="593"/>
      <c r="B303" s="594"/>
      <c r="C303" s="595"/>
      <c r="D303" s="596"/>
      <c r="E303" s="525" t="s">
        <v>1033</v>
      </c>
      <c r="F303" s="525"/>
      <c r="G303" s="525" t="s">
        <v>255</v>
      </c>
      <c r="H303" s="525"/>
      <c r="I303" s="525"/>
      <c r="J303" s="525">
        <f t="shared" ref="J303:Q303" si="224" xml:space="preserve"> J259 * J299</f>
        <v>0</v>
      </c>
      <c r="K303" s="525">
        <f t="shared" si="224"/>
        <v>0</v>
      </c>
      <c r="L303" s="525">
        <f t="shared" si="224"/>
        <v>0</v>
      </c>
      <c r="M303" s="525">
        <f t="shared" si="224"/>
        <v>7.2101875572430476</v>
      </c>
      <c r="N303" s="525">
        <f t="shared" si="224"/>
        <v>6.9805760974421327</v>
      </c>
      <c r="O303" s="525">
        <f t="shared" si="224"/>
        <v>0</v>
      </c>
      <c r="P303" s="525">
        <f t="shared" si="224"/>
        <v>0</v>
      </c>
      <c r="Q303" s="525">
        <f t="shared" si="224"/>
        <v>0</v>
      </c>
    </row>
    <row r="304" spans="1:17" s="526" customFormat="1" hidden="1" outlineLevel="2">
      <c r="A304" s="593"/>
      <c r="B304" s="594"/>
      <c r="C304" s="595"/>
      <c r="D304" s="596" t="s">
        <v>719</v>
      </c>
      <c r="E304" s="525" t="s">
        <v>1034</v>
      </c>
      <c r="F304" s="525"/>
      <c r="G304" s="525" t="s">
        <v>255</v>
      </c>
      <c r="H304" s="525"/>
      <c r="I304" s="525"/>
      <c r="J304" s="525">
        <f t="shared" ref="J304:Q304" si="225" xml:space="preserve"> J260 * J299</f>
        <v>0</v>
      </c>
      <c r="K304" s="525">
        <f t="shared" si="225"/>
        <v>0</v>
      </c>
      <c r="L304" s="525">
        <f t="shared" si="225"/>
        <v>0</v>
      </c>
      <c r="M304" s="525">
        <f t="shared" si="225"/>
        <v>6.2602552105963133E-2</v>
      </c>
      <c r="N304" s="525">
        <f t="shared" si="225"/>
        <v>0.40321231339049451</v>
      </c>
      <c r="O304" s="525">
        <f t="shared" si="225"/>
        <v>0</v>
      </c>
      <c r="P304" s="525">
        <f t="shared" si="225"/>
        <v>0</v>
      </c>
      <c r="Q304" s="525">
        <f t="shared" si="225"/>
        <v>0</v>
      </c>
    </row>
    <row r="305" spans="1:17" s="526" customFormat="1" hidden="1" outlineLevel="2">
      <c r="A305" s="593"/>
      <c r="B305" s="594"/>
      <c r="C305" s="595"/>
      <c r="D305" s="596" t="s">
        <v>631</v>
      </c>
      <c r="E305" s="525" t="s">
        <v>1035</v>
      </c>
      <c r="F305" s="525"/>
      <c r="G305" s="525" t="s">
        <v>255</v>
      </c>
      <c r="H305" s="525"/>
      <c r="I305" s="525"/>
      <c r="J305" s="525">
        <f t="shared" ref="J305:Q305" si="226" xml:space="preserve"> J261 * J299</f>
        <v>0</v>
      </c>
      <c r="K305" s="525">
        <f t="shared" si="226"/>
        <v>0</v>
      </c>
      <c r="L305" s="525">
        <f t="shared" si="226"/>
        <v>0</v>
      </c>
      <c r="M305" s="525">
        <f t="shared" si="226"/>
        <v>0.45818577688898771</v>
      </c>
      <c r="N305" s="525">
        <f t="shared" si="226"/>
        <v>0.46517866988245554</v>
      </c>
      <c r="O305" s="525">
        <f t="shared" si="226"/>
        <v>0</v>
      </c>
      <c r="P305" s="525">
        <f t="shared" si="226"/>
        <v>0</v>
      </c>
      <c r="Q305" s="525">
        <f t="shared" si="226"/>
        <v>0</v>
      </c>
    </row>
    <row r="306" spans="1:17" s="526" customFormat="1" hidden="1" outlineLevel="2">
      <c r="A306" s="593"/>
      <c r="B306" s="594"/>
      <c r="C306" s="595"/>
      <c r="D306" s="596"/>
      <c r="E306" s="525" t="s">
        <v>1036</v>
      </c>
      <c r="F306" s="525"/>
      <c r="G306" s="525" t="s">
        <v>255</v>
      </c>
      <c r="H306" s="525"/>
      <c r="I306" s="525"/>
      <c r="J306" s="525">
        <f t="shared" ref="J306:Q306" si="227" xml:space="preserve"> J262 * J299</f>
        <v>0</v>
      </c>
      <c r="K306" s="525">
        <f t="shared" si="227"/>
        <v>0</v>
      </c>
      <c r="L306" s="525">
        <f t="shared" si="227"/>
        <v>7.1950399693832372</v>
      </c>
      <c r="M306" s="525">
        <f t="shared" si="227"/>
        <v>6.8146043324600232</v>
      </c>
      <c r="N306" s="525">
        <f t="shared" si="227"/>
        <v>6.9186097409501723</v>
      </c>
      <c r="O306" s="525">
        <f t="shared" si="227"/>
        <v>0</v>
      </c>
      <c r="P306" s="525">
        <f t="shared" si="227"/>
        <v>0</v>
      </c>
      <c r="Q306" s="525">
        <f t="shared" si="227"/>
        <v>0</v>
      </c>
    </row>
    <row r="307" spans="1:17" s="573" customFormat="1" hidden="1" outlineLevel="2">
      <c r="A307" s="572"/>
      <c r="B307" s="570"/>
      <c r="C307" s="574"/>
      <c r="D307" s="571"/>
      <c r="E307" s="577"/>
      <c r="F307" s="577"/>
      <c r="G307" s="577"/>
      <c r="H307" s="577"/>
      <c r="I307" s="577"/>
      <c r="J307" s="577"/>
      <c r="K307" s="577"/>
      <c r="L307" s="577"/>
      <c r="M307" s="577"/>
      <c r="N307" s="577"/>
      <c r="O307" s="577"/>
      <c r="P307" s="577"/>
      <c r="Q307" s="577"/>
    </row>
    <row r="308" spans="1:17" s="658" customFormat="1" hidden="1" outlineLevel="2">
      <c r="A308" s="654"/>
      <c r="B308" s="655"/>
      <c r="C308" s="656"/>
      <c r="D308" s="657"/>
      <c r="E308" s="645" t="s">
        <v>1037</v>
      </c>
      <c r="F308" s="645"/>
      <c r="G308" s="645" t="s">
        <v>255</v>
      </c>
      <c r="H308" s="645"/>
      <c r="I308" s="645"/>
      <c r="J308" s="645">
        <f t="shared" ref="J308:L308" si="228" xml:space="preserve"> IF(J$11 = 1, J271 * J299 - (I312 - I306), J271 * J299)</f>
        <v>0</v>
      </c>
      <c r="K308" s="645">
        <f t="shared" si="228"/>
        <v>0</v>
      </c>
      <c r="L308" s="645">
        <f t="shared" si="228"/>
        <v>0</v>
      </c>
      <c r="M308" s="645">
        <f xml:space="preserve"> IF(M$11 = 1, M271 * M299 - (L312 - L306), M271 * M299)</f>
        <v>7.2097253233283229</v>
      </c>
      <c r="N308" s="645">
        <f t="shared" ref="N308:Q308" si="229" xml:space="preserve"> IF(N$11 = 1, N271 * N299 - (M312 - M306), N271 * N299)</f>
        <v>6.9664848347316486</v>
      </c>
      <c r="O308" s="645">
        <f t="shared" si="229"/>
        <v>0</v>
      </c>
      <c r="P308" s="645">
        <f t="shared" si="229"/>
        <v>0</v>
      </c>
      <c r="Q308" s="645">
        <f t="shared" si="229"/>
        <v>0</v>
      </c>
    </row>
    <row r="309" spans="1:17" s="658" customFormat="1" hidden="1" outlineLevel="2">
      <c r="A309" s="654"/>
      <c r="B309" s="655"/>
      <c r="C309" s="656"/>
      <c r="D309" s="657" t="s">
        <v>719</v>
      </c>
      <c r="E309" s="645" t="s">
        <v>1038</v>
      </c>
      <c r="F309" s="645"/>
      <c r="G309" s="645" t="s">
        <v>255</v>
      </c>
      <c r="H309" s="645"/>
      <c r="I309" s="645"/>
      <c r="J309" s="645">
        <f>IF(J$11 = 1, (J272 - PR19FDPublishedTables!J237) * J299, J272 * J299)</f>
        <v>0</v>
      </c>
      <c r="K309" s="645">
        <f>IF(K$11 = 1, (K272 - PR19FDPublishedTables!K237) * K299, K272 * K299)</f>
        <v>0</v>
      </c>
      <c r="L309" s="645">
        <f>IF(L$11 = 1, (L272 - PR19FDPublishedTables!L237) * L299, L272 * L299)</f>
        <v>0</v>
      </c>
      <c r="M309" s="645">
        <f>IF(M$11 = 1, (M272 - PR19FDPublishedTables!M237) * M299, M272 * M299)</f>
        <v>5.8192583129701173E-2</v>
      </c>
      <c r="N309" s="645">
        <f>IF(N$11 = 1, (N272 - PR19FDPublishedTables!N237) * N299, N272 * N299)</f>
        <v>0.26568975622469998</v>
      </c>
      <c r="O309" s="645">
        <f>IF(O$11 = 1, (O272 - PR19FDPublishedTables!O237) * O299, O272 * O299)</f>
        <v>0</v>
      </c>
      <c r="P309" s="645">
        <f>IF(P$11 = 1, (P272 - PR19FDPublishedTables!P237) * P299, P272 * P299)</f>
        <v>0</v>
      </c>
      <c r="Q309" s="645">
        <f>IF(Q$11 = 1, (Q272 - PR19FDPublishedTables!Q237) * Q299, Q272 * Q299)</f>
        <v>0</v>
      </c>
    </row>
    <row r="310" spans="1:17" s="526" customFormat="1" hidden="1" outlineLevel="2">
      <c r="A310" s="593"/>
      <c r="B310" s="594"/>
      <c r="C310" s="595"/>
      <c r="D310" s="596" t="s">
        <v>631</v>
      </c>
      <c r="E310" s="525" t="s">
        <v>1039</v>
      </c>
      <c r="F310" s="525"/>
      <c r="G310" s="525" t="s">
        <v>255</v>
      </c>
      <c r="H310" s="525"/>
      <c r="I310" s="525"/>
      <c r="J310" s="525">
        <f t="shared" ref="J310:Q310" si="230" xml:space="preserve"> J273 * J299</f>
        <v>0</v>
      </c>
      <c r="K310" s="525">
        <f t="shared" si="230"/>
        <v>0</v>
      </c>
      <c r="L310" s="525">
        <f t="shared" si="230"/>
        <v>0</v>
      </c>
      <c r="M310" s="525">
        <f t="shared" si="230"/>
        <v>0.45787882810685593</v>
      </c>
      <c r="N310" s="525">
        <f t="shared" si="230"/>
        <v>0.45562699923024924</v>
      </c>
      <c r="O310" s="525">
        <f t="shared" si="230"/>
        <v>0</v>
      </c>
      <c r="P310" s="525">
        <f t="shared" si="230"/>
        <v>0</v>
      </c>
      <c r="Q310" s="525">
        <f t="shared" si="230"/>
        <v>0</v>
      </c>
    </row>
    <row r="311" spans="1:17" s="526" customFormat="1" hidden="1" outlineLevel="2">
      <c r="A311" s="593"/>
      <c r="B311" s="594"/>
      <c r="C311" s="595"/>
      <c r="D311" s="596" t="s">
        <v>631</v>
      </c>
      <c r="E311" s="525" t="s">
        <v>1040</v>
      </c>
      <c r="F311" s="525"/>
      <c r="G311" s="525" t="s">
        <v>255</v>
      </c>
      <c r="H311" s="525"/>
      <c r="I311" s="525"/>
      <c r="J311" s="525">
        <f t="shared" ref="J311:Q311" si="231" xml:space="preserve"> J274 * J299</f>
        <v>0</v>
      </c>
      <c r="K311" s="525">
        <f t="shared" si="231"/>
        <v>0</v>
      </c>
      <c r="L311" s="525">
        <f t="shared" si="231"/>
        <v>0</v>
      </c>
      <c r="M311" s="525">
        <f t="shared" si="231"/>
        <v>0</v>
      </c>
      <c r="N311" s="525">
        <f t="shared" si="231"/>
        <v>0</v>
      </c>
      <c r="O311" s="525">
        <f t="shared" si="231"/>
        <v>0</v>
      </c>
      <c r="P311" s="525">
        <f t="shared" si="231"/>
        <v>0</v>
      </c>
      <c r="Q311" s="525">
        <f t="shared" si="231"/>
        <v>0</v>
      </c>
    </row>
    <row r="312" spans="1:17" s="526" customFormat="1" hidden="1" outlineLevel="2">
      <c r="A312" s="593"/>
      <c r="B312" s="594"/>
      <c r="C312" s="595"/>
      <c r="D312" s="596"/>
      <c r="E312" s="525" t="s">
        <v>1041</v>
      </c>
      <c r="F312" s="525"/>
      <c r="G312" s="525" t="s">
        <v>255</v>
      </c>
      <c r="I312" s="525"/>
      <c r="J312" s="525">
        <f t="shared" ref="J312:Q312" si="232" xml:space="preserve"> IF( J$10 = 1, J267 * J299, J275 * J299)</f>
        <v>0</v>
      </c>
      <c r="K312" s="525">
        <f t="shared" si="232"/>
        <v>0</v>
      </c>
      <c r="L312" s="525">
        <f xml:space="preserve"> IF( L$10 = 1, L267 * L299, L275 * L299)</f>
        <v>7.1950399693832425</v>
      </c>
      <c r="M312" s="525">
        <f t="shared" si="232"/>
        <v>6.8100390783511724</v>
      </c>
      <c r="N312" s="525">
        <f t="shared" si="232"/>
        <v>6.7765475917260991</v>
      </c>
      <c r="O312" s="525">
        <f t="shared" si="232"/>
        <v>0</v>
      </c>
      <c r="P312" s="525">
        <f t="shared" si="232"/>
        <v>0</v>
      </c>
      <c r="Q312" s="525">
        <f t="shared" si="232"/>
        <v>0</v>
      </c>
    </row>
    <row r="313" spans="1:17" s="573" customFormat="1" hidden="1" outlineLevel="2">
      <c r="A313" s="572"/>
      <c r="B313" s="570"/>
      <c r="C313" s="574"/>
      <c r="D313" s="571"/>
      <c r="E313" s="577"/>
      <c r="F313" s="577"/>
      <c r="G313" s="577"/>
      <c r="I313" s="577"/>
      <c r="J313" s="577"/>
      <c r="K313" s="577"/>
      <c r="L313" s="647"/>
      <c r="M313" s="577"/>
      <c r="N313" s="577"/>
      <c r="O313" s="577"/>
      <c r="P313" s="577"/>
      <c r="Q313" s="577"/>
    </row>
    <row r="314" spans="1:17" s="526" customFormat="1" hidden="1" outlineLevel="2">
      <c r="A314" s="593"/>
      <c r="B314" s="594"/>
      <c r="C314" s="595"/>
      <c r="D314" s="596"/>
      <c r="E314" s="525" t="s">
        <v>1042</v>
      </c>
      <c r="F314" s="525"/>
      <c r="G314" s="525" t="s">
        <v>255</v>
      </c>
      <c r="H314" s="525"/>
      <c r="I314" s="525"/>
      <c r="J314" s="525">
        <f t="shared" ref="J314:Q314" si="233" xml:space="preserve"> J282 * J299</f>
        <v>0</v>
      </c>
      <c r="K314" s="525">
        <f t="shared" si="233"/>
        <v>0</v>
      </c>
      <c r="L314" s="525">
        <f t="shared" si="233"/>
        <v>0</v>
      </c>
      <c r="M314" s="525">
        <f t="shared" si="233"/>
        <v>0</v>
      </c>
      <c r="N314" s="525">
        <f t="shared" si="233"/>
        <v>6.1597360119869888</v>
      </c>
      <c r="O314" s="525">
        <f t="shared" si="233"/>
        <v>0</v>
      </c>
      <c r="P314" s="525">
        <f t="shared" si="233"/>
        <v>0</v>
      </c>
      <c r="Q314" s="525">
        <f t="shared" si="233"/>
        <v>0</v>
      </c>
    </row>
    <row r="315" spans="1:17" s="526" customFormat="1" hidden="1" outlineLevel="2">
      <c r="A315" s="593"/>
      <c r="B315" s="594"/>
      <c r="C315" s="595"/>
      <c r="D315" s="596" t="s">
        <v>719</v>
      </c>
      <c r="E315" s="525" t="s">
        <v>1043</v>
      </c>
      <c r="F315" s="525"/>
      <c r="G315" s="525" t="s">
        <v>255</v>
      </c>
      <c r="H315" s="525"/>
      <c r="I315" s="525"/>
      <c r="J315" s="525">
        <f t="shared" ref="J315:Q315" si="234" xml:space="preserve"> J283 * J299</f>
        <v>0</v>
      </c>
      <c r="K315" s="525">
        <f t="shared" si="234"/>
        <v>0</v>
      </c>
      <c r="L315" s="525">
        <f t="shared" si="234"/>
        <v>0</v>
      </c>
      <c r="M315" s="525">
        <f t="shared" si="234"/>
        <v>0</v>
      </c>
      <c r="N315" s="525">
        <f t="shared" si="234"/>
        <v>0.23492174292465398</v>
      </c>
      <c r="O315" s="525">
        <f t="shared" si="234"/>
        <v>0</v>
      </c>
      <c r="P315" s="525">
        <f t="shared" si="234"/>
        <v>0</v>
      </c>
      <c r="Q315" s="525">
        <f t="shared" si="234"/>
        <v>0</v>
      </c>
    </row>
    <row r="316" spans="1:17" s="526" customFormat="1" hidden="1" outlineLevel="2">
      <c r="A316" s="593"/>
      <c r="B316" s="594"/>
      <c r="C316" s="595"/>
      <c r="D316" s="596" t="s">
        <v>719</v>
      </c>
      <c r="E316" s="525" t="s">
        <v>1044</v>
      </c>
      <c r="F316" s="525"/>
      <c r="G316" s="525" t="s">
        <v>255</v>
      </c>
      <c r="H316" s="525"/>
      <c r="I316" s="525"/>
      <c r="J316" s="525">
        <f t="shared" ref="J316:Q316" si="235" xml:space="preserve"> J284 * J299</f>
        <v>0</v>
      </c>
      <c r="K316" s="525">
        <f t="shared" si="235"/>
        <v>0</v>
      </c>
      <c r="L316" s="525">
        <f t="shared" si="235"/>
        <v>0</v>
      </c>
      <c r="M316" s="525">
        <f t="shared" si="235"/>
        <v>6.217250743606499</v>
      </c>
      <c r="N316" s="525">
        <f t="shared" si="235"/>
        <v>6.9191114977012216</v>
      </c>
      <c r="O316" s="525">
        <f t="shared" si="235"/>
        <v>0</v>
      </c>
      <c r="P316" s="525">
        <f t="shared" si="235"/>
        <v>0</v>
      </c>
      <c r="Q316" s="525">
        <f t="shared" si="235"/>
        <v>0</v>
      </c>
    </row>
    <row r="317" spans="1:17" s="526" customFormat="1" hidden="1" outlineLevel="2">
      <c r="A317" s="593"/>
      <c r="B317" s="594"/>
      <c r="C317" s="595"/>
      <c r="D317" s="596" t="s">
        <v>631</v>
      </c>
      <c r="E317" s="525" t="s">
        <v>1045</v>
      </c>
      <c r="F317" s="525"/>
      <c r="G317" s="525" t="s">
        <v>255</v>
      </c>
      <c r="H317" s="525"/>
      <c r="I317" s="525"/>
      <c r="J317" s="525">
        <f t="shared" ref="J317:Q317" si="236" xml:space="preserve"> J285 * J299</f>
        <v>0</v>
      </c>
      <c r="K317" s="525">
        <f t="shared" si="236"/>
        <v>0</v>
      </c>
      <c r="L317" s="525">
        <f t="shared" si="236"/>
        <v>0</v>
      </c>
      <c r="M317" s="525">
        <f t="shared" si="236"/>
        <v>0.19584339842360529</v>
      </c>
      <c r="N317" s="525">
        <f t="shared" si="236"/>
        <v>0.62081545073702227</v>
      </c>
      <c r="O317" s="525">
        <f t="shared" si="236"/>
        <v>0</v>
      </c>
      <c r="P317" s="525">
        <f t="shared" si="236"/>
        <v>0</v>
      </c>
      <c r="Q317" s="525">
        <f t="shared" si="236"/>
        <v>0</v>
      </c>
    </row>
    <row r="318" spans="1:17" s="526" customFormat="1" hidden="1" outlineLevel="2">
      <c r="A318" s="593"/>
      <c r="B318" s="594"/>
      <c r="C318" s="595"/>
      <c r="D318" s="596"/>
      <c r="E318" s="525" t="s">
        <v>1046</v>
      </c>
      <c r="F318" s="525"/>
      <c r="G318" s="525" t="s">
        <v>255</v>
      </c>
      <c r="H318" s="525"/>
      <c r="I318" s="525"/>
      <c r="J318" s="525">
        <f t="shared" ref="J318:Q318" si="237" xml:space="preserve"> IF( J$10 = 1, J278 * J299, J286 * J299)</f>
        <v>0</v>
      </c>
      <c r="K318" s="525">
        <f t="shared" si="237"/>
        <v>0</v>
      </c>
      <c r="L318" s="525">
        <f t="shared" si="237"/>
        <v>0</v>
      </c>
      <c r="M318" s="525">
        <f t="shared" si="237"/>
        <v>6.0214073451828938</v>
      </c>
      <c r="N318" s="525">
        <f t="shared" si="237"/>
        <v>12.692953801875843</v>
      </c>
      <c r="O318" s="525">
        <f t="shared" si="237"/>
        <v>0</v>
      </c>
      <c r="P318" s="525">
        <f t="shared" si="237"/>
        <v>0</v>
      </c>
      <c r="Q318" s="525">
        <f t="shared" si="237"/>
        <v>0</v>
      </c>
    </row>
    <row r="319" spans="1:17" s="172" customFormat="1" hidden="1" outlineLevel="2">
      <c r="A319" s="586"/>
      <c r="B319" s="587"/>
      <c r="C319" s="646"/>
      <c r="D319" s="589"/>
      <c r="E319" s="647"/>
      <c r="F319" s="647"/>
      <c r="G319" s="647"/>
      <c r="H319" s="647"/>
      <c r="I319" s="647"/>
      <c r="J319" s="647"/>
      <c r="K319" s="647"/>
      <c r="L319" s="647"/>
      <c r="M319" s="647"/>
      <c r="N319" s="647"/>
      <c r="O319" s="647"/>
      <c r="P319" s="647"/>
      <c r="Q319" s="647"/>
    </row>
    <row r="320" spans="1:17" s="526" customFormat="1" hidden="1" outlineLevel="2">
      <c r="A320" s="593"/>
      <c r="B320" s="594"/>
      <c r="C320" s="595"/>
      <c r="D320" s="596"/>
      <c r="E320" s="525" t="s">
        <v>1047</v>
      </c>
      <c r="F320" s="525"/>
      <c r="G320" s="525" t="s">
        <v>255</v>
      </c>
      <c r="H320" s="525"/>
      <c r="I320" s="525"/>
      <c r="J320" s="525">
        <f t="shared" ref="J320:Q321" si="238" xml:space="preserve"> J303 + J308 + J314</f>
        <v>0</v>
      </c>
      <c r="K320" s="525">
        <f t="shared" si="238"/>
        <v>0</v>
      </c>
      <c r="L320" s="525">
        <f t="shared" si="238"/>
        <v>0</v>
      </c>
      <c r="M320" s="525">
        <f t="shared" si="238"/>
        <v>14.419912880571371</v>
      </c>
      <c r="N320" s="525">
        <f t="shared" si="238"/>
        <v>20.10679694416077</v>
      </c>
      <c r="O320" s="525">
        <f t="shared" si="238"/>
        <v>0</v>
      </c>
      <c r="P320" s="525">
        <f t="shared" si="238"/>
        <v>0</v>
      </c>
      <c r="Q320" s="525">
        <f t="shared" si="238"/>
        <v>0</v>
      </c>
    </row>
    <row r="321" spans="1:17" s="526" customFormat="1" hidden="1" outlineLevel="2">
      <c r="A321" s="593"/>
      <c r="B321" s="594"/>
      <c r="C321" s="595"/>
      <c r="D321" s="596" t="s">
        <v>719</v>
      </c>
      <c r="E321" s="525" t="s">
        <v>1048</v>
      </c>
      <c r="F321" s="525"/>
      <c r="G321" s="525" t="s">
        <v>255</v>
      </c>
      <c r="H321" s="525"/>
      <c r="I321" s="525"/>
      <c r="J321" s="525">
        <f t="shared" si="238"/>
        <v>0</v>
      </c>
      <c r="K321" s="525">
        <f t="shared" si="238"/>
        <v>0</v>
      </c>
      <c r="L321" s="525">
        <f t="shared" si="238"/>
        <v>0</v>
      </c>
      <c r="M321" s="525">
        <f t="shared" si="238"/>
        <v>0.12079513523566431</v>
      </c>
      <c r="N321" s="525">
        <f t="shared" si="238"/>
        <v>0.90382381253984845</v>
      </c>
      <c r="O321" s="525">
        <f t="shared" si="238"/>
        <v>0</v>
      </c>
      <c r="P321" s="525">
        <f t="shared" si="238"/>
        <v>0</v>
      </c>
      <c r="Q321" s="525">
        <f t="shared" si="238"/>
        <v>0</v>
      </c>
    </row>
    <row r="322" spans="1:17" s="526" customFormat="1" hidden="1" outlineLevel="2">
      <c r="A322" s="593"/>
      <c r="B322" s="594"/>
      <c r="C322" s="595"/>
      <c r="D322" s="596" t="s">
        <v>719</v>
      </c>
      <c r="E322" s="525" t="s">
        <v>1049</v>
      </c>
      <c r="F322" s="525"/>
      <c r="G322" s="525" t="s">
        <v>255</v>
      </c>
      <c r="H322" s="525"/>
      <c r="I322" s="525"/>
      <c r="J322" s="525">
        <f t="shared" ref="J322:Q322" si="239" xml:space="preserve"> J316</f>
        <v>0</v>
      </c>
      <c r="K322" s="525">
        <f t="shared" si="239"/>
        <v>0</v>
      </c>
      <c r="L322" s="525">
        <f t="shared" si="239"/>
        <v>0</v>
      </c>
      <c r="M322" s="525">
        <f t="shared" si="239"/>
        <v>6.217250743606499</v>
      </c>
      <c r="N322" s="525">
        <f t="shared" si="239"/>
        <v>6.9191114977012216</v>
      </c>
      <c r="O322" s="525">
        <f t="shared" si="239"/>
        <v>0</v>
      </c>
      <c r="P322" s="525">
        <f t="shared" si="239"/>
        <v>0</v>
      </c>
      <c r="Q322" s="525">
        <f t="shared" si="239"/>
        <v>0</v>
      </c>
    </row>
    <row r="323" spans="1:17" s="526" customFormat="1" hidden="1" outlineLevel="2">
      <c r="A323" s="593"/>
      <c r="B323" s="594"/>
      <c r="C323" s="595"/>
      <c r="D323" s="596" t="s">
        <v>631</v>
      </c>
      <c r="E323" s="525" t="s">
        <v>1050</v>
      </c>
      <c r="F323" s="525"/>
      <c r="G323" s="525" t="s">
        <v>255</v>
      </c>
      <c r="H323" s="525"/>
      <c r="I323" s="525"/>
      <c r="J323" s="525">
        <f t="shared" ref="J323:Q323" si="240" xml:space="preserve"> J305 + J310 + J317</f>
        <v>0</v>
      </c>
      <c r="K323" s="525">
        <f t="shared" si="240"/>
        <v>0</v>
      </c>
      <c r="L323" s="525">
        <f t="shared" si="240"/>
        <v>0</v>
      </c>
      <c r="M323" s="525">
        <f t="shared" si="240"/>
        <v>1.1119080034194488</v>
      </c>
      <c r="N323" s="525">
        <f t="shared" si="240"/>
        <v>1.5416211198497272</v>
      </c>
      <c r="O323" s="525">
        <f t="shared" si="240"/>
        <v>0</v>
      </c>
      <c r="P323" s="525">
        <f t="shared" si="240"/>
        <v>0</v>
      </c>
      <c r="Q323" s="525">
        <f t="shared" si="240"/>
        <v>0</v>
      </c>
    </row>
    <row r="324" spans="1:17" s="526" customFormat="1" hidden="1" outlineLevel="2">
      <c r="A324" s="593"/>
      <c r="B324" s="594"/>
      <c r="C324" s="595"/>
      <c r="D324" s="596" t="s">
        <v>631</v>
      </c>
      <c r="E324" s="525" t="s">
        <v>1051</v>
      </c>
      <c r="F324" s="525"/>
      <c r="G324" s="525" t="s">
        <v>255</v>
      </c>
      <c r="H324" s="525"/>
      <c r="I324" s="525"/>
      <c r="J324" s="525">
        <f t="shared" ref="J324:Q324" si="241" xml:space="preserve"> J311</f>
        <v>0</v>
      </c>
      <c r="K324" s="525">
        <f t="shared" si="241"/>
        <v>0</v>
      </c>
      <c r="L324" s="525">
        <f t="shared" si="241"/>
        <v>0</v>
      </c>
      <c r="M324" s="525">
        <f t="shared" si="241"/>
        <v>0</v>
      </c>
      <c r="N324" s="525">
        <f t="shared" si="241"/>
        <v>0</v>
      </c>
      <c r="O324" s="525">
        <f t="shared" si="241"/>
        <v>0</v>
      </c>
      <c r="P324" s="525">
        <f t="shared" si="241"/>
        <v>0</v>
      </c>
      <c r="Q324" s="525">
        <f t="shared" si="241"/>
        <v>0</v>
      </c>
    </row>
    <row r="325" spans="1:17" s="526" customFormat="1" hidden="1" outlineLevel="2">
      <c r="A325" s="593"/>
      <c r="B325" s="594"/>
      <c r="C325" s="595"/>
      <c r="D325" s="596"/>
      <c r="E325" s="525" t="s">
        <v>1052</v>
      </c>
      <c r="F325" s="525"/>
      <c r="G325" s="525" t="s">
        <v>255</v>
      </c>
      <c r="H325" s="525"/>
      <c r="I325" s="525"/>
      <c r="J325" s="525">
        <f t="shared" ref="J325:Q325" si="242" xml:space="preserve"> J306 + J312 + J318</f>
        <v>0</v>
      </c>
      <c r="K325" s="525">
        <f t="shared" si="242"/>
        <v>0</v>
      </c>
      <c r="L325" s="525">
        <f t="shared" si="242"/>
        <v>14.39007993876648</v>
      </c>
      <c r="M325" s="525">
        <f t="shared" si="242"/>
        <v>19.646050755994089</v>
      </c>
      <c r="N325" s="525">
        <f t="shared" si="242"/>
        <v>26.388111134552112</v>
      </c>
      <c r="O325" s="525">
        <f t="shared" si="242"/>
        <v>0</v>
      </c>
      <c r="P325" s="525">
        <f t="shared" si="242"/>
        <v>0</v>
      </c>
      <c r="Q325" s="525">
        <f t="shared" si="242"/>
        <v>0</v>
      </c>
    </row>
    <row r="326" spans="1:17" s="526" customFormat="1" hidden="1" outlineLevel="2">
      <c r="A326" s="593"/>
      <c r="B326" s="594"/>
      <c r="C326" s="595"/>
      <c r="D326" s="596"/>
      <c r="E326" s="525"/>
      <c r="F326" s="525"/>
      <c r="G326" s="525"/>
      <c r="H326" s="525"/>
      <c r="I326" s="525"/>
      <c r="J326" s="525"/>
      <c r="K326" s="525"/>
      <c r="L326" s="525"/>
      <c r="M326" s="525"/>
      <c r="N326" s="525"/>
      <c r="O326" s="525"/>
      <c r="P326" s="525"/>
      <c r="Q326" s="525"/>
    </row>
    <row r="327" spans="1:17" s="526" customFormat="1" hidden="1" outlineLevel="2">
      <c r="A327" s="593"/>
      <c r="B327" s="594"/>
      <c r="C327" s="595"/>
      <c r="D327" s="596"/>
      <c r="E327" s="525" t="s">
        <v>1053</v>
      </c>
      <c r="F327" s="525"/>
      <c r="G327" s="525" t="s">
        <v>255</v>
      </c>
      <c r="H327" s="525"/>
      <c r="I327" s="525"/>
      <c r="J327" s="525">
        <f t="shared" ref="J327:Q327" si="243" xml:space="preserve"> J263 * J298</f>
        <v>0</v>
      </c>
      <c r="K327" s="525">
        <f t="shared" si="243"/>
        <v>0</v>
      </c>
      <c r="L327" s="525">
        <f t="shared" si="243"/>
        <v>0</v>
      </c>
      <c r="M327" s="525">
        <f t="shared" si="243"/>
        <v>7.005707058136041</v>
      </c>
      <c r="N327" s="525">
        <f t="shared" si="243"/>
        <v>6.9435176148891173</v>
      </c>
      <c r="O327" s="525">
        <f t="shared" si="243"/>
        <v>0</v>
      </c>
      <c r="P327" s="525">
        <f t="shared" si="243"/>
        <v>0</v>
      </c>
      <c r="Q327" s="525">
        <f t="shared" si="243"/>
        <v>0</v>
      </c>
    </row>
    <row r="328" spans="1:17" s="526" customFormat="1" hidden="1" outlineLevel="2">
      <c r="A328" s="593"/>
      <c r="B328" s="594"/>
      <c r="C328" s="595"/>
      <c r="D328" s="596"/>
      <c r="E328" s="525" t="s">
        <v>1054</v>
      </c>
      <c r="F328" s="525"/>
      <c r="G328" s="525" t="s">
        <v>255</v>
      </c>
      <c r="H328" s="525"/>
      <c r="I328" s="525"/>
      <c r="J328" s="525">
        <f t="shared" ref="J328:Q328" si="244" xml:space="preserve"> J276 * J298</f>
        <v>0</v>
      </c>
      <c r="K328" s="525">
        <f t="shared" si="244"/>
        <v>0</v>
      </c>
      <c r="L328" s="525">
        <f t="shared" si="244"/>
        <v>0</v>
      </c>
      <c r="M328" s="525">
        <f t="shared" si="244"/>
        <v>7.0010137800861019</v>
      </c>
      <c r="N328" s="525">
        <f t="shared" si="244"/>
        <v>6.8009440238816721</v>
      </c>
      <c r="O328" s="525">
        <f t="shared" si="244"/>
        <v>0</v>
      </c>
      <c r="P328" s="525">
        <f t="shared" si="244"/>
        <v>0</v>
      </c>
      <c r="Q328" s="525">
        <f t="shared" si="244"/>
        <v>0</v>
      </c>
    </row>
    <row r="329" spans="1:17" s="526" customFormat="1" hidden="1" outlineLevel="2">
      <c r="A329" s="593"/>
      <c r="B329" s="594"/>
      <c r="C329" s="595"/>
      <c r="D329" s="596"/>
      <c r="E329" s="525" t="s">
        <v>1055</v>
      </c>
      <c r="F329" s="525"/>
      <c r="G329" s="525" t="s">
        <v>255</v>
      </c>
      <c r="H329" s="525"/>
      <c r="I329" s="525"/>
      <c r="J329" s="525">
        <f t="shared" ref="J329:Q329" si="245" xml:space="preserve"> J287 * J298</f>
        <v>0</v>
      </c>
      <c r="K329" s="525">
        <f t="shared" si="245"/>
        <v>0</v>
      </c>
      <c r="L329" s="525">
        <f t="shared" si="245"/>
        <v>0</v>
      </c>
      <c r="M329" s="525">
        <f t="shared" si="245"/>
        <v>2.9944654501093755</v>
      </c>
      <c r="N329" s="525">
        <f t="shared" si="245"/>
        <v>9.2666394589353835</v>
      </c>
      <c r="O329" s="525">
        <f t="shared" si="245"/>
        <v>0</v>
      </c>
      <c r="P329" s="525">
        <f t="shared" si="245"/>
        <v>0</v>
      </c>
      <c r="Q329" s="525">
        <f t="shared" si="245"/>
        <v>0</v>
      </c>
    </row>
    <row r="330" spans="1:17" s="529" customFormat="1" hidden="1" outlineLevel="2">
      <c r="A330" s="597"/>
      <c r="B330" s="598"/>
      <c r="C330" s="599"/>
      <c r="D330" s="600"/>
      <c r="E330" s="601" t="s">
        <v>1056</v>
      </c>
      <c r="F330" s="528"/>
      <c r="G330" s="528" t="s">
        <v>255</v>
      </c>
      <c r="H330" s="528"/>
      <c r="I330" s="528"/>
      <c r="J330" s="528">
        <f t="shared" ref="J330:Q330" si="246" xml:space="preserve"> SUM(J327:J329)</f>
        <v>0</v>
      </c>
      <c r="K330" s="528">
        <f t="shared" si="246"/>
        <v>0</v>
      </c>
      <c r="L330" s="528">
        <f t="shared" si="246"/>
        <v>0</v>
      </c>
      <c r="M330" s="528">
        <f t="shared" si="246"/>
        <v>17.001186288331517</v>
      </c>
      <c r="N330" s="528">
        <f t="shared" si="246"/>
        <v>23.011101097706174</v>
      </c>
      <c r="O330" s="528">
        <f t="shared" si="246"/>
        <v>0</v>
      </c>
      <c r="P330" s="528">
        <f t="shared" si="246"/>
        <v>0</v>
      </c>
      <c r="Q330" s="528">
        <f t="shared" si="246"/>
        <v>0</v>
      </c>
    </row>
    <row r="331" spans="1:17" s="573" customFormat="1" outlineLevel="1">
      <c r="A331" s="572"/>
      <c r="B331" s="570"/>
      <c r="C331" s="574"/>
      <c r="D331" s="571"/>
      <c r="E331" s="577"/>
      <c r="F331" s="577"/>
      <c r="G331" s="577"/>
      <c r="H331" s="577"/>
      <c r="I331" s="577"/>
      <c r="J331" s="577"/>
      <c r="K331" s="577"/>
      <c r="L331" s="577"/>
      <c r="M331" s="577"/>
      <c r="N331" s="577"/>
      <c r="O331" s="577"/>
      <c r="P331" s="577"/>
      <c r="Q331" s="577"/>
    </row>
    <row r="332" spans="1:17" s="573" customFormat="1" outlineLevel="1" collapsed="1">
      <c r="A332" s="572"/>
      <c r="B332" s="570" t="s">
        <v>994</v>
      </c>
      <c r="C332" s="574"/>
      <c r="D332" s="571"/>
      <c r="E332" s="577"/>
      <c r="F332" s="577"/>
      <c r="G332" s="577"/>
      <c r="H332" s="577"/>
      <c r="I332" s="577"/>
      <c r="J332" s="577"/>
      <c r="K332" s="577"/>
      <c r="L332" s="577"/>
      <c r="M332" s="577"/>
      <c r="N332" s="577"/>
      <c r="O332" s="577"/>
      <c r="P332" s="577"/>
      <c r="Q332" s="577"/>
    </row>
    <row r="333" spans="1:17" s="573" customFormat="1" hidden="1" outlineLevel="2">
      <c r="A333" s="572"/>
      <c r="B333" s="570"/>
      <c r="C333" s="574"/>
      <c r="D333" s="571"/>
      <c r="E333" s="577"/>
      <c r="F333" s="577"/>
      <c r="G333" s="577"/>
      <c r="H333" s="577"/>
      <c r="I333" s="577"/>
      <c r="J333" s="577"/>
      <c r="K333" s="577"/>
      <c r="L333" s="577"/>
      <c r="M333" s="577"/>
      <c r="N333" s="577"/>
      <c r="O333" s="577"/>
      <c r="P333" s="577"/>
      <c r="Q333" s="577"/>
    </row>
    <row r="334" spans="1:17" s="573" customFormat="1" hidden="1" outlineLevel="2">
      <c r="A334" s="572"/>
      <c r="B334" s="570"/>
      <c r="C334" s="574"/>
      <c r="D334" s="571"/>
      <c r="E334" s="577" t="str">
        <f t="shared" ref="E334:Q334" si="247" xml:space="preserve"> E306</f>
        <v>Closing RCV (RPI inflated RCV) - WN - nominal (year end prices)</v>
      </c>
      <c r="F334" s="577">
        <f t="shared" si="247"/>
        <v>0</v>
      </c>
      <c r="G334" s="577" t="str">
        <f t="shared" si="247"/>
        <v>£m</v>
      </c>
      <c r="H334" s="577">
        <f t="shared" si="247"/>
        <v>0</v>
      </c>
      <c r="I334" s="577">
        <f t="shared" si="247"/>
        <v>0</v>
      </c>
      <c r="J334" s="577">
        <f t="shared" si="247"/>
        <v>0</v>
      </c>
      <c r="K334" s="577">
        <f t="shared" si="247"/>
        <v>0</v>
      </c>
      <c r="L334" s="274">
        <f t="shared" si="247"/>
        <v>7.1950399693832372</v>
      </c>
      <c r="M334" s="274">
        <f t="shared" si="247"/>
        <v>6.8146043324600232</v>
      </c>
      <c r="N334" s="577">
        <f t="shared" si="247"/>
        <v>6.9186097409501723</v>
      </c>
      <c r="O334" s="577">
        <f t="shared" si="247"/>
        <v>0</v>
      </c>
      <c r="P334" s="577">
        <f t="shared" si="247"/>
        <v>0</v>
      </c>
      <c r="Q334" s="577">
        <f t="shared" si="247"/>
        <v>0</v>
      </c>
    </row>
    <row r="335" spans="1:17" s="573" customFormat="1" hidden="1" outlineLevel="2">
      <c r="A335" s="572"/>
      <c r="B335" s="570"/>
      <c r="C335" s="574"/>
      <c r="D335" s="571" t="s">
        <v>719</v>
      </c>
      <c r="E335" s="577" t="str">
        <f xml:space="preserve"> E312</f>
        <v>Closing RCV (CPIH inflated RCV) - WN - nominal (year end prices)</v>
      </c>
      <c r="F335" s="577">
        <f xml:space="preserve"> F312</f>
        <v>0</v>
      </c>
      <c r="G335" s="577" t="str">
        <f xml:space="preserve"> G312</f>
        <v>£m</v>
      </c>
      <c r="H335" s="577">
        <f xml:space="preserve"> L313</f>
        <v>0</v>
      </c>
      <c r="I335" s="577">
        <f t="shared" ref="I335:Q335" si="248" xml:space="preserve"> I312</f>
        <v>0</v>
      </c>
      <c r="J335" s="577">
        <f t="shared" si="248"/>
        <v>0</v>
      </c>
      <c r="K335" s="577">
        <f t="shared" si="248"/>
        <v>0</v>
      </c>
      <c r="L335" s="274">
        <f t="shared" si="248"/>
        <v>7.1950399693832425</v>
      </c>
      <c r="M335" s="274">
        <f t="shared" si="248"/>
        <v>6.8100390783511724</v>
      </c>
      <c r="N335" s="577">
        <f t="shared" si="248"/>
        <v>6.7765475917260991</v>
      </c>
      <c r="O335" s="577">
        <f t="shared" si="248"/>
        <v>0</v>
      </c>
      <c r="P335" s="577">
        <f t="shared" si="248"/>
        <v>0</v>
      </c>
      <c r="Q335" s="577">
        <f t="shared" si="248"/>
        <v>0</v>
      </c>
    </row>
    <row r="336" spans="1:17" s="573" customFormat="1" hidden="1" outlineLevel="2">
      <c r="A336" s="572"/>
      <c r="B336" s="570"/>
      <c r="C336" s="574"/>
      <c r="D336" s="571" t="s">
        <v>719</v>
      </c>
      <c r="E336" s="577" t="str">
        <f t="shared" ref="E336:Q336" si="249" xml:space="preserve"> E318</f>
        <v>Closing RCV (Post 2020 investment RCV) - WN - nominal (year end prices)</v>
      </c>
      <c r="F336" s="577">
        <f t="shared" si="249"/>
        <v>0</v>
      </c>
      <c r="G336" s="577" t="str">
        <f t="shared" si="249"/>
        <v>£m</v>
      </c>
      <c r="H336" s="577">
        <f t="shared" si="249"/>
        <v>0</v>
      </c>
      <c r="I336" s="577">
        <f t="shared" si="249"/>
        <v>0</v>
      </c>
      <c r="J336" s="577">
        <f t="shared" si="249"/>
        <v>0</v>
      </c>
      <c r="K336" s="577">
        <f t="shared" si="249"/>
        <v>0</v>
      </c>
      <c r="L336" s="274">
        <f t="shared" si="249"/>
        <v>0</v>
      </c>
      <c r="M336" s="274">
        <f t="shared" si="249"/>
        <v>6.0214073451828938</v>
      </c>
      <c r="N336" s="577">
        <f t="shared" si="249"/>
        <v>12.692953801875843</v>
      </c>
      <c r="O336" s="577">
        <f t="shared" si="249"/>
        <v>0</v>
      </c>
      <c r="P336" s="577">
        <f t="shared" si="249"/>
        <v>0</v>
      </c>
      <c r="Q336" s="577">
        <f t="shared" si="249"/>
        <v>0</v>
      </c>
    </row>
    <row r="337" spans="1:17" s="446" customFormat="1" hidden="1" outlineLevel="2">
      <c r="A337" s="586"/>
      <c r="B337" s="587"/>
      <c r="C337" s="588"/>
      <c r="D337" s="589"/>
      <c r="E337" s="590" t="s">
        <v>1057</v>
      </c>
      <c r="F337" s="590"/>
      <c r="G337" s="590" t="s">
        <v>255</v>
      </c>
      <c r="H337" s="590"/>
      <c r="I337" s="590"/>
      <c r="J337" s="610">
        <f t="shared" ref="J337:Q337" si="250" xml:space="preserve"> SUM(J334:J336)</f>
        <v>0</v>
      </c>
      <c r="K337" s="610">
        <f t="shared" si="250"/>
        <v>0</v>
      </c>
      <c r="L337" s="591">
        <f t="shared" si="250"/>
        <v>14.39007993876648</v>
      </c>
      <c r="M337" s="591">
        <f t="shared" si="250"/>
        <v>19.646050755994089</v>
      </c>
      <c r="N337" s="610">
        <f t="shared" si="250"/>
        <v>26.388111134552112</v>
      </c>
      <c r="O337" s="610">
        <f t="shared" si="250"/>
        <v>0</v>
      </c>
      <c r="P337" s="610">
        <f t="shared" si="250"/>
        <v>0</v>
      </c>
      <c r="Q337" s="610">
        <f t="shared" si="250"/>
        <v>0</v>
      </c>
    </row>
    <row r="338" spans="1:17" s="573" customFormat="1" hidden="1" outlineLevel="2">
      <c r="A338" s="572"/>
      <c r="B338" s="570"/>
      <c r="C338" s="574"/>
      <c r="D338" s="571"/>
      <c r="E338" s="577"/>
      <c r="F338" s="577"/>
      <c r="G338" s="577"/>
      <c r="H338" s="577"/>
      <c r="I338" s="577"/>
      <c r="J338" s="577"/>
      <c r="K338" s="577"/>
      <c r="L338" s="577"/>
      <c r="M338" s="577"/>
      <c r="N338" s="577"/>
      <c r="O338" s="577"/>
      <c r="P338" s="577"/>
      <c r="Q338" s="577"/>
    </row>
    <row r="339" spans="1:17" s="573" customFormat="1" hidden="1" outlineLevel="2">
      <c r="A339" s="572"/>
      <c r="B339" s="570"/>
      <c r="C339" s="574"/>
      <c r="D339" s="571"/>
      <c r="E339" s="577" t="s">
        <v>1058</v>
      </c>
      <c r="F339" s="577"/>
      <c r="G339" s="577" t="s">
        <v>255</v>
      </c>
      <c r="H339" s="577"/>
      <c r="I339" s="577"/>
      <c r="J339" s="577">
        <f t="shared" ref="J339:J341" si="251" xml:space="preserve"> I334 * J$22</f>
        <v>0</v>
      </c>
      <c r="K339" s="577">
        <f t="shared" ref="K339:K341" si="252" xml:space="preserve"> J334 * K$22</f>
        <v>0</v>
      </c>
      <c r="L339" s="577">
        <f t="shared" ref="L339:L341" si="253" xml:space="preserve"> K334 * L$22</f>
        <v>0</v>
      </c>
      <c r="M339" s="577">
        <f xml:space="preserve"> L334 * M$22</f>
        <v>7.2679179064580222</v>
      </c>
      <c r="N339" s="577">
        <f xml:space="preserve"> M334 * N$22</f>
        <v>7.2370228325578188</v>
      </c>
      <c r="O339" s="577">
        <f t="shared" ref="O339:O341" si="254" xml:space="preserve"> N334 * O$22</f>
        <v>0</v>
      </c>
      <c r="P339" s="577">
        <f t="shared" ref="P339:P341" si="255" xml:space="preserve"> O334 * P$22</f>
        <v>0</v>
      </c>
      <c r="Q339" s="577">
        <f t="shared" ref="Q339:Q341" si="256" xml:space="preserve"> P334 * Q$22</f>
        <v>0</v>
      </c>
    </row>
    <row r="340" spans="1:17" s="573" customFormat="1" hidden="1" outlineLevel="2">
      <c r="A340" s="572"/>
      <c r="B340" s="570"/>
      <c r="C340" s="574"/>
      <c r="D340" s="571" t="s">
        <v>719</v>
      </c>
      <c r="E340" s="577" t="s">
        <v>1059</v>
      </c>
      <c r="F340" s="577"/>
      <c r="G340" s="577" t="s">
        <v>255</v>
      </c>
      <c r="H340" s="577"/>
      <c r="I340" s="577"/>
      <c r="J340" s="577">
        <f t="shared" si="251"/>
        <v>0</v>
      </c>
      <c r="K340" s="577">
        <f t="shared" si="252"/>
        <v>0</v>
      </c>
      <c r="L340" s="577">
        <f t="shared" si="253"/>
        <v>0</v>
      </c>
      <c r="M340" s="577">
        <f t="shared" ref="M340:M341" si="257" xml:space="preserve"> L335 * M$22</f>
        <v>7.2679179064580275</v>
      </c>
      <c r="N340" s="577">
        <f t="shared" ref="N340:N341" si="258" xml:space="preserve"> M335 * N$22</f>
        <v>7.2321745909563502</v>
      </c>
      <c r="O340" s="577">
        <f t="shared" si="254"/>
        <v>0</v>
      </c>
      <c r="P340" s="577">
        <f t="shared" si="255"/>
        <v>0</v>
      </c>
      <c r="Q340" s="577">
        <f t="shared" si="256"/>
        <v>0</v>
      </c>
    </row>
    <row r="341" spans="1:17" s="573" customFormat="1" hidden="1" outlineLevel="2">
      <c r="A341" s="572"/>
      <c r="B341" s="570"/>
      <c r="C341" s="574"/>
      <c r="D341" s="571" t="s">
        <v>719</v>
      </c>
      <c r="E341" s="577" t="s">
        <v>1060</v>
      </c>
      <c r="F341" s="577"/>
      <c r="G341" s="577" t="s">
        <v>255</v>
      </c>
      <c r="H341" s="577"/>
      <c r="I341" s="577"/>
      <c r="J341" s="577">
        <f t="shared" si="251"/>
        <v>0</v>
      </c>
      <c r="K341" s="577">
        <f t="shared" si="252"/>
        <v>0</v>
      </c>
      <c r="L341" s="577">
        <f t="shared" si="253"/>
        <v>0</v>
      </c>
      <c r="M341" s="577">
        <f t="shared" si="257"/>
        <v>0</v>
      </c>
      <c r="N341" s="577">
        <f t="shared" si="258"/>
        <v>6.3946577549116421</v>
      </c>
      <c r="O341" s="577">
        <f t="shared" si="254"/>
        <v>0</v>
      </c>
      <c r="P341" s="577">
        <f t="shared" si="255"/>
        <v>0</v>
      </c>
      <c r="Q341" s="577">
        <f t="shared" si="256"/>
        <v>0</v>
      </c>
    </row>
    <row r="342" spans="1:17" s="446" customFormat="1" hidden="1" outlineLevel="2">
      <c r="A342" s="586"/>
      <c r="B342" s="587"/>
      <c r="C342" s="588"/>
      <c r="D342" s="589"/>
      <c r="E342" s="590" t="s">
        <v>1061</v>
      </c>
      <c r="F342" s="590"/>
      <c r="G342" s="590" t="s">
        <v>255</v>
      </c>
      <c r="H342" s="590"/>
      <c r="I342" s="590"/>
      <c r="J342" s="610">
        <f t="shared" ref="J342" si="259" xml:space="preserve"> SUM(J339:J341)</f>
        <v>0</v>
      </c>
      <c r="K342" s="610">
        <f t="shared" ref="K342:Q342" si="260" xml:space="preserve"> SUM(K339:K341)</f>
        <v>0</v>
      </c>
      <c r="L342" s="610">
        <f t="shared" si="260"/>
        <v>0</v>
      </c>
      <c r="M342" s="610">
        <f xml:space="preserve"> SUM(M339:M341)</f>
        <v>14.53583581291605</v>
      </c>
      <c r="N342" s="610">
        <f t="shared" si="260"/>
        <v>20.863855178425812</v>
      </c>
      <c r="O342" s="610">
        <f t="shared" si="260"/>
        <v>0</v>
      </c>
      <c r="P342" s="610">
        <f t="shared" si="260"/>
        <v>0</v>
      </c>
      <c r="Q342" s="610">
        <f t="shared" si="260"/>
        <v>0</v>
      </c>
    </row>
    <row r="343" spans="1:17" s="573" customFormat="1" hidden="1" outlineLevel="2">
      <c r="A343" s="572"/>
      <c r="B343" s="570"/>
      <c r="C343" s="574"/>
      <c r="D343" s="571"/>
      <c r="E343" s="577"/>
      <c r="F343" s="577"/>
      <c r="G343" s="577"/>
      <c r="H343" s="577"/>
      <c r="I343" s="577"/>
      <c r="J343" s="577"/>
      <c r="K343" s="577"/>
      <c r="L343" s="577"/>
      <c r="M343" s="577"/>
      <c r="N343" s="577"/>
      <c r="O343" s="577"/>
      <c r="P343" s="577"/>
      <c r="Q343" s="577"/>
    </row>
    <row r="344" spans="1:17" s="573" customFormat="1" hidden="1" outlineLevel="2">
      <c r="A344" s="572"/>
      <c r="B344" s="570"/>
      <c r="C344" s="574"/>
      <c r="D344" s="571"/>
      <c r="E344" s="577" t="str">
        <f t="shared" ref="E344:Q344" si="261" xml:space="preserve"> E342</f>
        <v>Prior year closing RCV expressed in current year nominal terms - WN</v>
      </c>
      <c r="F344" s="577">
        <f t="shared" si="261"/>
        <v>0</v>
      </c>
      <c r="G344" s="577" t="str">
        <f t="shared" si="261"/>
        <v>£m</v>
      </c>
      <c r="H344" s="577">
        <f t="shared" si="261"/>
        <v>0</v>
      </c>
      <c r="I344" s="577">
        <f t="shared" si="261"/>
        <v>0</v>
      </c>
      <c r="J344" s="577">
        <f t="shared" si="261"/>
        <v>0</v>
      </c>
      <c r="K344" s="577">
        <f t="shared" si="261"/>
        <v>0</v>
      </c>
      <c r="L344" s="577">
        <f t="shared" si="261"/>
        <v>0</v>
      </c>
      <c r="M344" s="577">
        <f t="shared" si="261"/>
        <v>14.53583581291605</v>
      </c>
      <c r="N344" s="577">
        <f t="shared" si="261"/>
        <v>20.863855178425812</v>
      </c>
      <c r="O344" s="577">
        <f t="shared" si="261"/>
        <v>0</v>
      </c>
      <c r="P344" s="577">
        <f t="shared" si="261"/>
        <v>0</v>
      </c>
      <c r="Q344" s="577">
        <f t="shared" si="261"/>
        <v>0</v>
      </c>
    </row>
    <row r="345" spans="1:17" s="573" customFormat="1" hidden="1" outlineLevel="2">
      <c r="A345" s="572"/>
      <c r="B345" s="570"/>
      <c r="C345" s="574"/>
      <c r="D345" s="571" t="s">
        <v>631</v>
      </c>
      <c r="E345" s="577" t="s">
        <v>1062</v>
      </c>
      <c r="F345" s="577"/>
      <c r="G345" s="577" t="s">
        <v>255</v>
      </c>
      <c r="H345" s="577"/>
      <c r="I345" s="577"/>
      <c r="J345" s="577">
        <f t="shared" ref="J345" si="262" xml:space="preserve"> I337</f>
        <v>0</v>
      </c>
      <c r="K345" s="577">
        <f t="shared" ref="K345" si="263" xml:space="preserve"> J337</f>
        <v>0</v>
      </c>
      <c r="L345" s="577">
        <f t="shared" ref="L345" si="264" xml:space="preserve"> K337</f>
        <v>0</v>
      </c>
      <c r="M345" s="577">
        <f t="shared" ref="M345" si="265" xml:space="preserve"> L337</f>
        <v>14.39007993876648</v>
      </c>
      <c r="N345" s="577">
        <f t="shared" ref="N345" si="266" xml:space="preserve"> M337</f>
        <v>19.646050755994089</v>
      </c>
      <c r="O345" s="577">
        <f t="shared" ref="O345" si="267" xml:space="preserve"> N337</f>
        <v>26.388111134552112</v>
      </c>
      <c r="P345" s="577">
        <f t="shared" ref="P345" si="268" xml:space="preserve"> O337</f>
        <v>0</v>
      </c>
      <c r="Q345" s="577">
        <f t="shared" ref="Q345" si="269" xml:space="preserve"> P337</f>
        <v>0</v>
      </c>
    </row>
    <row r="346" spans="1:17" s="259" customFormat="1" hidden="1" outlineLevel="2">
      <c r="A346" s="256"/>
      <c r="B346" s="257"/>
      <c r="C346" s="258"/>
      <c r="D346" s="255"/>
      <c r="E346" s="266" t="str">
        <f t="shared" ref="E346:Q346" si="270" xml:space="preserve"> E$13</f>
        <v>Annual update active flag</v>
      </c>
      <c r="F346" s="266">
        <f t="shared" si="270"/>
        <v>0</v>
      </c>
      <c r="G346" s="266" t="str">
        <f t="shared" si="270"/>
        <v>Flag</v>
      </c>
      <c r="H346" s="266">
        <f t="shared" si="270"/>
        <v>0</v>
      </c>
      <c r="I346" s="266">
        <f t="shared" si="270"/>
        <v>0</v>
      </c>
      <c r="J346" s="266">
        <f t="shared" si="270"/>
        <v>0</v>
      </c>
      <c r="K346" s="266">
        <f t="shared" si="270"/>
        <v>0</v>
      </c>
      <c r="L346" s="266">
        <f t="shared" si="270"/>
        <v>1</v>
      </c>
      <c r="M346" s="266">
        <f t="shared" si="270"/>
        <v>1</v>
      </c>
      <c r="N346" s="266">
        <f t="shared" si="270"/>
        <v>1</v>
      </c>
      <c r="O346" s="266">
        <f t="shared" si="270"/>
        <v>0</v>
      </c>
      <c r="P346" s="266">
        <f t="shared" si="270"/>
        <v>0</v>
      </c>
      <c r="Q346" s="266">
        <f t="shared" si="270"/>
        <v>0</v>
      </c>
    </row>
    <row r="347" spans="1:17" s="573" customFormat="1" hidden="1" outlineLevel="2">
      <c r="A347" s="572"/>
      <c r="B347" s="570"/>
      <c r="C347" s="574"/>
      <c r="D347" s="571"/>
      <c r="E347" s="610" t="s">
        <v>1063</v>
      </c>
      <c r="F347" s="610"/>
      <c r="G347" s="610" t="s">
        <v>255</v>
      </c>
      <c r="H347" s="610"/>
      <c r="I347" s="610"/>
      <c r="J347" s="610">
        <f t="shared" ref="J347:Q347" si="271" xml:space="preserve"> J346 * (J344 - J345)</f>
        <v>0</v>
      </c>
      <c r="K347" s="610">
        <f t="shared" si="271"/>
        <v>0</v>
      </c>
      <c r="L347" s="610">
        <f t="shared" si="271"/>
        <v>0</v>
      </c>
      <c r="M347" s="610">
        <f xml:space="preserve"> M346 * (M344 - M345)</f>
        <v>0.14575587414956992</v>
      </c>
      <c r="N347" s="610">
        <f t="shared" si="271"/>
        <v>1.2178044224317226</v>
      </c>
      <c r="O347" s="610">
        <f t="shared" si="271"/>
        <v>0</v>
      </c>
      <c r="P347" s="610">
        <f t="shared" si="271"/>
        <v>0</v>
      </c>
      <c r="Q347" s="610">
        <f t="shared" si="271"/>
        <v>0</v>
      </c>
    </row>
    <row r="348" spans="1:17" s="617" customFormat="1" outlineLevel="1">
      <c r="A348" s="612"/>
      <c r="B348" s="613"/>
      <c r="C348" s="614"/>
      <c r="D348" s="615"/>
      <c r="E348" s="616"/>
      <c r="L348" s="649"/>
      <c r="M348" s="611"/>
    </row>
    <row r="349" spans="1:17" outlineLevel="1">
      <c r="B349" s="85" t="s">
        <v>759</v>
      </c>
      <c r="D349" s="83"/>
      <c r="L349" s="192"/>
      <c r="M349" s="446"/>
    </row>
    <row r="350" spans="1:17" outlineLevel="2">
      <c r="D350" s="83"/>
      <c r="L350" s="192"/>
      <c r="M350" s="192"/>
    </row>
    <row r="351" spans="1:17" s="187" customFormat="1" outlineLevel="2">
      <c r="A351" s="183"/>
      <c r="B351" s="158"/>
      <c r="C351" s="185"/>
      <c r="D351" s="186"/>
      <c r="E351" s="181" t="str">
        <f xml:space="preserve"> Inp!E$206</f>
        <v>Regulatory equity notional (PR19FD)</v>
      </c>
      <c r="F351" s="181">
        <f xml:space="preserve"> Inp!F$206</f>
        <v>0</v>
      </c>
      <c r="G351" s="181" t="str">
        <f xml:space="preserve"> Inp!G$206</f>
        <v>%</v>
      </c>
      <c r="H351" s="181">
        <f xml:space="preserve"> Inp!H$206</f>
        <v>0</v>
      </c>
      <c r="I351" s="181">
        <f xml:space="preserve"> Inp!I$206</f>
        <v>0</v>
      </c>
      <c r="J351" s="291">
        <f xml:space="preserve"> Inp!J$206</f>
        <v>0</v>
      </c>
      <c r="K351" s="291">
        <f xml:space="preserve"> Inp!K$206</f>
        <v>0</v>
      </c>
      <c r="L351" s="291"/>
      <c r="M351" s="291">
        <f xml:space="preserve"> Inp!M$206</f>
        <v>0.4</v>
      </c>
      <c r="N351" s="291">
        <f xml:space="preserve"> Inp!N$206</f>
        <v>0.4</v>
      </c>
      <c r="O351" s="291">
        <f xml:space="preserve"> Inp!O$206</f>
        <v>0.4</v>
      </c>
      <c r="P351" s="291">
        <f xml:space="preserve"> Inp!P$206</f>
        <v>0.4</v>
      </c>
      <c r="Q351" s="291">
        <f xml:space="preserve"> Inp!Q$206</f>
        <v>0.4</v>
      </c>
    </row>
    <row r="352" spans="1:17" s="192" customFormat="1" outlineLevel="2">
      <c r="A352" s="188"/>
      <c r="B352" s="304"/>
      <c r="C352" s="190"/>
      <c r="D352" s="191"/>
      <c r="E352" s="195" t="str">
        <f t="shared" ref="E352:Q352" si="272" xml:space="preserve"> E330</f>
        <v>Average total RCV (year average) - WN - nominal (year average prices)</v>
      </c>
      <c r="F352" s="618">
        <f t="shared" si="272"/>
        <v>0</v>
      </c>
      <c r="G352" s="195" t="str">
        <f t="shared" si="272"/>
        <v>£m</v>
      </c>
      <c r="H352" s="618">
        <f t="shared" si="272"/>
        <v>0</v>
      </c>
      <c r="I352" s="618">
        <f t="shared" si="272"/>
        <v>0</v>
      </c>
      <c r="J352" s="618">
        <f t="shared" si="272"/>
        <v>0</v>
      </c>
      <c r="K352" s="618">
        <f t="shared" si="272"/>
        <v>0</v>
      </c>
      <c r="L352" s="618"/>
      <c r="M352" s="618">
        <f t="shared" ref="M352" si="273" xml:space="preserve"> M330</f>
        <v>17.001186288331517</v>
      </c>
      <c r="N352" s="618">
        <f t="shared" si="272"/>
        <v>23.011101097706174</v>
      </c>
      <c r="O352" s="618">
        <f t="shared" si="272"/>
        <v>0</v>
      </c>
      <c r="P352" s="618">
        <f t="shared" si="272"/>
        <v>0</v>
      </c>
      <c r="Q352" s="618">
        <f t="shared" si="272"/>
        <v>0</v>
      </c>
    </row>
    <row r="353" spans="1:17" s="192" customFormat="1" outlineLevel="2">
      <c r="A353" s="188"/>
      <c r="B353" s="304"/>
      <c r="C353" s="190"/>
      <c r="D353" s="191"/>
      <c r="E353" s="195" t="s">
        <v>1064</v>
      </c>
      <c r="F353" s="618"/>
      <c r="G353" s="195" t="s">
        <v>255</v>
      </c>
      <c r="H353" s="618"/>
      <c r="I353" s="618"/>
      <c r="J353" s="618">
        <f t="shared" ref="J353:Q353" si="274" xml:space="preserve"> J351 * J352</f>
        <v>0</v>
      </c>
      <c r="K353" s="618">
        <f t="shared" si="274"/>
        <v>0</v>
      </c>
      <c r="L353" s="618"/>
      <c r="M353" s="618">
        <f t="shared" ref="M353" si="275" xml:space="preserve"> M351 * M352</f>
        <v>6.8004745153326072</v>
      </c>
      <c r="N353" s="618">
        <f t="shared" si="274"/>
        <v>9.2044404390824699</v>
      </c>
      <c r="O353" s="618">
        <f t="shared" si="274"/>
        <v>0</v>
      </c>
      <c r="P353" s="618">
        <f t="shared" si="274"/>
        <v>0</v>
      </c>
      <c r="Q353" s="618">
        <f t="shared" si="274"/>
        <v>0</v>
      </c>
    </row>
    <row r="354" spans="1:17" s="192" customFormat="1" outlineLevel="2">
      <c r="A354" s="188"/>
      <c r="B354" s="304"/>
      <c r="C354" s="190"/>
      <c r="D354" s="191"/>
      <c r="E354" s="195" t="s">
        <v>1065</v>
      </c>
      <c r="F354" s="618"/>
      <c r="G354" s="195" t="s">
        <v>255</v>
      </c>
      <c r="H354" s="618"/>
      <c r="I354" s="618"/>
      <c r="J354" s="618">
        <f xml:space="preserve"> J294 * J$13</f>
        <v>0</v>
      </c>
      <c r="K354" s="618">
        <f xml:space="preserve"> K294 * K$13</f>
        <v>0</v>
      </c>
      <c r="L354" s="618"/>
      <c r="M354" s="618">
        <f xml:space="preserve"> M294 * M$13</f>
        <v>16.238970115471925</v>
      </c>
      <c r="N354" s="618">
        <f xml:space="preserve"> N294 * N$13</f>
        <v>21.200591596280635</v>
      </c>
      <c r="O354" s="618">
        <f xml:space="preserve"> O294 * O$13</f>
        <v>0</v>
      </c>
      <c r="P354" s="618">
        <f xml:space="preserve"> P294 * P$13</f>
        <v>0</v>
      </c>
      <c r="Q354" s="618">
        <f xml:space="preserve"> Q294 * Q$13</f>
        <v>0</v>
      </c>
    </row>
    <row r="355" spans="1:17" s="137" customFormat="1" outlineLevel="2">
      <c r="A355" s="369"/>
      <c r="B355" s="269"/>
      <c r="C355" s="370"/>
      <c r="D355" s="371"/>
      <c r="E355" s="275" t="s">
        <v>1066</v>
      </c>
      <c r="F355" s="585"/>
      <c r="G355" s="585" t="s">
        <v>255</v>
      </c>
      <c r="H355" s="585"/>
      <c r="I355" s="585"/>
      <c r="J355" s="525">
        <f t="shared" ref="J355" si="276" xml:space="preserve"> J351 * J354</f>
        <v>0</v>
      </c>
      <c r="K355" s="525">
        <f t="shared" ref="K355" si="277" xml:space="preserve"> K351 * K354</f>
        <v>0</v>
      </c>
      <c r="L355" s="525"/>
      <c r="M355" s="525">
        <f t="shared" ref="M355:N355" si="278" xml:space="preserve"> M351 * M354</f>
        <v>6.4955880461887707</v>
      </c>
      <c r="N355" s="525">
        <f t="shared" si="278"/>
        <v>8.4802366385122543</v>
      </c>
      <c r="O355" s="525">
        <f t="shared" ref="O355" si="279" xml:space="preserve"> O351 * O354</f>
        <v>0</v>
      </c>
      <c r="P355" s="525">
        <f t="shared" ref="P355" si="280" xml:space="preserve"> P351 * P354</f>
        <v>0</v>
      </c>
      <c r="Q355" s="525">
        <f t="shared" ref="Q355" si="281" xml:space="preserve"> Q351 * Q354</f>
        <v>0</v>
      </c>
    </row>
    <row r="356" spans="1:17" s="192" customFormat="1" outlineLevel="1">
      <c r="A356" s="188"/>
      <c r="B356" s="85"/>
      <c r="C356" s="190"/>
      <c r="D356" s="191"/>
      <c r="E356" s="195"/>
      <c r="M356" s="446"/>
    </row>
    <row r="357" spans="1:17" s="192" customFormat="1" outlineLevel="1" collapsed="1">
      <c r="A357" s="188"/>
      <c r="B357" s="85" t="s">
        <v>761</v>
      </c>
      <c r="C357" s="190"/>
      <c r="D357" s="191"/>
      <c r="E357" s="195"/>
      <c r="M357" s="446"/>
    </row>
    <row r="358" spans="1:17" s="192" customFormat="1" hidden="1" outlineLevel="2">
      <c r="A358" s="188"/>
      <c r="B358" s="304"/>
      <c r="C358" s="190"/>
      <c r="D358" s="191"/>
      <c r="E358" s="195"/>
    </row>
    <row r="359" spans="1:17" s="187" customFormat="1" hidden="1" outlineLevel="2">
      <c r="A359" s="183"/>
      <c r="B359" s="158"/>
      <c r="C359" s="185"/>
      <c r="D359" s="186"/>
      <c r="E359" s="181" t="str">
        <f xml:space="preserve"> Inp!E$214</f>
        <v>Regulatory equity actual</v>
      </c>
      <c r="F359" s="181">
        <f xml:space="preserve"> Inp!F$214</f>
        <v>0</v>
      </c>
      <c r="G359" s="181" t="str">
        <f xml:space="preserve"> Inp!G$214</f>
        <v>%</v>
      </c>
      <c r="H359" s="181">
        <f xml:space="preserve"> Inp!H$214</f>
        <v>0</v>
      </c>
      <c r="I359" s="181">
        <f xml:space="preserve"> Inp!I$214</f>
        <v>0</v>
      </c>
      <c r="J359" s="291">
        <f xml:space="preserve"> Inp!J$214</f>
        <v>0</v>
      </c>
      <c r="K359" s="291">
        <f xml:space="preserve"> Inp!K$214</f>
        <v>0</v>
      </c>
      <c r="L359" s="291">
        <f xml:space="preserve"> Inp!L$214</f>
        <v>0</v>
      </c>
      <c r="M359" s="291">
        <f xml:space="preserve"> Inp!M$214</f>
        <v>0.38514999999999999</v>
      </c>
      <c r="N359" s="291">
        <f xml:space="preserve"> Inp!N$214</f>
        <v>0</v>
      </c>
      <c r="O359" s="291">
        <f xml:space="preserve"> Inp!O$214</f>
        <v>0</v>
      </c>
      <c r="P359" s="291">
        <f xml:space="preserve"> Inp!P$214</f>
        <v>0</v>
      </c>
      <c r="Q359" s="291">
        <f xml:space="preserve"> Inp!Q$214</f>
        <v>0</v>
      </c>
    </row>
    <row r="360" spans="1:17" s="192" customFormat="1" hidden="1" outlineLevel="2">
      <c r="A360" s="188"/>
      <c r="B360" s="304"/>
      <c r="C360" s="190"/>
      <c r="D360" s="191"/>
      <c r="E360" s="618" t="str">
        <f t="shared" ref="E360:Q360" si="282" xml:space="preserve"> E330</f>
        <v>Average total RCV (year average) - WN - nominal (year average prices)</v>
      </c>
      <c r="F360" s="618">
        <f t="shared" si="282"/>
        <v>0</v>
      </c>
      <c r="G360" s="618" t="str">
        <f t="shared" si="282"/>
        <v>£m</v>
      </c>
      <c r="H360" s="618">
        <f t="shared" si="282"/>
        <v>0</v>
      </c>
      <c r="I360" s="618">
        <f t="shared" si="282"/>
        <v>0</v>
      </c>
      <c r="J360" s="618">
        <f t="shared" si="282"/>
        <v>0</v>
      </c>
      <c r="K360" s="618">
        <f t="shared" si="282"/>
        <v>0</v>
      </c>
      <c r="L360" s="618">
        <f t="shared" si="282"/>
        <v>0</v>
      </c>
      <c r="M360" s="618">
        <f t="shared" si="282"/>
        <v>17.001186288331517</v>
      </c>
      <c r="N360" s="618">
        <f t="shared" si="282"/>
        <v>23.011101097706174</v>
      </c>
      <c r="O360" s="618">
        <f t="shared" si="282"/>
        <v>0</v>
      </c>
      <c r="P360" s="618">
        <f t="shared" si="282"/>
        <v>0</v>
      </c>
      <c r="Q360" s="618">
        <f t="shared" si="282"/>
        <v>0</v>
      </c>
    </row>
    <row r="361" spans="1:17" s="310" customFormat="1" hidden="1" outlineLevel="2">
      <c r="A361" s="306"/>
      <c r="B361" s="307"/>
      <c r="C361" s="308"/>
      <c r="D361" s="250"/>
      <c r="E361" s="619" t="s">
        <v>1067</v>
      </c>
      <c r="F361" s="397"/>
      <c r="G361" s="397" t="s">
        <v>255</v>
      </c>
      <c r="H361" s="397"/>
      <c r="I361" s="397"/>
      <c r="J361" s="619">
        <f t="shared" ref="J361:Q361" si="283" xml:space="preserve"> J359 * J360</f>
        <v>0</v>
      </c>
      <c r="K361" s="619">
        <f t="shared" si="283"/>
        <v>0</v>
      </c>
      <c r="L361" s="619">
        <f t="shared" si="283"/>
        <v>0</v>
      </c>
      <c r="M361" s="619">
        <f t="shared" si="283"/>
        <v>6.5480068989508835</v>
      </c>
      <c r="N361" s="619">
        <f t="shared" si="283"/>
        <v>0</v>
      </c>
      <c r="O361" s="619">
        <f t="shared" si="283"/>
        <v>0</v>
      </c>
      <c r="P361" s="619">
        <f t="shared" si="283"/>
        <v>0</v>
      </c>
      <c r="Q361" s="619">
        <f t="shared" si="283"/>
        <v>0</v>
      </c>
    </row>
    <row r="362" spans="1:17" s="259" customFormat="1" hidden="1" outlineLevel="2">
      <c r="A362" s="256"/>
      <c r="B362" s="257"/>
      <c r="C362" s="258"/>
      <c r="D362" s="255"/>
      <c r="E362" s="274" t="s">
        <v>1065</v>
      </c>
      <c r="F362" s="398"/>
      <c r="G362" s="398" t="s">
        <v>255</v>
      </c>
      <c r="H362" s="398"/>
      <c r="I362" s="398"/>
      <c r="J362" s="274">
        <f t="shared" ref="J362:Q362" si="284" xml:space="preserve"> J294 * J$13</f>
        <v>0</v>
      </c>
      <c r="K362" s="274">
        <f t="shared" si="284"/>
        <v>0</v>
      </c>
      <c r="L362" s="274">
        <f t="shared" si="284"/>
        <v>0</v>
      </c>
      <c r="M362" s="274">
        <f t="shared" si="284"/>
        <v>16.238970115471925</v>
      </c>
      <c r="N362" s="274">
        <f t="shared" si="284"/>
        <v>21.200591596280635</v>
      </c>
      <c r="O362" s="274">
        <f t="shared" si="284"/>
        <v>0</v>
      </c>
      <c r="P362" s="274">
        <f t="shared" si="284"/>
        <v>0</v>
      </c>
      <c r="Q362" s="274">
        <f t="shared" si="284"/>
        <v>0</v>
      </c>
    </row>
    <row r="363" spans="1:17" s="259" customFormat="1" hidden="1" outlineLevel="2">
      <c r="A363" s="256"/>
      <c r="B363" s="257"/>
      <c r="C363" s="258"/>
      <c r="D363" s="255"/>
      <c r="E363" s="311" t="s">
        <v>1068</v>
      </c>
      <c r="F363" s="620"/>
      <c r="G363" s="620" t="s">
        <v>255</v>
      </c>
      <c r="H363" s="620"/>
      <c r="I363" s="620"/>
      <c r="J363" s="311">
        <f t="shared" ref="J363" si="285" xml:space="preserve"> J359 * J362</f>
        <v>0</v>
      </c>
      <c r="K363" s="311">
        <f t="shared" ref="K363" si="286" xml:space="preserve"> K359 * K362</f>
        <v>0</v>
      </c>
      <c r="L363" s="311">
        <f t="shared" ref="L363" si="287" xml:space="preserve"> L359 * L362</f>
        <v>0</v>
      </c>
      <c r="M363" s="311">
        <f t="shared" ref="M363" si="288" xml:space="preserve"> M359 * M362</f>
        <v>6.2544393399740121</v>
      </c>
      <c r="N363" s="311">
        <f t="shared" ref="N363" si="289" xml:space="preserve"> N359 * N362</f>
        <v>0</v>
      </c>
      <c r="O363" s="311">
        <f t="shared" ref="O363" si="290" xml:space="preserve"> O359 * O362</f>
        <v>0</v>
      </c>
      <c r="P363" s="311">
        <f t="shared" ref="P363" si="291" xml:space="preserve"> P359 * P362</f>
        <v>0</v>
      </c>
      <c r="Q363" s="311">
        <f t="shared" ref="Q363" si="292" xml:space="preserve"> Q359 * Q362</f>
        <v>0</v>
      </c>
    </row>
    <row r="364" spans="1:17" s="148" customFormat="1" outlineLevel="1">
      <c r="A364" s="143"/>
      <c r="B364" s="144"/>
      <c r="C364" s="145"/>
      <c r="D364" s="146"/>
      <c r="E364" s="147"/>
      <c r="G364" s="149"/>
    </row>
    <row r="365" spans="1:17" s="240" customFormat="1" outlineLevel="1" collapsed="1">
      <c r="A365" s="237"/>
      <c r="B365" s="304" t="s">
        <v>1007</v>
      </c>
      <c r="C365" s="238"/>
      <c r="D365" s="239"/>
      <c r="E365" s="196"/>
      <c r="F365" s="196"/>
      <c r="G365" s="196"/>
      <c r="H365" s="196"/>
      <c r="I365" s="196"/>
      <c r="J365" s="196"/>
      <c r="K365" s="196"/>
      <c r="L365" s="196"/>
      <c r="M365" s="196"/>
      <c r="N365" s="196"/>
      <c r="O365" s="196"/>
      <c r="P365" s="196"/>
      <c r="Q365" s="196"/>
    </row>
    <row r="366" spans="1:17" s="240" customFormat="1" hidden="1" outlineLevel="2">
      <c r="A366" s="237"/>
      <c r="B366" s="241"/>
      <c r="C366" s="238"/>
      <c r="D366" s="239"/>
      <c r="E366" s="266"/>
      <c r="F366" s="266"/>
      <c r="G366" s="266"/>
      <c r="H366" s="266"/>
      <c r="I366" s="266"/>
      <c r="J366" s="266"/>
      <c r="K366" s="266"/>
      <c r="L366" s="266"/>
      <c r="M366" s="266"/>
      <c r="N366" s="266"/>
      <c r="O366" s="266"/>
      <c r="P366" s="266"/>
      <c r="Q366" s="266"/>
    </row>
    <row r="367" spans="1:17" s="240" customFormat="1" hidden="1" outlineLevel="2">
      <c r="A367" s="237"/>
      <c r="B367" s="241"/>
      <c r="C367" s="238"/>
      <c r="D367" s="239"/>
      <c r="E367" s="266" t="str">
        <f t="shared" ref="E367:Q367" si="293" xml:space="preserve"> E345</f>
        <v>Prior year closing RCV expressed in prior year nominal terms - WN</v>
      </c>
      <c r="F367" s="274">
        <f t="shared" si="293"/>
        <v>0</v>
      </c>
      <c r="G367" s="274" t="str">
        <f t="shared" si="293"/>
        <v>£m</v>
      </c>
      <c r="H367" s="274">
        <f t="shared" si="293"/>
        <v>0</v>
      </c>
      <c r="I367" s="274">
        <f t="shared" si="293"/>
        <v>0</v>
      </c>
      <c r="J367" s="274">
        <f t="shared" si="293"/>
        <v>0</v>
      </c>
      <c r="K367" s="274">
        <f t="shared" si="293"/>
        <v>0</v>
      </c>
      <c r="L367" s="274">
        <f t="shared" si="293"/>
        <v>0</v>
      </c>
      <c r="M367" s="274">
        <f t="shared" si="293"/>
        <v>14.39007993876648</v>
      </c>
      <c r="N367" s="274">
        <f t="shared" si="293"/>
        <v>19.646050755994089</v>
      </c>
      <c r="O367" s="274">
        <f t="shared" si="293"/>
        <v>26.388111134552112</v>
      </c>
      <c r="P367" s="274">
        <f t="shared" si="293"/>
        <v>0</v>
      </c>
      <c r="Q367" s="274">
        <f t="shared" si="293"/>
        <v>0</v>
      </c>
    </row>
    <row r="368" spans="1:17" s="240" customFormat="1" hidden="1" outlineLevel="2">
      <c r="A368" s="237"/>
      <c r="B368" s="241"/>
      <c r="C368" s="238"/>
      <c r="D368" s="239"/>
      <c r="E368" s="266" t="str">
        <f t="shared" ref="E368:Q368" si="294" xml:space="preserve"> E347</f>
        <v>Annual update roll forward for Indexation - WN</v>
      </c>
      <c r="F368" s="274">
        <f t="shared" si="294"/>
        <v>0</v>
      </c>
      <c r="G368" s="274" t="str">
        <f t="shared" si="294"/>
        <v>£m</v>
      </c>
      <c r="H368" s="274">
        <f t="shared" si="294"/>
        <v>0</v>
      </c>
      <c r="I368" s="274">
        <f t="shared" si="294"/>
        <v>0</v>
      </c>
      <c r="J368" s="274">
        <f t="shared" si="294"/>
        <v>0</v>
      </c>
      <c r="K368" s="274">
        <f t="shared" si="294"/>
        <v>0</v>
      </c>
      <c r="L368" s="274">
        <f t="shared" si="294"/>
        <v>0</v>
      </c>
      <c r="M368" s="274">
        <f t="shared" si="294"/>
        <v>0.14575587414956992</v>
      </c>
      <c r="N368" s="274">
        <f t="shared" si="294"/>
        <v>1.2178044224317226</v>
      </c>
      <c r="O368" s="274">
        <f t="shared" si="294"/>
        <v>0</v>
      </c>
      <c r="P368" s="274">
        <f t="shared" si="294"/>
        <v>0</v>
      </c>
      <c r="Q368" s="274">
        <f t="shared" si="294"/>
        <v>0</v>
      </c>
    </row>
    <row r="369" spans="1:17" s="240" customFormat="1" hidden="1" outlineLevel="2">
      <c r="A369" s="237"/>
      <c r="B369" s="241"/>
      <c r="C369" s="238"/>
      <c r="D369" s="239"/>
      <c r="E369" s="266" t="s">
        <v>1069</v>
      </c>
      <c r="F369" s="266"/>
      <c r="G369" s="266" t="s">
        <v>1009</v>
      </c>
      <c r="H369" s="266"/>
      <c r="I369" s="266"/>
      <c r="J369" s="267">
        <f t="shared" ref="J369" si="295" xml:space="preserve"> IF( J367 &lt;&gt; 0, 1 + J368 / J367, 0)</f>
        <v>0</v>
      </c>
      <c r="K369" s="267">
        <f t="shared" ref="K369" si="296" xml:space="preserve"> IF( K367 &lt;&gt; 0, 1 + K368 / K367, 0)</f>
        <v>0</v>
      </c>
      <c r="L369" s="267">
        <f t="shared" ref="L369" si="297" xml:space="preserve"> IF( L367 &lt;&gt; 0, 1 + L368 / L367, 0)</f>
        <v>0</v>
      </c>
      <c r="M369" s="267">
        <f xml:space="preserve"> IF( M367 &lt;&gt; 0, 1 + M368 / M367, 0)</f>
        <v>1.0101289134438307</v>
      </c>
      <c r="N369" s="267">
        <f t="shared" ref="N369" si="298" xml:space="preserve"> IF( N367 &lt;&gt; 0, 1 + N368 / N367, 0)</f>
        <v>1.0619872379216044</v>
      </c>
      <c r="O369" s="267">
        <f t="shared" ref="O369" si="299" xml:space="preserve"> IF( O367 &lt;&gt; 0, 1 + O368 / O367, 0)</f>
        <v>1</v>
      </c>
      <c r="P369" s="267">
        <f t="shared" ref="P369" si="300" xml:space="preserve"> IF( P367 &lt;&gt; 0, 1 + P368 / P367, 0)</f>
        <v>0</v>
      </c>
      <c r="Q369" s="267">
        <f t="shared" ref="Q369" si="301" xml:space="preserve"> IF( Q367 &lt;&gt; 0, 1 + Q368 / Q367, 0)</f>
        <v>0</v>
      </c>
    </row>
    <row r="370" spans="1:17" s="581" customFormat="1" hidden="1" outlineLevel="2">
      <c r="A370" s="578"/>
      <c r="B370" s="579"/>
      <c r="C370" s="580"/>
      <c r="E370" s="581" t="s">
        <v>1070</v>
      </c>
      <c r="G370" s="581" t="s">
        <v>446</v>
      </c>
      <c r="J370" s="581">
        <f t="shared" ref="J370:Q370" si="302" xml:space="preserve"> IF( J367 &lt;&gt; 0, J368 / J367, 0)</f>
        <v>0</v>
      </c>
      <c r="K370" s="581">
        <f t="shared" si="302"/>
        <v>0</v>
      </c>
      <c r="L370" s="581">
        <f t="shared" si="302"/>
        <v>0</v>
      </c>
      <c r="M370" s="581">
        <f t="shared" si="302"/>
        <v>1.0128913443830677E-2</v>
      </c>
      <c r="N370" s="581">
        <f t="shared" si="302"/>
        <v>6.1987237921604453E-2</v>
      </c>
      <c r="O370" s="581">
        <f t="shared" si="302"/>
        <v>0</v>
      </c>
      <c r="P370" s="581">
        <f t="shared" si="302"/>
        <v>0</v>
      </c>
      <c r="Q370" s="581">
        <f t="shared" si="302"/>
        <v>0</v>
      </c>
    </row>
    <row r="371" spans="1:17" s="240" customFormat="1" hidden="1" outlineLevel="2">
      <c r="A371" s="237"/>
      <c r="B371" s="241"/>
      <c r="C371" s="238"/>
      <c r="D371" s="239"/>
      <c r="E371" s="266"/>
      <c r="F371" s="266"/>
      <c r="G371" s="266"/>
      <c r="H371" s="266"/>
      <c r="I371" s="266"/>
      <c r="J371" s="266"/>
      <c r="K371" s="266"/>
      <c r="L371" s="266"/>
      <c r="M371" s="266"/>
      <c r="N371" s="266"/>
      <c r="O371" s="266"/>
      <c r="P371" s="266"/>
      <c r="Q371" s="266"/>
    </row>
    <row r="372" spans="1:17" s="240" customFormat="1" hidden="1" outlineLevel="2">
      <c r="A372" s="237"/>
      <c r="B372" s="241"/>
      <c r="C372" s="238"/>
      <c r="D372" s="239"/>
      <c r="E372" s="266" t="str">
        <f t="shared" ref="E372:Q372" si="303" xml:space="preserve"> E303</f>
        <v>Opening RCV (RPI inflated RCV) balance BEG - WN - nominal (year end prices)</v>
      </c>
      <c r="F372" s="274">
        <f t="shared" si="303"/>
        <v>0</v>
      </c>
      <c r="G372" s="274" t="str">
        <f t="shared" si="303"/>
        <v>£m</v>
      </c>
      <c r="H372" s="274">
        <f t="shared" si="303"/>
        <v>0</v>
      </c>
      <c r="I372" s="274">
        <f t="shared" si="303"/>
        <v>0</v>
      </c>
      <c r="J372" s="274">
        <f t="shared" si="303"/>
        <v>0</v>
      </c>
      <c r="K372" s="274">
        <f t="shared" si="303"/>
        <v>0</v>
      </c>
      <c r="L372" s="274">
        <f t="shared" si="303"/>
        <v>0</v>
      </c>
      <c r="M372" s="274">
        <f t="shared" si="303"/>
        <v>7.2101875572430476</v>
      </c>
      <c r="N372" s="274">
        <f t="shared" si="303"/>
        <v>6.9805760974421327</v>
      </c>
      <c r="O372" s="274">
        <f t="shared" si="303"/>
        <v>0</v>
      </c>
      <c r="P372" s="274">
        <f t="shared" si="303"/>
        <v>0</v>
      </c>
      <c r="Q372" s="274">
        <f t="shared" si="303"/>
        <v>0</v>
      </c>
    </row>
    <row r="373" spans="1:17" s="240" customFormat="1" hidden="1" outlineLevel="2">
      <c r="A373" s="237"/>
      <c r="B373" s="241"/>
      <c r="C373" s="238"/>
      <c r="D373" s="239"/>
      <c r="E373" s="274" t="str">
        <f t="shared" ref="E373:Q373" si="304" xml:space="preserve"> E304</f>
        <v>Indexation on RCV - CPI(H) + RPI wedge bf balance - WN - nominal (year end prices)</v>
      </c>
      <c r="F373" s="274">
        <f t="shared" si="304"/>
        <v>0</v>
      </c>
      <c r="G373" s="274" t="str">
        <f t="shared" si="304"/>
        <v>£m</v>
      </c>
      <c r="H373" s="274">
        <f t="shared" si="304"/>
        <v>0</v>
      </c>
      <c r="I373" s="274">
        <f t="shared" si="304"/>
        <v>0</v>
      </c>
      <c r="J373" s="274">
        <f t="shared" si="304"/>
        <v>0</v>
      </c>
      <c r="K373" s="274">
        <f t="shared" si="304"/>
        <v>0</v>
      </c>
      <c r="L373" s="274">
        <f t="shared" si="304"/>
        <v>0</v>
      </c>
      <c r="M373" s="274">
        <f t="shared" si="304"/>
        <v>6.2602552105963133E-2</v>
      </c>
      <c r="N373" s="274">
        <f t="shared" si="304"/>
        <v>0.40321231339049451</v>
      </c>
      <c r="O373" s="274">
        <f t="shared" si="304"/>
        <v>0</v>
      </c>
      <c r="P373" s="274">
        <f t="shared" si="304"/>
        <v>0</v>
      </c>
      <c r="Q373" s="274">
        <f t="shared" si="304"/>
        <v>0</v>
      </c>
    </row>
    <row r="374" spans="1:17" s="240" customFormat="1" hidden="1" outlineLevel="2">
      <c r="A374" s="237"/>
      <c r="B374" s="241"/>
      <c r="C374" s="238"/>
      <c r="D374" s="239"/>
      <c r="E374" s="266" t="str">
        <f t="shared" ref="E374:Q374" si="305" xml:space="preserve"> E308</f>
        <v>Opening RCV (CPIH inflated RCV) balance BEG - WN - nominal (year end prices)</v>
      </c>
      <c r="F374" s="274">
        <f t="shared" si="305"/>
        <v>0</v>
      </c>
      <c r="G374" s="274" t="str">
        <f t="shared" si="305"/>
        <v>£m</v>
      </c>
      <c r="H374" s="274">
        <f t="shared" si="305"/>
        <v>0</v>
      </c>
      <c r="I374" s="274">
        <f t="shared" si="305"/>
        <v>0</v>
      </c>
      <c r="J374" s="274">
        <f t="shared" si="305"/>
        <v>0</v>
      </c>
      <c r="K374" s="274">
        <f t="shared" si="305"/>
        <v>0</v>
      </c>
      <c r="L374" s="274">
        <f t="shared" si="305"/>
        <v>0</v>
      </c>
      <c r="M374" s="274">
        <f t="shared" si="305"/>
        <v>7.2097253233283229</v>
      </c>
      <c r="N374" s="274">
        <f t="shared" si="305"/>
        <v>6.9664848347316486</v>
      </c>
      <c r="O374" s="274">
        <f t="shared" si="305"/>
        <v>0</v>
      </c>
      <c r="P374" s="274">
        <f t="shared" si="305"/>
        <v>0</v>
      </c>
      <c r="Q374" s="274">
        <f t="shared" si="305"/>
        <v>0</v>
      </c>
    </row>
    <row r="375" spans="1:17" s="240" customFormat="1" hidden="1" outlineLevel="2">
      <c r="A375" s="237"/>
      <c r="B375" s="241"/>
      <c r="C375" s="238"/>
      <c r="D375" s="239"/>
      <c r="E375" s="266" t="str">
        <f t="shared" ref="E375:Q375" si="306" xml:space="preserve"> E309</f>
        <v>Indexation on RCV (CPIH inflated RCV) bf balance - WN - nominal (year end prices)</v>
      </c>
      <c r="F375" s="274">
        <f t="shared" si="306"/>
        <v>0</v>
      </c>
      <c r="G375" s="274" t="str">
        <f t="shared" si="306"/>
        <v>£m</v>
      </c>
      <c r="H375" s="274">
        <f t="shared" si="306"/>
        <v>0</v>
      </c>
      <c r="I375" s="274">
        <f t="shared" si="306"/>
        <v>0</v>
      </c>
      <c r="J375" s="274">
        <f t="shared" si="306"/>
        <v>0</v>
      </c>
      <c r="K375" s="274">
        <f t="shared" si="306"/>
        <v>0</v>
      </c>
      <c r="L375" s="274">
        <f t="shared" si="306"/>
        <v>0</v>
      </c>
      <c r="M375" s="274">
        <f t="shared" si="306"/>
        <v>5.8192583129701173E-2</v>
      </c>
      <c r="N375" s="274">
        <f t="shared" si="306"/>
        <v>0.26568975622469998</v>
      </c>
      <c r="O375" s="274">
        <f t="shared" si="306"/>
        <v>0</v>
      </c>
      <c r="P375" s="274">
        <f t="shared" si="306"/>
        <v>0</v>
      </c>
      <c r="Q375" s="274">
        <f t="shared" si="306"/>
        <v>0</v>
      </c>
    </row>
    <row r="376" spans="1:17" s="240" customFormat="1" hidden="1" outlineLevel="2">
      <c r="A376" s="237"/>
      <c r="B376" s="241"/>
      <c r="C376" s="238"/>
      <c r="D376" s="239"/>
      <c r="E376" s="266" t="s">
        <v>1071</v>
      </c>
      <c r="F376" s="266"/>
      <c r="G376" s="266" t="s">
        <v>255</v>
      </c>
      <c r="H376" s="266"/>
      <c r="I376" s="266"/>
      <c r="J376" s="274">
        <f t="shared" ref="J376:L376" si="307" xml:space="preserve"> J372 + J373 - J374 - J375</f>
        <v>0</v>
      </c>
      <c r="K376" s="274">
        <f t="shared" si="307"/>
        <v>0</v>
      </c>
      <c r="L376" s="274">
        <f t="shared" si="307"/>
        <v>0</v>
      </c>
      <c r="M376" s="274">
        <f xml:space="preserve"> M372 + M373 - M374 - M375</f>
        <v>4.872202890986263E-3</v>
      </c>
      <c r="N376" s="274">
        <f t="shared" ref="N376:Q376" si="308" xml:space="preserve"> N372 + N373 - N374 - N375</f>
        <v>0.15161381987627892</v>
      </c>
      <c r="O376" s="274">
        <f t="shared" si="308"/>
        <v>0</v>
      </c>
      <c r="P376" s="274">
        <f t="shared" si="308"/>
        <v>0</v>
      </c>
      <c r="Q376" s="274">
        <f t="shared" si="308"/>
        <v>0</v>
      </c>
    </row>
    <row r="377" spans="1:17" s="240" customFormat="1" hidden="1" outlineLevel="2">
      <c r="A377" s="237"/>
      <c r="B377" s="241"/>
      <c r="C377" s="238"/>
      <c r="D377" s="239"/>
      <c r="E377" s="266" t="s">
        <v>1072</v>
      </c>
      <c r="F377" s="266"/>
      <c r="G377" s="266" t="s">
        <v>1009</v>
      </c>
      <c r="H377" s="266"/>
      <c r="I377" s="266"/>
      <c r="J377" s="267">
        <f t="shared" ref="J377:Q377" si="309" xml:space="preserve"> IF( J367 &lt;&gt; 0, 1 + J376 / J367, 0)</f>
        <v>0</v>
      </c>
      <c r="K377" s="267">
        <f t="shared" si="309"/>
        <v>0</v>
      </c>
      <c r="L377" s="267">
        <f t="shared" si="309"/>
        <v>0</v>
      </c>
      <c r="M377" s="267">
        <f t="shared" si="309"/>
        <v>1.0003385806688856</v>
      </c>
      <c r="N377" s="267">
        <f t="shared" si="309"/>
        <v>1.0077172670354637</v>
      </c>
      <c r="O377" s="267">
        <f t="shared" si="309"/>
        <v>1</v>
      </c>
      <c r="P377" s="267">
        <f t="shared" si="309"/>
        <v>0</v>
      </c>
      <c r="Q377" s="267">
        <f t="shared" si="309"/>
        <v>0</v>
      </c>
    </row>
    <row r="378" spans="1:17" s="581" customFormat="1" hidden="1" outlineLevel="2">
      <c r="A378" s="578"/>
      <c r="B378" s="579"/>
      <c r="C378" s="580"/>
      <c r="E378" s="581" t="s">
        <v>1073</v>
      </c>
      <c r="G378" s="581" t="s">
        <v>446</v>
      </c>
      <c r="J378" s="581">
        <f t="shared" ref="J378:Q378" si="310" xml:space="preserve"> IF( J367 &lt;&gt; 0, J376 / J367, 0)</f>
        <v>0</v>
      </c>
      <c r="K378" s="581">
        <f t="shared" si="310"/>
        <v>0</v>
      </c>
      <c r="L378" s="581">
        <f t="shared" si="310"/>
        <v>0</v>
      </c>
      <c r="M378" s="581">
        <f t="shared" si="310"/>
        <v>3.3858066888570106E-4</v>
      </c>
      <c r="N378" s="581">
        <f t="shared" si="310"/>
        <v>7.717267035463651E-3</v>
      </c>
      <c r="O378" s="581">
        <f t="shared" si="310"/>
        <v>0</v>
      </c>
      <c r="P378" s="581">
        <f t="shared" si="310"/>
        <v>0</v>
      </c>
      <c r="Q378" s="581">
        <f t="shared" si="310"/>
        <v>0</v>
      </c>
    </row>
    <row r="379" spans="1:17" s="240" customFormat="1" hidden="1" outlineLevel="2">
      <c r="A379" s="237"/>
      <c r="B379" s="241"/>
      <c r="C379" s="238"/>
      <c r="D379" s="239"/>
      <c r="E379" s="266"/>
      <c r="F379" s="266"/>
      <c r="G379" s="266"/>
      <c r="H379" s="266"/>
      <c r="I379" s="266"/>
      <c r="J379" s="266"/>
      <c r="K379" s="266"/>
      <c r="L379" s="266"/>
      <c r="M379" s="266"/>
      <c r="N379" s="266"/>
      <c r="O379" s="266"/>
      <c r="P379" s="266"/>
      <c r="Q379" s="266"/>
    </row>
    <row r="380" spans="1:17" s="581" customFormat="1" hidden="1" outlineLevel="2">
      <c r="A380" s="578"/>
      <c r="B380" s="579"/>
      <c r="C380" s="580"/>
      <c r="E380" s="581" t="str">
        <f t="shared" ref="E380:Q380" si="311" xml:space="preserve"> E370</f>
        <v>CPIH indexation rate - WN</v>
      </c>
      <c r="F380" s="581">
        <f t="shared" si="311"/>
        <v>0</v>
      </c>
      <c r="G380" s="581" t="str">
        <f t="shared" si="311"/>
        <v>%</v>
      </c>
      <c r="H380" s="581">
        <f t="shared" si="311"/>
        <v>0</v>
      </c>
      <c r="I380" s="581">
        <f t="shared" si="311"/>
        <v>0</v>
      </c>
      <c r="J380" s="581">
        <f t="shared" si="311"/>
        <v>0</v>
      </c>
      <c r="K380" s="581">
        <f t="shared" si="311"/>
        <v>0</v>
      </c>
      <c r="L380" s="581">
        <f t="shared" si="311"/>
        <v>0</v>
      </c>
      <c r="M380" s="581">
        <f t="shared" si="311"/>
        <v>1.0128913443830677E-2</v>
      </c>
      <c r="N380" s="581">
        <f t="shared" si="311"/>
        <v>6.1987237921604453E-2</v>
      </c>
      <c r="O380" s="581">
        <f t="shared" si="311"/>
        <v>0</v>
      </c>
      <c r="P380" s="581">
        <f t="shared" si="311"/>
        <v>0</v>
      </c>
      <c r="Q380" s="581">
        <f t="shared" si="311"/>
        <v>0</v>
      </c>
    </row>
    <row r="381" spans="1:17" s="581" customFormat="1" hidden="1" outlineLevel="2">
      <c r="A381" s="578"/>
      <c r="B381" s="579"/>
      <c r="C381" s="580"/>
      <c r="E381" s="581" t="str">
        <f t="shared" ref="E381:L381" si="312" xml:space="preserve"> E378</f>
        <v>RPI wedge indexation rate - WN</v>
      </c>
      <c r="F381" s="581">
        <f t="shared" si="312"/>
        <v>0</v>
      </c>
      <c r="G381" s="581" t="str">
        <f t="shared" si="312"/>
        <v>%</v>
      </c>
      <c r="H381" s="581">
        <f t="shared" si="312"/>
        <v>0</v>
      </c>
      <c r="I381" s="581">
        <f t="shared" si="312"/>
        <v>0</v>
      </c>
      <c r="J381" s="581">
        <f t="shared" si="312"/>
        <v>0</v>
      </c>
      <c r="K381" s="581">
        <f t="shared" si="312"/>
        <v>0</v>
      </c>
      <c r="L381" s="581">
        <f t="shared" si="312"/>
        <v>0</v>
      </c>
      <c r="M381" s="581">
        <f xml:space="preserve"> M378</f>
        <v>3.3858066888570106E-4</v>
      </c>
      <c r="N381" s="581">
        <f t="shared" ref="N381:Q381" si="313" xml:space="preserve"> N378</f>
        <v>7.717267035463651E-3</v>
      </c>
      <c r="O381" s="581">
        <f t="shared" si="313"/>
        <v>0</v>
      </c>
      <c r="P381" s="581">
        <f t="shared" si="313"/>
        <v>0</v>
      </c>
      <c r="Q381" s="581">
        <f t="shared" si="313"/>
        <v>0</v>
      </c>
    </row>
    <row r="382" spans="1:17" s="197" customFormat="1" hidden="1" outlineLevel="2">
      <c r="A382" s="582"/>
      <c r="B382" s="583"/>
      <c r="C382" s="584"/>
      <c r="E382" s="197" t="s">
        <v>1074</v>
      </c>
      <c r="G382" s="197" t="s">
        <v>446</v>
      </c>
      <c r="J382" s="197">
        <f t="shared" ref="J382" si="314" xml:space="preserve"> (1 + J380) * (1 + J381) -1</f>
        <v>0</v>
      </c>
      <c r="K382" s="197">
        <f t="shared" ref="K382" si="315" xml:space="preserve"> (1 + K380) * (1 + K381) -1</f>
        <v>0</v>
      </c>
      <c r="L382" s="197">
        <f t="shared" ref="L382" si="316" xml:space="preserve"> (1 + L380) * (1 + L381) -1</f>
        <v>0</v>
      </c>
      <c r="M382" s="197">
        <f t="shared" ref="M382" si="317" xml:space="preserve"> (1 + M380) * (1 + M381) -1</f>
        <v>1.0470923567005297E-2</v>
      </c>
      <c r="N382" s="197">
        <f xml:space="preserve"> (1 + N380) * (1 + N381) -1</f>
        <v>7.0182877024900003E-2</v>
      </c>
      <c r="O382" s="197">
        <f t="shared" ref="O382" si="318" xml:space="preserve"> (1 + O380) * (1 + O381) -1</f>
        <v>0</v>
      </c>
      <c r="P382" s="197">
        <f t="shared" ref="P382" si="319" xml:space="preserve"> (1 + P380) * (1 + P381) -1</f>
        <v>0</v>
      </c>
      <c r="Q382" s="197">
        <f t="shared" ref="Q382" si="320" xml:space="preserve"> (1 + Q380) * (1 + Q381) -1</f>
        <v>0</v>
      </c>
    </row>
    <row r="383" spans="1:17" s="137" customFormat="1" hidden="1" outlineLevel="2">
      <c r="A383" s="369"/>
      <c r="B383" s="380"/>
      <c r="C383" s="370"/>
      <c r="D383" s="371"/>
      <c r="E383" s="275"/>
      <c r="F383" s="275"/>
      <c r="G383" s="275"/>
      <c r="H383" s="275"/>
      <c r="I383" s="275"/>
      <c r="J383" s="197"/>
      <c r="K383" s="197"/>
      <c r="L383" s="197"/>
      <c r="M383" s="197"/>
      <c r="N383" s="197"/>
      <c r="O383" s="197"/>
      <c r="P383" s="197"/>
      <c r="Q383" s="197"/>
    </row>
    <row r="384" spans="1:17" s="259" customFormat="1" outlineLevel="1">
      <c r="A384" s="256"/>
      <c r="B384" s="257"/>
      <c r="C384" s="258"/>
      <c r="D384" s="255"/>
      <c r="E384" s="196"/>
      <c r="F384" s="240"/>
      <c r="G384" s="240"/>
      <c r="H384" s="240"/>
      <c r="I384" s="240"/>
      <c r="J384" s="196"/>
      <c r="K384" s="196"/>
      <c r="L384" s="196"/>
      <c r="M384" s="196"/>
      <c r="N384" s="196"/>
      <c r="O384" s="196"/>
      <c r="P384" s="196"/>
      <c r="Q384" s="196"/>
    </row>
    <row r="385" spans="1:17" s="259" customFormat="1">
      <c r="A385" s="256"/>
      <c r="B385" s="257"/>
      <c r="C385" s="258"/>
      <c r="D385" s="255"/>
      <c r="E385" s="196"/>
      <c r="F385" s="196"/>
      <c r="G385" s="196"/>
      <c r="H385" s="196"/>
      <c r="I385" s="196"/>
      <c r="J385" s="196"/>
      <c r="K385" s="196"/>
      <c r="L385" s="196"/>
      <c r="M385" s="196"/>
      <c r="N385" s="196"/>
      <c r="O385" s="196"/>
      <c r="P385" s="196"/>
      <c r="Q385" s="196"/>
    </row>
    <row r="386" spans="1:17" s="33" customFormat="1" collapsed="1">
      <c r="A386" s="33" t="s">
        <v>1075</v>
      </c>
      <c r="D386" s="253"/>
    </row>
    <row r="387" spans="1:17" s="259" customFormat="1" hidden="1" outlineLevel="1">
      <c r="A387" s="256"/>
      <c r="B387" s="257"/>
      <c r="C387" s="258"/>
      <c r="D387" s="255"/>
      <c r="E387" s="196"/>
      <c r="F387" s="196"/>
      <c r="G387" s="196"/>
      <c r="H387" s="196"/>
      <c r="I387" s="196"/>
      <c r="J387" s="196"/>
      <c r="K387" s="196"/>
      <c r="L387" s="196"/>
      <c r="M387" s="196"/>
      <c r="N387" s="196"/>
      <c r="O387" s="196"/>
      <c r="P387" s="196"/>
      <c r="Q387" s="196"/>
    </row>
    <row r="388" spans="1:17" s="259" customFormat="1" hidden="1" outlineLevel="1" collapsed="1">
      <c r="A388" s="256"/>
      <c r="B388" s="257" t="s">
        <v>942</v>
      </c>
      <c r="C388" s="258"/>
      <c r="D388" s="255"/>
      <c r="E388" s="196"/>
      <c r="F388" s="196"/>
      <c r="G388" s="196"/>
      <c r="H388" s="196"/>
      <c r="I388" s="196"/>
      <c r="J388" s="196"/>
      <c r="K388" s="196"/>
      <c r="L388" s="196"/>
      <c r="M388" s="196"/>
      <c r="N388" s="196"/>
      <c r="O388" s="196"/>
      <c r="P388" s="196"/>
      <c r="Q388" s="196"/>
    </row>
    <row r="389" spans="1:17" s="259" customFormat="1" hidden="1" outlineLevel="2">
      <c r="A389" s="256"/>
      <c r="B389" s="257"/>
      <c r="C389" s="196" t="s">
        <v>943</v>
      </c>
      <c r="D389" s="255"/>
      <c r="E389" s="196"/>
      <c r="F389" s="196"/>
      <c r="G389" s="196"/>
      <c r="H389" s="196"/>
      <c r="I389" s="196"/>
      <c r="J389" s="196"/>
      <c r="K389" s="196"/>
      <c r="L389" s="196"/>
      <c r="M389" s="196"/>
      <c r="N389" s="196"/>
      <c r="O389" s="196"/>
      <c r="P389" s="196"/>
      <c r="Q389" s="196"/>
    </row>
    <row r="390" spans="1:17" s="573" customFormat="1" hidden="1" outlineLevel="2">
      <c r="A390" s="572"/>
      <c r="B390" s="570"/>
      <c r="C390" s="574"/>
      <c r="D390" s="571"/>
      <c r="E390" s="575" t="str">
        <f>Inp!E$136</f>
        <v>Wastewater network 2020 RCV~ 1 April (opening balance) for FM at 2017-18 CPIH deflated price base</v>
      </c>
      <c r="F390" s="575">
        <f>Inp!F$136</f>
        <v>0</v>
      </c>
      <c r="G390" s="575" t="str">
        <f>Inp!G$136</f>
        <v>£m</v>
      </c>
      <c r="H390" s="575">
        <f>Inp!H$136</f>
        <v>0</v>
      </c>
      <c r="I390" s="575">
        <f>Inp!I$136</f>
        <v>0</v>
      </c>
      <c r="J390" s="575">
        <f>Inp!J$136</f>
        <v>0</v>
      </c>
      <c r="K390" s="575">
        <f>Inp!K$136</f>
        <v>0</v>
      </c>
      <c r="L390" s="575">
        <f>Inp!L$136</f>
        <v>0.66895531715041301</v>
      </c>
      <c r="M390" s="575">
        <f>Inp!M$136</f>
        <v>0</v>
      </c>
      <c r="N390" s="575">
        <f>Inp!N$136</f>
        <v>0</v>
      </c>
      <c r="O390" s="575">
        <f>Inp!O$136</f>
        <v>0</v>
      </c>
      <c r="P390" s="575">
        <f>Inp!P$136</f>
        <v>0</v>
      </c>
      <c r="Q390" s="575">
        <f>Inp!Q$136</f>
        <v>0</v>
      </c>
    </row>
    <row r="391" spans="1:17" s="259" customFormat="1" hidden="1" outlineLevel="2">
      <c r="A391" s="256"/>
      <c r="B391" s="257"/>
      <c r="C391" s="258"/>
      <c r="D391" s="255"/>
      <c r="E391" s="181" t="s">
        <v>944</v>
      </c>
      <c r="F391" s="181">
        <v>0.5</v>
      </c>
      <c r="G391" s="181" t="s">
        <v>446</v>
      </c>
      <c r="H391" s="196"/>
      <c r="I391" s="196"/>
      <c r="J391" s="196"/>
      <c r="K391" s="196"/>
      <c r="L391" s="196"/>
      <c r="M391" s="196"/>
      <c r="N391" s="196"/>
      <c r="O391" s="196"/>
      <c r="P391" s="196"/>
      <c r="Q391" s="196"/>
    </row>
    <row r="392" spans="1:17" s="292" customFormat="1" hidden="1" outlineLevel="2">
      <c r="A392" s="287"/>
      <c r="B392" s="288"/>
      <c r="C392" s="289"/>
      <c r="D392" s="290"/>
      <c r="E392" s="272" t="str">
        <f xml:space="preserve"> Time!E$34</f>
        <v>Pre Forecast Period Flag</v>
      </c>
      <c r="F392" s="272">
        <f xml:space="preserve"> Time!F$34</f>
        <v>0</v>
      </c>
      <c r="G392" s="272" t="str">
        <f xml:space="preserve"> Time!G$34</f>
        <v>flag</v>
      </c>
      <c r="H392" s="272">
        <f xml:space="preserve"> Time!H$34</f>
        <v>3</v>
      </c>
      <c r="I392" s="272">
        <f xml:space="preserve"> Time!I$34</f>
        <v>0</v>
      </c>
      <c r="J392" s="272">
        <f xml:space="preserve"> Time!J$34</f>
        <v>1</v>
      </c>
      <c r="K392" s="272">
        <f xml:space="preserve"> Time!K$34</f>
        <v>1</v>
      </c>
      <c r="L392" s="272">
        <f xml:space="preserve"> Time!L$34</f>
        <v>1</v>
      </c>
      <c r="M392" s="272">
        <f xml:space="preserve"> Time!M$34</f>
        <v>0</v>
      </c>
      <c r="N392" s="272">
        <f xml:space="preserve"> Time!N$34</f>
        <v>0</v>
      </c>
      <c r="O392" s="272">
        <f xml:space="preserve"> Time!O$34</f>
        <v>0</v>
      </c>
      <c r="P392" s="272">
        <f xml:space="preserve"> Time!P$34</f>
        <v>0</v>
      </c>
      <c r="Q392" s="272">
        <f xml:space="preserve"> Time!Q$34</f>
        <v>0</v>
      </c>
    </row>
    <row r="393" spans="1:17" s="259" customFormat="1" hidden="1" outlineLevel="2">
      <c r="A393" s="256"/>
      <c r="B393" s="257"/>
      <c r="C393" s="258"/>
      <c r="D393" s="255"/>
      <c r="E393" s="293" t="str">
        <f xml:space="preserve"> Index!E$85</f>
        <v>CPIH index (PR19FD) - FYA - inflate from FYA 2017-18</v>
      </c>
      <c r="F393" s="293">
        <f xml:space="preserve"> Index!F$85</f>
        <v>0</v>
      </c>
      <c r="G393" s="293" t="str">
        <f xml:space="preserve"> Index!G$85</f>
        <v>Factor</v>
      </c>
      <c r="H393" s="293">
        <f xml:space="preserve"> Index!H$85</f>
        <v>0</v>
      </c>
      <c r="I393" s="293">
        <f xml:space="preserve"> Index!I$85</f>
        <v>0</v>
      </c>
      <c r="J393" s="263">
        <f xml:space="preserve"> Index!J$85</f>
        <v>1</v>
      </c>
      <c r="K393" s="263">
        <f xml:space="preserve"> Index!K$85</f>
        <v>1.0212697905005599</v>
      </c>
      <c r="L393" s="263">
        <f xml:space="preserve"> Index!L$85</f>
        <v>1.0416029201511179</v>
      </c>
      <c r="M393" s="263">
        <f xml:space="preserve"> Index!M$85</f>
        <v>1.0622616980779827</v>
      </c>
      <c r="N393" s="263">
        <f xml:space="preserve"> Index!N$85</f>
        <v>1.0835515290872799</v>
      </c>
      <c r="O393" s="263">
        <f xml:space="preserve"> Index!O$85</f>
        <v>1.1060365794841869</v>
      </c>
      <c r="P393" s="263">
        <f xml:space="preserve"> Index!P$85</f>
        <v>1.1292633476533553</v>
      </c>
      <c r="Q393" s="263">
        <f xml:space="preserve"> Index!Q$85</f>
        <v>1.1529778779540774</v>
      </c>
    </row>
    <row r="394" spans="1:17" s="205" customFormat="1" hidden="1" outlineLevel="2">
      <c r="A394" s="294"/>
      <c r="B394" s="295"/>
      <c r="C394" s="296"/>
      <c r="D394" s="297"/>
      <c r="E394" s="576" t="str">
        <f xml:space="preserve"> Index!E$127</f>
        <v>RPI-CPIH wedge (PR19FD) - FYA - annual inflation</v>
      </c>
      <c r="F394" s="576">
        <f xml:space="preserve"> Index!F$127</f>
        <v>0</v>
      </c>
      <c r="G394" s="576" t="str">
        <f xml:space="preserve"> Index!G$127</f>
        <v>Factor</v>
      </c>
      <c r="H394" s="576">
        <f xml:space="preserve"> Index!H$127</f>
        <v>0</v>
      </c>
      <c r="I394" s="576">
        <f xml:space="preserve"> Index!I$127</f>
        <v>0</v>
      </c>
      <c r="J394" s="576">
        <f xml:space="preserve"> Index!J$127</f>
        <v>0</v>
      </c>
      <c r="K394" s="576">
        <f xml:space="preserve"> Index!K$127</f>
        <v>9.2858492581475716E-3</v>
      </c>
      <c r="L394" s="576">
        <f xml:space="preserve"> Index!L$127</f>
        <v>1.1612485258307714E-2</v>
      </c>
      <c r="M394" s="576">
        <f xml:space="preserve"> Index!M$127</f>
        <v>4.424450951415082E-3</v>
      </c>
      <c r="N394" s="576">
        <f xml:space="preserve"> Index!N$127</f>
        <v>9.5456655774606158E-3</v>
      </c>
      <c r="O394" s="576">
        <f xml:space="preserve"> Index!O$127</f>
        <v>1.0752431675141949E-2</v>
      </c>
      <c r="P394" s="576">
        <f xml:space="preserve"> Index!P$127</f>
        <v>1.1000000000000121E-2</v>
      </c>
      <c r="Q394" s="576">
        <f xml:space="preserve"> Index!Q$127</f>
        <v>1.0999999999998566E-2</v>
      </c>
    </row>
    <row r="395" spans="1:17" s="259" customFormat="1" hidden="1" outlineLevel="2">
      <c r="A395" s="256"/>
      <c r="B395" s="257"/>
      <c r="C395" s="258"/>
      <c r="D395" s="255"/>
      <c r="E395" s="196" t="s">
        <v>945</v>
      </c>
      <c r="F395" s="274"/>
      <c r="G395" s="274" t="s">
        <v>668</v>
      </c>
      <c r="H395" s="196"/>
      <c r="I395" s="196"/>
      <c r="J395" s="267">
        <f t="shared" ref="J395" si="321" xml:space="preserve"> IF(J392 = 1, J393, I395 * (1 + J394))</f>
        <v>1</v>
      </c>
      <c r="K395" s="267">
        <f t="shared" ref="K395" si="322" xml:space="preserve"> IF(K392 = 1, K393, J395 * (1 + K394))</f>
        <v>1.0212697905005599</v>
      </c>
      <c r="L395" s="267">
        <f t="shared" ref="L395" si="323" xml:space="preserve"> IF(L392 = 1, L393, K395 * (1 + L394))</f>
        <v>1.0416029201511179</v>
      </c>
      <c r="M395" s="267">
        <f t="shared" ref="M395" si="324" xml:space="preserve"> IF(M392 = 1, M393, L395 * (1 + M394))</f>
        <v>1.0462114411821772</v>
      </c>
      <c r="N395" s="267">
        <f t="shared" ref="N395" si="325" xml:space="preserve"> IF(N392 = 1, N393, M395 * (1 + N394))</f>
        <v>1.0561982257230154</v>
      </c>
      <c r="O395" s="267">
        <f t="shared" ref="O395" si="326" xml:space="preserve"> IF(O392 = 1, O393, N395 * (1 + O394))</f>
        <v>1.0675549249805083</v>
      </c>
      <c r="P395" s="267">
        <f t="shared" ref="P395" si="327" xml:space="preserve"> IF(P392 = 1, P393, O395 * (1 + P394))</f>
        <v>1.079298029155294</v>
      </c>
      <c r="Q395" s="267">
        <f t="shared" ref="Q395" si="328" xml:space="preserve"> IF(Q392 = 1, Q393, P395 * (1 + Q394))</f>
        <v>1.0911703074760006</v>
      </c>
    </row>
    <row r="396" spans="1:17" s="259" customFormat="1" hidden="1" outlineLevel="2">
      <c r="A396" s="256"/>
      <c r="B396" s="257"/>
      <c r="C396" s="258"/>
      <c r="D396" s="255"/>
      <c r="E396" s="196" t="s">
        <v>1076</v>
      </c>
      <c r="F396" s="274"/>
      <c r="G396" s="196" t="s">
        <v>255</v>
      </c>
      <c r="H396" s="196"/>
      <c r="I396" s="196"/>
      <c r="J396" s="274">
        <f t="shared" ref="J396:Q396" si="329" xml:space="preserve"> (1 - $F391) * J390 * J395</f>
        <v>0</v>
      </c>
      <c r="K396" s="274">
        <f t="shared" si="329"/>
        <v>0</v>
      </c>
      <c r="L396" s="274">
        <f t="shared" si="329"/>
        <v>0.3483929058972437</v>
      </c>
      <c r="M396" s="274">
        <f t="shared" si="329"/>
        <v>0</v>
      </c>
      <c r="N396" s="274">
        <f t="shared" si="329"/>
        <v>0</v>
      </c>
      <c r="O396" s="274">
        <f t="shared" si="329"/>
        <v>0</v>
      </c>
      <c r="P396" s="274">
        <f t="shared" si="329"/>
        <v>0</v>
      </c>
      <c r="Q396" s="274">
        <f t="shared" si="329"/>
        <v>0</v>
      </c>
    </row>
    <row r="397" spans="1:17" s="259" customFormat="1" hidden="1" outlineLevel="2">
      <c r="A397" s="256"/>
      <c r="B397" s="257"/>
      <c r="C397" s="258"/>
      <c r="D397" s="255"/>
      <c r="E397" s="196"/>
      <c r="F397" s="196"/>
      <c r="G397" s="196"/>
      <c r="H397" s="196"/>
      <c r="I397" s="196"/>
      <c r="J397" s="196"/>
      <c r="K397" s="196"/>
      <c r="L397" s="196"/>
      <c r="M397" s="196"/>
      <c r="N397" s="196"/>
      <c r="O397" s="196"/>
      <c r="P397" s="196"/>
      <c r="Q397" s="196"/>
    </row>
    <row r="398" spans="1:17" s="259" customFormat="1" hidden="1" outlineLevel="2">
      <c r="A398" s="256"/>
      <c r="B398" s="257"/>
      <c r="C398" s="196" t="s">
        <v>947</v>
      </c>
      <c r="D398" s="255"/>
      <c r="E398" s="196"/>
      <c r="F398" s="196"/>
      <c r="G398" s="196"/>
      <c r="H398" s="196"/>
      <c r="I398" s="196"/>
      <c r="J398" s="196"/>
      <c r="K398" s="196"/>
      <c r="L398" s="196"/>
      <c r="M398" s="196"/>
      <c r="N398" s="196"/>
      <c r="O398" s="196"/>
      <c r="P398" s="196"/>
      <c r="Q398" s="196"/>
    </row>
    <row r="399" spans="1:17" s="573" customFormat="1" hidden="1" outlineLevel="2">
      <c r="A399" s="572"/>
      <c r="B399" s="570"/>
      <c r="C399" s="574"/>
      <c r="D399" s="571"/>
      <c r="E399" s="575" t="str">
        <f>Inp!E$136</f>
        <v>Wastewater network 2020 RCV~ 1 April (opening balance) for FM at 2017-18 CPIH deflated price base</v>
      </c>
      <c r="F399" s="575">
        <f>Inp!F$136</f>
        <v>0</v>
      </c>
      <c r="G399" s="575" t="str">
        <f>Inp!G$136</f>
        <v>£m</v>
      </c>
      <c r="H399" s="575">
        <f>Inp!H$136</f>
        <v>0</v>
      </c>
      <c r="I399" s="575">
        <f>Inp!I$136</f>
        <v>0</v>
      </c>
      <c r="J399" s="575">
        <f>Inp!J$136</f>
        <v>0</v>
      </c>
      <c r="K399" s="575">
        <f>Inp!K$136</f>
        <v>0</v>
      </c>
      <c r="L399" s="575">
        <f>Inp!L$136</f>
        <v>0.66895531715041301</v>
      </c>
      <c r="M399" s="575">
        <f>Inp!M$136</f>
        <v>0</v>
      </c>
      <c r="N399" s="575">
        <f>Inp!N$136</f>
        <v>0</v>
      </c>
      <c r="O399" s="575">
        <f>Inp!O$136</f>
        <v>0</v>
      </c>
      <c r="P399" s="575">
        <f>Inp!P$136</f>
        <v>0</v>
      </c>
      <c r="Q399" s="575">
        <f>Inp!Q$136</f>
        <v>0</v>
      </c>
    </row>
    <row r="400" spans="1:17" s="259" customFormat="1" hidden="1" outlineLevel="2">
      <c r="A400" s="256"/>
      <c r="B400" s="257"/>
      <c r="C400" s="258"/>
      <c r="D400" s="255"/>
      <c r="E400" s="181" t="s">
        <v>944</v>
      </c>
      <c r="F400" s="181">
        <v>0.5</v>
      </c>
      <c r="G400" s="181" t="s">
        <v>446</v>
      </c>
      <c r="H400" s="196"/>
      <c r="I400" s="196"/>
      <c r="J400" s="196"/>
      <c r="K400" s="196"/>
      <c r="L400" s="196"/>
      <c r="M400" s="196"/>
      <c r="N400" s="196"/>
      <c r="O400" s="196"/>
      <c r="P400" s="196"/>
      <c r="Q400" s="196"/>
    </row>
    <row r="401" spans="1:17" s="292" customFormat="1" hidden="1" outlineLevel="2">
      <c r="A401" s="287"/>
      <c r="B401" s="288"/>
      <c r="C401" s="289"/>
      <c r="D401" s="290"/>
      <c r="E401" s="272" t="str">
        <f xml:space="preserve"> Time!E$34</f>
        <v>Pre Forecast Period Flag</v>
      </c>
      <c r="F401" s="272">
        <f xml:space="preserve"> Time!F$34</f>
        <v>0</v>
      </c>
      <c r="G401" s="272" t="str">
        <f xml:space="preserve"> Time!G$34</f>
        <v>flag</v>
      </c>
      <c r="H401" s="272">
        <f xml:space="preserve"> Time!H$34</f>
        <v>3</v>
      </c>
      <c r="I401" s="272">
        <f xml:space="preserve"> Time!I$34</f>
        <v>0</v>
      </c>
      <c r="J401" s="272">
        <f xml:space="preserve"> Time!J$34</f>
        <v>1</v>
      </c>
      <c r="K401" s="272">
        <f xml:space="preserve"> Time!K$34</f>
        <v>1</v>
      </c>
      <c r="L401" s="272">
        <f xml:space="preserve"> Time!L$34</f>
        <v>1</v>
      </c>
      <c r="M401" s="272">
        <f xml:space="preserve"> Time!M$34</f>
        <v>0</v>
      </c>
      <c r="N401" s="272">
        <f xml:space="preserve"> Time!N$34</f>
        <v>0</v>
      </c>
      <c r="O401" s="272">
        <f xml:space="preserve"> Time!O$34</f>
        <v>0</v>
      </c>
      <c r="P401" s="272">
        <f xml:space="preserve"> Time!P$34</f>
        <v>0</v>
      </c>
      <c r="Q401" s="272">
        <f xml:space="preserve"> Time!Q$34</f>
        <v>0</v>
      </c>
    </row>
    <row r="402" spans="1:17" s="205" customFormat="1" hidden="1" outlineLevel="2">
      <c r="A402" s="294"/>
      <c r="B402" s="295"/>
      <c r="C402" s="296"/>
      <c r="D402" s="297"/>
      <c r="E402" s="576" t="str">
        <f xml:space="preserve"> Index!E$199</f>
        <v>CPIH index (actual) - FYA - inflate from FYA 2017-18</v>
      </c>
      <c r="F402" s="576">
        <f xml:space="preserve"> Index!F$199</f>
        <v>0</v>
      </c>
      <c r="G402" s="576" t="str">
        <f xml:space="preserve"> Index!G$199</f>
        <v>Factor</v>
      </c>
      <c r="H402" s="576">
        <f xml:space="preserve"> Index!H$199</f>
        <v>0</v>
      </c>
      <c r="I402" s="576">
        <f xml:space="preserve"> Index!I$199</f>
        <v>0</v>
      </c>
      <c r="J402" s="576">
        <f xml:space="preserve"> Index!J$199</f>
        <v>1</v>
      </c>
      <c r="K402" s="576">
        <f xml:space="preserve"> Index!K$199</f>
        <v>1.0212697905005599</v>
      </c>
      <c r="L402" s="576">
        <f xml:space="preserve"> Index!L$199</f>
        <v>1.0386214616983847</v>
      </c>
      <c r="M402" s="576">
        <f xml:space="preserve"> Index!M$199</f>
        <v>1.0469374700143934</v>
      </c>
      <c r="N402" s="576">
        <f xml:space="preserve"> Index!N$199</f>
        <v>1.0853990084759317</v>
      </c>
      <c r="O402" s="576">
        <f xml:space="preserve"> Index!O$199</f>
        <v>0</v>
      </c>
      <c r="P402" s="576">
        <f xml:space="preserve"> Index!P$199</f>
        <v>0</v>
      </c>
      <c r="Q402" s="576">
        <f xml:space="preserve"> Index!Q$199</f>
        <v>0</v>
      </c>
    </row>
    <row r="403" spans="1:17" s="259" customFormat="1" hidden="1" outlineLevel="2">
      <c r="A403" s="256"/>
      <c r="B403" s="257"/>
      <c r="C403" s="258"/>
      <c r="D403" s="255"/>
      <c r="E403" s="263" t="str">
        <f xml:space="preserve"> Index!E$241</f>
        <v>RPI-CPIH wedge (actual) - FYA - annual inflation</v>
      </c>
      <c r="F403" s="263">
        <f xml:space="preserve"> Index!F$241</f>
        <v>0</v>
      </c>
      <c r="G403" s="263" t="str">
        <f xml:space="preserve"> Index!G$241</f>
        <v>Factor</v>
      </c>
      <c r="H403" s="263">
        <f xml:space="preserve"> Index!H$241</f>
        <v>0</v>
      </c>
      <c r="I403" s="263">
        <f xml:space="preserve"> Index!I$241</f>
        <v>0</v>
      </c>
      <c r="J403" s="263">
        <f xml:space="preserve"> Index!J$241</f>
        <v>0</v>
      </c>
      <c r="K403" s="263">
        <f xml:space="preserve"> Index!K$241</f>
        <v>9.2858492581475716E-3</v>
      </c>
      <c r="L403" s="263">
        <f xml:space="preserve"> Index!L$241</f>
        <v>8.8943456175889501E-3</v>
      </c>
      <c r="M403" s="263">
        <f xml:space="preserve"> Index!M$241</f>
        <v>6.757387172393603E-4</v>
      </c>
      <c r="N403" s="263">
        <f xml:space="preserve"> Index!N$241</f>
        <v>2.1024851849776205E-2</v>
      </c>
      <c r="O403" s="263">
        <f xml:space="preserve"> Index!O$241</f>
        <v>0</v>
      </c>
      <c r="P403" s="263">
        <f xml:space="preserve"> Index!P$241</f>
        <v>0</v>
      </c>
      <c r="Q403" s="263">
        <f xml:space="preserve"> Index!Q$241</f>
        <v>0</v>
      </c>
    </row>
    <row r="404" spans="1:17" s="259" customFormat="1" hidden="1" outlineLevel="2">
      <c r="A404" s="256"/>
      <c r="B404" s="257"/>
      <c r="C404" s="258"/>
      <c r="D404" s="255"/>
      <c r="E404" s="196" t="s">
        <v>945</v>
      </c>
      <c r="F404" s="274"/>
      <c r="G404" s="274" t="s">
        <v>668</v>
      </c>
      <c r="H404" s="196"/>
      <c r="I404" s="196"/>
      <c r="J404" s="267">
        <f t="shared" ref="J404" si="330" xml:space="preserve"> IF(J401 = 1, J402, I404 * (1 + J403))</f>
        <v>1</v>
      </c>
      <c r="K404" s="267">
        <f t="shared" ref="K404" si="331" xml:space="preserve"> IF(K401 = 1, K402, J404 * (1 + K403))</f>
        <v>1.0212697905005599</v>
      </c>
      <c r="L404" s="267">
        <f t="shared" ref="L404" si="332" xml:space="preserve"> IF(L401 = 1, L402, K404 * (1 + L403))</f>
        <v>1.0386214616983847</v>
      </c>
      <c r="M404" s="267">
        <f t="shared" ref="M404" si="333" xml:space="preserve"> IF(M401 = 1, M402, L404 * (1 + M403))</f>
        <v>1.03932329843261</v>
      </c>
      <c r="N404" s="267">
        <f t="shared" ref="N404" si="334" xml:space="preserve"> IF(N401 = 1, N402, M404 * (1 + N403))</f>
        <v>1.0611749168061764</v>
      </c>
      <c r="O404" s="267">
        <f t="shared" ref="O404" si="335" xml:space="preserve"> IF(O401 = 1, O402, N404 * (1 + O403))</f>
        <v>1.0611749168061764</v>
      </c>
      <c r="P404" s="267">
        <f t="shared" ref="P404" si="336" xml:space="preserve"> IF(P401 = 1, P402, O404 * (1 + P403))</f>
        <v>1.0611749168061764</v>
      </c>
      <c r="Q404" s="267">
        <f t="shared" ref="Q404" si="337" xml:space="preserve"> IF(Q401 = 1, Q402, P404 * (1 + Q403))</f>
        <v>1.0611749168061764</v>
      </c>
    </row>
    <row r="405" spans="1:17" s="259" customFormat="1" hidden="1" outlineLevel="2">
      <c r="A405" s="256"/>
      <c r="B405" s="257"/>
      <c r="C405" s="258"/>
      <c r="D405" s="255"/>
      <c r="E405" s="196" t="s">
        <v>1077</v>
      </c>
      <c r="F405" s="274"/>
      <c r="G405" s="196" t="s">
        <v>255</v>
      </c>
      <c r="H405" s="196"/>
      <c r="I405" s="196"/>
      <c r="J405" s="274">
        <f t="shared" ref="J405:Q405" si="338" xml:space="preserve"> (1 - $F400) * J399 * J404</f>
        <v>0</v>
      </c>
      <c r="K405" s="274">
        <f t="shared" si="338"/>
        <v>0</v>
      </c>
      <c r="L405" s="274">
        <f t="shared" si="338"/>
        <v>0.34739567465483423</v>
      </c>
      <c r="M405" s="274">
        <f t="shared" si="338"/>
        <v>0</v>
      </c>
      <c r="N405" s="274">
        <f t="shared" si="338"/>
        <v>0</v>
      </c>
      <c r="O405" s="274">
        <f t="shared" si="338"/>
        <v>0</v>
      </c>
      <c r="P405" s="274">
        <f t="shared" si="338"/>
        <v>0</v>
      </c>
      <c r="Q405" s="274">
        <f t="shared" si="338"/>
        <v>0</v>
      </c>
    </row>
    <row r="406" spans="1:17" s="259" customFormat="1" hidden="1" outlineLevel="2">
      <c r="A406" s="256"/>
      <c r="B406" s="257"/>
      <c r="C406" s="258"/>
      <c r="D406" s="255"/>
      <c r="E406" s="196"/>
      <c r="F406" s="274"/>
      <c r="G406" s="196"/>
      <c r="H406" s="196"/>
      <c r="I406" s="196"/>
      <c r="J406" s="196"/>
      <c r="K406" s="196"/>
      <c r="L406" s="196"/>
      <c r="M406" s="196"/>
      <c r="N406" s="196"/>
      <c r="O406" s="196"/>
      <c r="P406" s="196"/>
      <c r="Q406" s="196"/>
    </row>
    <row r="407" spans="1:17" s="259" customFormat="1" hidden="1" outlineLevel="2">
      <c r="A407" s="256"/>
      <c r="B407" s="257"/>
      <c r="C407" s="196" t="s">
        <v>949</v>
      </c>
      <c r="D407" s="255"/>
      <c r="E407" s="196"/>
      <c r="F407" s="274"/>
      <c r="G407" s="196"/>
      <c r="H407" s="196"/>
      <c r="I407" s="196"/>
      <c r="J407" s="196"/>
      <c r="K407" s="196"/>
      <c r="L407" s="196"/>
      <c r="M407" s="196"/>
      <c r="N407" s="196"/>
      <c r="O407" s="196"/>
      <c r="P407" s="196"/>
      <c r="Q407" s="196"/>
    </row>
    <row r="408" spans="1:17" s="573" customFormat="1" hidden="1" outlineLevel="2">
      <c r="A408" s="572"/>
      <c r="B408" s="570"/>
      <c r="C408" s="574"/>
      <c r="D408" s="571"/>
      <c r="E408" s="577" t="str">
        <f t="shared" ref="E408:Q408" si="339" xml:space="preserve"> E396</f>
        <v>Wastewater network: RCV - CPI(H) + RPI wedge initial balance - nominal (PR19FD)</v>
      </c>
      <c r="F408" s="577">
        <f t="shared" si="339"/>
        <v>0</v>
      </c>
      <c r="G408" s="577" t="str">
        <f t="shared" si="339"/>
        <v>£m</v>
      </c>
      <c r="H408" s="577">
        <f t="shared" si="339"/>
        <v>0</v>
      </c>
      <c r="I408" s="577">
        <f t="shared" si="339"/>
        <v>0</v>
      </c>
      <c r="J408" s="577">
        <f t="shared" si="339"/>
        <v>0</v>
      </c>
      <c r="K408" s="577">
        <f t="shared" si="339"/>
        <v>0</v>
      </c>
      <c r="L408" s="577">
        <f t="shared" si="339"/>
        <v>0.3483929058972437</v>
      </c>
      <c r="M408" s="577">
        <f t="shared" si="339"/>
        <v>0</v>
      </c>
      <c r="N408" s="577">
        <f t="shared" si="339"/>
        <v>0</v>
      </c>
      <c r="O408" s="577">
        <f t="shared" si="339"/>
        <v>0</v>
      </c>
      <c r="P408" s="577">
        <f t="shared" si="339"/>
        <v>0</v>
      </c>
      <c r="Q408" s="577">
        <f t="shared" si="339"/>
        <v>0</v>
      </c>
    </row>
    <row r="409" spans="1:17" s="573" customFormat="1" hidden="1" outlineLevel="2">
      <c r="A409" s="572"/>
      <c r="B409" s="570"/>
      <c r="C409" s="574"/>
      <c r="D409" s="571"/>
      <c r="E409" s="577" t="str">
        <f t="shared" ref="E409:Q409" si="340" xml:space="preserve"> E405</f>
        <v>Wastewater network: RCV - CPI(H) + RPI wedge initial balance - nominal (Actual)</v>
      </c>
      <c r="F409" s="577">
        <f t="shared" si="340"/>
        <v>0</v>
      </c>
      <c r="G409" s="577" t="str">
        <f t="shared" si="340"/>
        <v>£m</v>
      </c>
      <c r="H409" s="577">
        <f t="shared" si="340"/>
        <v>0</v>
      </c>
      <c r="I409" s="577">
        <f t="shared" si="340"/>
        <v>0</v>
      </c>
      <c r="J409" s="577">
        <f t="shared" si="340"/>
        <v>0</v>
      </c>
      <c r="K409" s="577">
        <f t="shared" si="340"/>
        <v>0</v>
      </c>
      <c r="L409" s="577">
        <f t="shared" si="340"/>
        <v>0.34739567465483423</v>
      </c>
      <c r="M409" s="577">
        <f t="shared" si="340"/>
        <v>0</v>
      </c>
      <c r="N409" s="577">
        <f t="shared" si="340"/>
        <v>0</v>
      </c>
      <c r="O409" s="577">
        <f t="shared" si="340"/>
        <v>0</v>
      </c>
      <c r="P409" s="577">
        <f t="shared" si="340"/>
        <v>0</v>
      </c>
      <c r="Q409" s="577">
        <f t="shared" si="340"/>
        <v>0</v>
      </c>
    </row>
    <row r="410" spans="1:17" s="573" customFormat="1" hidden="1" outlineLevel="2">
      <c r="A410" s="572"/>
      <c r="B410" s="570"/>
      <c r="C410" s="574"/>
      <c r="D410" s="571"/>
      <c r="E410" s="577" t="s">
        <v>1078</v>
      </c>
      <c r="F410" s="577"/>
      <c r="G410" s="577" t="s">
        <v>255</v>
      </c>
      <c r="H410" s="577">
        <f t="shared" ref="H410" si="341" xml:space="preserve"> H409 - H408</f>
        <v>0</v>
      </c>
      <c r="I410" s="577">
        <f t="shared" ref="I410" si="342" xml:space="preserve"> I409 - I408</f>
        <v>0</v>
      </c>
      <c r="J410" s="577">
        <f t="shared" ref="J410" si="343" xml:space="preserve"> J409 - J408</f>
        <v>0</v>
      </c>
      <c r="K410" s="577">
        <f t="shared" ref="K410" si="344" xml:space="preserve"> K409 - K408</f>
        <v>0</v>
      </c>
      <c r="L410" s="577">
        <f t="shared" ref="L410" si="345" xml:space="preserve"> L409 - L408</f>
        <v>-9.972312424094687E-4</v>
      </c>
      <c r="M410" s="577">
        <f t="shared" ref="M410" si="346" xml:space="preserve"> M409 - M408</f>
        <v>0</v>
      </c>
      <c r="N410" s="577">
        <f t="shared" ref="N410" si="347" xml:space="preserve"> N409 - N408</f>
        <v>0</v>
      </c>
      <c r="O410" s="577">
        <f t="shared" ref="O410" si="348" xml:space="preserve"> O409 - O408</f>
        <v>0</v>
      </c>
      <c r="P410" s="577">
        <f t="shared" ref="P410" si="349" xml:space="preserve"> P409 - P408</f>
        <v>0</v>
      </c>
      <c r="Q410" s="577">
        <f t="shared" ref="Q410" si="350" xml:space="preserve"> Q409 - Q408</f>
        <v>0</v>
      </c>
    </row>
    <row r="411" spans="1:17" s="259" customFormat="1" hidden="1" outlineLevel="1">
      <c r="A411" s="256"/>
      <c r="B411" s="257"/>
      <c r="C411" s="258"/>
      <c r="D411" s="255"/>
      <c r="E411" s="196"/>
      <c r="F411" s="274"/>
      <c r="G411" s="196"/>
      <c r="H411" s="196"/>
      <c r="I411" s="196"/>
      <c r="J411" s="196"/>
      <c r="K411" s="196"/>
      <c r="L411" s="196"/>
      <c r="M411" s="196"/>
      <c r="N411" s="196"/>
      <c r="O411" s="196"/>
      <c r="P411" s="196"/>
      <c r="Q411" s="196"/>
    </row>
    <row r="412" spans="1:17" s="259" customFormat="1" hidden="1" outlineLevel="1" collapsed="1">
      <c r="A412" s="256"/>
      <c r="B412" s="257" t="s">
        <v>951</v>
      </c>
      <c r="C412" s="258"/>
      <c r="D412" s="255"/>
      <c r="E412" s="196"/>
      <c r="F412" s="196"/>
      <c r="G412" s="196"/>
      <c r="H412" s="196"/>
      <c r="I412" s="196"/>
      <c r="J412" s="196"/>
      <c r="K412" s="196"/>
      <c r="L412" s="196"/>
      <c r="M412" s="196"/>
      <c r="N412" s="196"/>
      <c r="O412" s="196"/>
      <c r="P412" s="196"/>
      <c r="Q412" s="196"/>
    </row>
    <row r="413" spans="1:17" s="259" customFormat="1" hidden="1" outlineLevel="2">
      <c r="A413" s="256"/>
      <c r="B413" s="257"/>
      <c r="C413" s="258"/>
      <c r="D413" s="255"/>
      <c r="E413" s="272" t="str">
        <f>Time!E$39</f>
        <v>Acquisition / initial balance date flag</v>
      </c>
      <c r="F413" s="272">
        <f>Time!F$39</f>
        <v>0</v>
      </c>
      <c r="G413" s="272" t="str">
        <f>Time!G$39</f>
        <v>flag</v>
      </c>
      <c r="H413" s="272">
        <f>Time!H$39</f>
        <v>1</v>
      </c>
      <c r="I413" s="272">
        <f>Time!I$39</f>
        <v>0</v>
      </c>
      <c r="J413" s="272">
        <f>Time!J$39</f>
        <v>0</v>
      </c>
      <c r="K413" s="272">
        <f>Time!K$39</f>
        <v>0</v>
      </c>
      <c r="L413" s="272">
        <f>Time!L$39</f>
        <v>1</v>
      </c>
      <c r="M413" s="272">
        <f>Time!M$39</f>
        <v>0</v>
      </c>
      <c r="N413" s="272">
        <f>Time!N$39</f>
        <v>0</v>
      </c>
      <c r="O413" s="272">
        <f>Time!O$39</f>
        <v>0</v>
      </c>
      <c r="P413" s="272">
        <f>Time!P$39</f>
        <v>0</v>
      </c>
      <c r="Q413" s="272">
        <f>Time!Q$39</f>
        <v>0</v>
      </c>
    </row>
    <row r="414" spans="1:17" s="259" customFormat="1" hidden="1" outlineLevel="2">
      <c r="A414" s="256"/>
      <c r="B414" s="257"/>
      <c r="C414" s="258"/>
      <c r="D414" s="255"/>
      <c r="E414" s="196" t="s">
        <v>1079</v>
      </c>
      <c r="F414" s="274"/>
      <c r="G414" s="196" t="s">
        <v>255</v>
      </c>
      <c r="H414" s="274"/>
      <c r="I414" s="274"/>
      <c r="J414" s="274">
        <f t="shared" ref="J414:Q414" si="351" xml:space="preserve"> J405</f>
        <v>0</v>
      </c>
      <c r="K414" s="274">
        <f t="shared" si="351"/>
        <v>0</v>
      </c>
      <c r="L414" s="274">
        <f t="shared" si="351"/>
        <v>0.34739567465483423</v>
      </c>
      <c r="M414" s="274">
        <f t="shared" si="351"/>
        <v>0</v>
      </c>
      <c r="N414" s="274">
        <f t="shared" si="351"/>
        <v>0</v>
      </c>
      <c r="O414" s="274">
        <f t="shared" si="351"/>
        <v>0</v>
      </c>
      <c r="P414" s="274">
        <f t="shared" si="351"/>
        <v>0</v>
      </c>
      <c r="Q414" s="274">
        <f t="shared" si="351"/>
        <v>0</v>
      </c>
    </row>
    <row r="415" spans="1:17" s="259" customFormat="1" hidden="1" outlineLevel="2">
      <c r="A415" s="256"/>
      <c r="B415" s="257"/>
      <c r="C415" s="258"/>
      <c r="D415" s="255"/>
      <c r="E415" s="196"/>
      <c r="F415" s="274"/>
      <c r="G415" s="196"/>
      <c r="H415" s="274"/>
      <c r="I415" s="274"/>
      <c r="J415" s="274"/>
      <c r="K415" s="274"/>
      <c r="L415" s="274"/>
      <c r="M415" s="274"/>
      <c r="N415" s="274"/>
      <c r="O415" s="274"/>
      <c r="P415" s="274"/>
      <c r="Q415" s="274"/>
    </row>
    <row r="416" spans="1:17" s="281" customFormat="1" hidden="1" outlineLevel="2">
      <c r="A416" s="277"/>
      <c r="B416" s="278"/>
      <c r="C416" s="279"/>
      <c r="D416" s="280"/>
      <c r="E416" s="282" t="str">
        <f t="shared" ref="E416:Q416" si="352" xml:space="preserve"> E425</f>
        <v>RCV (RPI inflated RCV) balance BEG - WWN - nominal</v>
      </c>
      <c r="F416" s="282">
        <f t="shared" si="352"/>
        <v>0</v>
      </c>
      <c r="G416" s="282" t="str">
        <f t="shared" si="352"/>
        <v>£m</v>
      </c>
      <c r="H416" s="282">
        <f t="shared" si="352"/>
        <v>0</v>
      </c>
      <c r="I416" s="282">
        <f t="shared" si="352"/>
        <v>0</v>
      </c>
      <c r="J416" s="282">
        <f t="shared" si="352"/>
        <v>0</v>
      </c>
      <c r="K416" s="282">
        <f t="shared" si="352"/>
        <v>0</v>
      </c>
      <c r="L416" s="282">
        <f t="shared" si="352"/>
        <v>0</v>
      </c>
      <c r="M416" s="282">
        <f t="shared" si="352"/>
        <v>0.34739567465483423</v>
      </c>
      <c r="N416" s="282">
        <f t="shared" si="352"/>
        <v>0.33534422883146747</v>
      </c>
      <c r="O416" s="282">
        <f t="shared" si="352"/>
        <v>0.33946167647149067</v>
      </c>
      <c r="P416" s="282">
        <f t="shared" si="352"/>
        <v>0</v>
      </c>
      <c r="Q416" s="282">
        <f t="shared" si="352"/>
        <v>0</v>
      </c>
    </row>
    <row r="417" spans="1:17" s="259" customFormat="1" hidden="1" outlineLevel="2">
      <c r="A417" s="256"/>
      <c r="B417" s="257"/>
      <c r="C417" s="258"/>
      <c r="D417" s="255"/>
      <c r="E417" s="263" t="str">
        <f xml:space="preserve"> Index!E$239</f>
        <v>RPI index (actual) - FYA - annual inflation active</v>
      </c>
      <c r="F417" s="263">
        <f xml:space="preserve"> Index!F$239</f>
        <v>0</v>
      </c>
      <c r="G417" s="263" t="str">
        <f xml:space="preserve"> Index!G$239</f>
        <v>Factor</v>
      </c>
      <c r="H417" s="263">
        <f xml:space="preserve"> Index!H$239</f>
        <v>0</v>
      </c>
      <c r="I417" s="263">
        <f xml:space="preserve"> Index!I$239</f>
        <v>0</v>
      </c>
      <c r="J417" s="263">
        <f xml:space="preserve"> Index!J$239</f>
        <v>0</v>
      </c>
      <c r="K417" s="263">
        <f xml:space="preserve"> Index!K$239</f>
        <v>1.0305556397587075</v>
      </c>
      <c r="L417" s="263">
        <f xml:space="preserve"> Index!L$239</f>
        <v>1.0258846368797245</v>
      </c>
      <c r="M417" s="263">
        <f xml:space="preserve"> Index!M$239</f>
        <v>1.0086825136806705</v>
      </c>
      <c r="N417" s="263">
        <f xml:space="preserve"> Index!N$239</f>
        <v>1.0577620396600564</v>
      </c>
      <c r="O417" s="263">
        <f xml:space="preserve"> Index!O$239</f>
        <v>0</v>
      </c>
      <c r="P417" s="263">
        <f xml:space="preserve"> Index!P$239</f>
        <v>0</v>
      </c>
      <c r="Q417" s="263">
        <f xml:space="preserve"> Index!Q$239</f>
        <v>0</v>
      </c>
    </row>
    <row r="418" spans="1:17" s="259" customFormat="1" hidden="1" outlineLevel="2">
      <c r="A418" s="256"/>
      <c r="B418" s="257"/>
      <c r="C418" s="258"/>
      <c r="D418" s="255"/>
      <c r="E418" s="196" t="s">
        <v>333</v>
      </c>
      <c r="F418" s="196"/>
      <c r="G418" s="196" t="s">
        <v>255</v>
      </c>
      <c r="H418" s="196"/>
      <c r="I418" s="196"/>
      <c r="J418" s="274">
        <f t="shared" ref="J418:Q418" si="353" xml:space="preserve"> J416 * (J417 - 1)</f>
        <v>0</v>
      </c>
      <c r="K418" s="274">
        <f t="shared" si="353"/>
        <v>0</v>
      </c>
      <c r="L418" s="274">
        <f t="shared" si="353"/>
        <v>0</v>
      </c>
      <c r="M418" s="274">
        <f t="shared" si="353"/>
        <v>3.0162676977963641E-3</v>
      </c>
      <c r="N418" s="274">
        <f t="shared" si="353"/>
        <v>1.9370166645534266E-2</v>
      </c>
      <c r="O418" s="274">
        <f t="shared" si="353"/>
        <v>-0.33946167647149067</v>
      </c>
      <c r="P418" s="274">
        <f t="shared" si="353"/>
        <v>0</v>
      </c>
      <c r="Q418" s="274">
        <f t="shared" si="353"/>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92" customFormat="1" hidden="1" outlineLevel="2">
      <c r="A420" s="287"/>
      <c r="B420" s="288"/>
      <c r="C420" s="289"/>
      <c r="D420" s="290"/>
      <c r="E420" s="181" t="str">
        <f xml:space="preserve"> Inp!E$156</f>
        <v>Run-off rate - CPI(H) + RPI wedge - active - WWN</v>
      </c>
      <c r="F420" s="181">
        <f xml:space="preserve"> Inp!F$156</f>
        <v>0</v>
      </c>
      <c r="G420" s="181" t="str">
        <f xml:space="preserve"> Inp!G$156</f>
        <v>%</v>
      </c>
      <c r="H420" s="291">
        <f xml:space="preserve"> Inp!H$156</f>
        <v>0</v>
      </c>
      <c r="I420" s="291">
        <f xml:space="preserve"> Inp!I$156</f>
        <v>0</v>
      </c>
      <c r="J420" s="291">
        <f xml:space="preserve"> Inp!J$156</f>
        <v>0</v>
      </c>
      <c r="K420" s="291">
        <f xml:space="preserve"> Inp!K$156</f>
        <v>0</v>
      </c>
      <c r="L420" s="291">
        <f xml:space="preserve"> Inp!L$156</f>
        <v>0</v>
      </c>
      <c r="M420" s="291">
        <f xml:space="preserve"> Inp!M$156</f>
        <v>4.2999999999999997E-2</v>
      </c>
      <c r="N420" s="291">
        <f xml:space="preserve"> Inp!N$156</f>
        <v>4.2999999999999997E-2</v>
      </c>
      <c r="O420" s="291">
        <f xml:space="preserve"> Inp!O$156</f>
        <v>4.2999999999999997E-2</v>
      </c>
      <c r="P420" s="291">
        <f xml:space="preserve"> Inp!P$156</f>
        <v>4.2999999999999997E-2</v>
      </c>
      <c r="Q420" s="291">
        <f xml:space="preserve"> Inp!Q$156</f>
        <v>4.2999999999999997E-2</v>
      </c>
    </row>
    <row r="421" spans="1:17" s="281" customFormat="1" hidden="1" outlineLevel="2">
      <c r="A421" s="277"/>
      <c r="B421" s="278"/>
      <c r="C421" s="279"/>
      <c r="D421" s="280"/>
      <c r="E421" s="282" t="str">
        <f t="shared" ref="E421:Q421" si="354" xml:space="preserve"> E425</f>
        <v>RCV (RPI inflated RCV) balance BEG - WWN - nominal</v>
      </c>
      <c r="F421" s="282">
        <f t="shared" si="354"/>
        <v>0</v>
      </c>
      <c r="G421" s="282" t="str">
        <f t="shared" si="354"/>
        <v>£m</v>
      </c>
      <c r="H421" s="282">
        <f t="shared" si="354"/>
        <v>0</v>
      </c>
      <c r="I421" s="282">
        <f t="shared" si="354"/>
        <v>0</v>
      </c>
      <c r="J421" s="282">
        <f t="shared" si="354"/>
        <v>0</v>
      </c>
      <c r="K421" s="282">
        <f t="shared" si="354"/>
        <v>0</v>
      </c>
      <c r="L421" s="282">
        <f t="shared" si="354"/>
        <v>0</v>
      </c>
      <c r="M421" s="282">
        <f t="shared" si="354"/>
        <v>0.34739567465483423</v>
      </c>
      <c r="N421" s="282">
        <f t="shared" si="354"/>
        <v>0.33534422883146747</v>
      </c>
      <c r="O421" s="282">
        <f t="shared" si="354"/>
        <v>0.33946167647149067</v>
      </c>
      <c r="P421" s="282">
        <f t="shared" si="354"/>
        <v>0</v>
      </c>
      <c r="Q421" s="282">
        <f t="shared" si="354"/>
        <v>0</v>
      </c>
    </row>
    <row r="422" spans="1:17" s="259" customFormat="1" hidden="1" outlineLevel="2">
      <c r="A422" s="256"/>
      <c r="B422" s="257"/>
      <c r="C422" s="258"/>
      <c r="D422" s="255"/>
      <c r="E422" s="196" t="str">
        <f t="shared" ref="E422:Q422" si="355" xml:space="preserve"> E418</f>
        <v>Indexation on RCV - CPI(H) + RPI wedge bf balance - WWN - nominal</v>
      </c>
      <c r="F422" s="196">
        <f t="shared" si="355"/>
        <v>0</v>
      </c>
      <c r="G422" s="196" t="str">
        <f t="shared" si="355"/>
        <v>£m</v>
      </c>
      <c r="H422" s="274">
        <f t="shared" si="355"/>
        <v>0</v>
      </c>
      <c r="I422" s="274">
        <f t="shared" si="355"/>
        <v>0</v>
      </c>
      <c r="J422" s="274">
        <f t="shared" si="355"/>
        <v>0</v>
      </c>
      <c r="K422" s="274">
        <f t="shared" si="355"/>
        <v>0</v>
      </c>
      <c r="L422" s="274">
        <f t="shared" si="355"/>
        <v>0</v>
      </c>
      <c r="M422" s="274">
        <f t="shared" si="355"/>
        <v>3.0162676977963641E-3</v>
      </c>
      <c r="N422" s="274">
        <f t="shared" si="355"/>
        <v>1.9370166645534266E-2</v>
      </c>
      <c r="O422" s="274">
        <f t="shared" si="355"/>
        <v>-0.33946167647149067</v>
      </c>
      <c r="P422" s="274">
        <f t="shared" si="355"/>
        <v>0</v>
      </c>
      <c r="Q422" s="274">
        <f t="shared" si="355"/>
        <v>0</v>
      </c>
    </row>
    <row r="423" spans="1:17" s="259" customFormat="1" hidden="1" outlineLevel="2">
      <c r="A423" s="256"/>
      <c r="B423" s="257"/>
      <c r="C423" s="258"/>
      <c r="D423" s="255"/>
      <c r="E423" s="196" t="s">
        <v>1080</v>
      </c>
      <c r="F423" s="196"/>
      <c r="G423" s="196" t="s">
        <v>255</v>
      </c>
      <c r="H423" s="274"/>
      <c r="I423" s="274"/>
      <c r="J423" s="274">
        <f t="shared" ref="J423:Q423" si="356" xml:space="preserve"> (J421 + J422) * J420</f>
        <v>0</v>
      </c>
      <c r="K423" s="274">
        <f t="shared" si="356"/>
        <v>0</v>
      </c>
      <c r="L423" s="274">
        <f t="shared" si="356"/>
        <v>0</v>
      </c>
      <c r="M423" s="274">
        <f t="shared" si="356"/>
        <v>1.5067713521163113E-2</v>
      </c>
      <c r="N423" s="274">
        <f t="shared" si="356"/>
        <v>1.5252719005511074E-2</v>
      </c>
      <c r="O423" s="274">
        <f t="shared" si="356"/>
        <v>0</v>
      </c>
      <c r="P423" s="274">
        <f t="shared" si="356"/>
        <v>0</v>
      </c>
      <c r="Q423" s="274">
        <f t="shared" si="356"/>
        <v>0</v>
      </c>
    </row>
    <row r="424" spans="1:17" s="259" customFormat="1" hidden="1" outlineLevel="2">
      <c r="A424" s="256"/>
      <c r="B424" s="257"/>
      <c r="C424" s="258"/>
      <c r="D424" s="255"/>
      <c r="E424" s="196"/>
      <c r="F424" s="196"/>
      <c r="G424" s="196"/>
      <c r="H424" s="274"/>
      <c r="I424" s="274"/>
      <c r="J424" s="274"/>
      <c r="K424" s="274"/>
      <c r="L424" s="274"/>
      <c r="M424" s="274"/>
      <c r="N424" s="274"/>
      <c r="O424" s="274"/>
      <c r="P424" s="274"/>
      <c r="Q424" s="274"/>
    </row>
    <row r="425" spans="1:17" s="259" customFormat="1" hidden="1" outlineLevel="2">
      <c r="A425" s="256"/>
      <c r="B425" s="257"/>
      <c r="C425" s="258"/>
      <c r="D425" s="255"/>
      <c r="E425" s="196" t="s">
        <v>1081</v>
      </c>
      <c r="F425" s="196"/>
      <c r="G425" s="196" t="s">
        <v>255</v>
      </c>
      <c r="H425" s="274"/>
      <c r="I425" s="274"/>
      <c r="J425" s="274">
        <f t="shared" ref="J425" si="357" xml:space="preserve"> I428</f>
        <v>0</v>
      </c>
      <c r="K425" s="274">
        <f t="shared" ref="K425" si="358" xml:space="preserve"> J428</f>
        <v>0</v>
      </c>
      <c r="L425" s="274">
        <f t="shared" ref="L425" si="359" xml:space="preserve"> K428</f>
        <v>0</v>
      </c>
      <c r="M425" s="274">
        <f t="shared" ref="M425" si="360" xml:space="preserve"> L428</f>
        <v>0.34739567465483423</v>
      </c>
      <c r="N425" s="274">
        <f t="shared" ref="N425" si="361" xml:space="preserve"> M428</f>
        <v>0.33534422883146747</v>
      </c>
      <c r="O425" s="274">
        <f t="shared" ref="O425" si="362" xml:space="preserve"> N428</f>
        <v>0.33946167647149067</v>
      </c>
      <c r="P425" s="274">
        <f t="shared" ref="P425" si="363" xml:space="preserve"> O428</f>
        <v>0</v>
      </c>
      <c r="Q425" s="274">
        <f t="shared" ref="Q425" si="364" xml:space="preserve"> P428</f>
        <v>0</v>
      </c>
    </row>
    <row r="426" spans="1:17" s="259" customFormat="1" hidden="1" outlineLevel="2">
      <c r="A426" s="256"/>
      <c r="B426" s="257"/>
      <c r="C426" s="258"/>
      <c r="D426" s="255" t="s">
        <v>719</v>
      </c>
      <c r="E426" s="196" t="str">
        <f t="shared" ref="E426:Q426" si="365" xml:space="preserve"> E418</f>
        <v>Indexation on RCV - CPI(H) + RPI wedge bf balance - WWN - nominal</v>
      </c>
      <c r="F426" s="196">
        <f t="shared" si="365"/>
        <v>0</v>
      </c>
      <c r="G426" s="196" t="str">
        <f t="shared" si="365"/>
        <v>£m</v>
      </c>
      <c r="H426" s="274">
        <f t="shared" si="365"/>
        <v>0</v>
      </c>
      <c r="I426" s="274">
        <f t="shared" si="365"/>
        <v>0</v>
      </c>
      <c r="J426" s="274">
        <f t="shared" si="365"/>
        <v>0</v>
      </c>
      <c r="K426" s="274">
        <f t="shared" si="365"/>
        <v>0</v>
      </c>
      <c r="L426" s="274">
        <f t="shared" si="365"/>
        <v>0</v>
      </c>
      <c r="M426" s="274">
        <f t="shared" si="365"/>
        <v>3.0162676977963641E-3</v>
      </c>
      <c r="N426" s="274">
        <f t="shared" si="365"/>
        <v>1.9370166645534266E-2</v>
      </c>
      <c r="O426" s="274">
        <f t="shared" si="365"/>
        <v>-0.33946167647149067</v>
      </c>
      <c r="P426" s="274">
        <f t="shared" si="365"/>
        <v>0</v>
      </c>
      <c r="Q426" s="274">
        <f t="shared" si="365"/>
        <v>0</v>
      </c>
    </row>
    <row r="427" spans="1:17" s="259" customFormat="1" hidden="1" outlineLevel="2">
      <c r="A427" s="256"/>
      <c r="B427" s="257"/>
      <c r="C427" s="258"/>
      <c r="D427" s="255" t="s">
        <v>631</v>
      </c>
      <c r="E427" s="196" t="str">
        <f t="shared" ref="E427:Q427" si="366" xml:space="preserve"> E423</f>
        <v>RCV - CPI(H) + RPI wedge run-off - WWN - nominal</v>
      </c>
      <c r="F427" s="196">
        <f t="shared" si="366"/>
        <v>0</v>
      </c>
      <c r="G427" s="196" t="str">
        <f t="shared" si="366"/>
        <v>£m</v>
      </c>
      <c r="H427" s="274">
        <f t="shared" si="366"/>
        <v>0</v>
      </c>
      <c r="I427" s="274">
        <f t="shared" si="366"/>
        <v>0</v>
      </c>
      <c r="J427" s="274">
        <f t="shared" si="366"/>
        <v>0</v>
      </c>
      <c r="K427" s="274">
        <f t="shared" si="366"/>
        <v>0</v>
      </c>
      <c r="L427" s="274">
        <f t="shared" si="366"/>
        <v>0</v>
      </c>
      <c r="M427" s="274">
        <f t="shared" si="366"/>
        <v>1.5067713521163113E-2</v>
      </c>
      <c r="N427" s="274">
        <f t="shared" si="366"/>
        <v>1.5252719005511074E-2</v>
      </c>
      <c r="O427" s="274">
        <f t="shared" si="366"/>
        <v>0</v>
      </c>
      <c r="P427" s="274">
        <f t="shared" si="366"/>
        <v>0</v>
      </c>
      <c r="Q427" s="274">
        <f t="shared" si="366"/>
        <v>0</v>
      </c>
    </row>
    <row r="428" spans="1:17" s="259" customFormat="1" hidden="1" outlineLevel="2">
      <c r="A428" s="256"/>
      <c r="B428" s="257"/>
      <c r="C428" s="258"/>
      <c r="D428" s="255"/>
      <c r="E428" s="196" t="s">
        <v>1082</v>
      </c>
      <c r="F428" s="196"/>
      <c r="G428" s="196" t="s">
        <v>255</v>
      </c>
      <c r="H428" s="274"/>
      <c r="I428" s="274"/>
      <c r="J428" s="274">
        <f t="shared" ref="J428:Q428" si="367" xml:space="preserve"> IF(J413 = 1, J414, J425 + J426 - J427)</f>
        <v>0</v>
      </c>
      <c r="K428" s="274">
        <f t="shared" si="367"/>
        <v>0</v>
      </c>
      <c r="L428" s="274">
        <f t="shared" si="367"/>
        <v>0.34739567465483423</v>
      </c>
      <c r="M428" s="274">
        <f t="shared" si="367"/>
        <v>0.33534422883146747</v>
      </c>
      <c r="N428" s="274">
        <f t="shared" si="367"/>
        <v>0.33946167647149067</v>
      </c>
      <c r="O428" s="274">
        <f t="shared" si="367"/>
        <v>0</v>
      </c>
      <c r="P428" s="274">
        <f t="shared" si="367"/>
        <v>0</v>
      </c>
      <c r="Q428" s="274">
        <f t="shared" si="367"/>
        <v>0</v>
      </c>
    </row>
    <row r="429" spans="1:17" s="259" customFormat="1" hidden="1" outlineLevel="1">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1" collapsed="1">
      <c r="A430" s="256"/>
      <c r="B430" s="257" t="s">
        <v>956</v>
      </c>
      <c r="C430" s="258"/>
      <c r="D430" s="255"/>
      <c r="E430" s="196"/>
      <c r="F430" s="196"/>
      <c r="G430" s="196"/>
      <c r="H430" s="196"/>
      <c r="I430" s="196"/>
      <c r="J430" s="196"/>
      <c r="K430" s="196"/>
      <c r="L430" s="196"/>
      <c r="M430" s="196"/>
      <c r="N430" s="196"/>
      <c r="O430" s="196"/>
      <c r="P430" s="196"/>
      <c r="Q430" s="196"/>
    </row>
    <row r="431" spans="1:17" s="259" customFormat="1" hidden="1" outlineLevel="2">
      <c r="A431" s="256"/>
      <c r="B431" s="257"/>
      <c r="C431" s="258"/>
      <c r="D431" s="255"/>
      <c r="E431" s="274" t="str">
        <f t="shared" ref="E431:Q431" si="368" xml:space="preserve"> E425</f>
        <v>RCV (RPI inflated RCV) balance BEG - WWN - nominal</v>
      </c>
      <c r="F431" s="274">
        <f t="shared" si="368"/>
        <v>0</v>
      </c>
      <c r="G431" s="274" t="str">
        <f t="shared" si="368"/>
        <v>£m</v>
      </c>
      <c r="H431" s="274">
        <f t="shared" si="368"/>
        <v>0</v>
      </c>
      <c r="I431" s="274">
        <f t="shared" si="368"/>
        <v>0</v>
      </c>
      <c r="J431" s="274">
        <f t="shared" si="368"/>
        <v>0</v>
      </c>
      <c r="K431" s="274">
        <f t="shared" si="368"/>
        <v>0</v>
      </c>
      <c r="L431" s="274">
        <f t="shared" si="368"/>
        <v>0</v>
      </c>
      <c r="M431" s="274">
        <f t="shared" si="368"/>
        <v>0.34739567465483423</v>
      </c>
      <c r="N431" s="274">
        <f t="shared" si="368"/>
        <v>0.33534422883146747</v>
      </c>
      <c r="O431" s="274">
        <f t="shared" si="368"/>
        <v>0.33946167647149067</v>
      </c>
      <c r="P431" s="274">
        <f t="shared" si="368"/>
        <v>0</v>
      </c>
      <c r="Q431" s="274">
        <f t="shared" si="368"/>
        <v>0</v>
      </c>
    </row>
    <row r="432" spans="1:17" s="259" customFormat="1" hidden="1" outlineLevel="2">
      <c r="A432" s="256"/>
      <c r="B432" s="257"/>
      <c r="C432" s="258"/>
      <c r="D432" s="255"/>
      <c r="E432" s="274" t="str">
        <f t="shared" ref="E432:Q432" si="369" xml:space="preserve"> E426</f>
        <v>Indexation on RCV - CPI(H) + RPI wedge bf balance - WWN - nominal</v>
      </c>
      <c r="F432" s="274">
        <f t="shared" si="369"/>
        <v>0</v>
      </c>
      <c r="G432" s="274" t="str">
        <f t="shared" si="369"/>
        <v>£m</v>
      </c>
      <c r="H432" s="274">
        <f t="shared" si="369"/>
        <v>0</v>
      </c>
      <c r="I432" s="274">
        <f t="shared" si="369"/>
        <v>0</v>
      </c>
      <c r="J432" s="274">
        <f t="shared" si="369"/>
        <v>0</v>
      </c>
      <c r="K432" s="274">
        <f t="shared" si="369"/>
        <v>0</v>
      </c>
      <c r="L432" s="274">
        <f t="shared" si="369"/>
        <v>0</v>
      </c>
      <c r="M432" s="274">
        <f t="shared" si="369"/>
        <v>3.0162676977963641E-3</v>
      </c>
      <c r="N432" s="274">
        <f t="shared" si="369"/>
        <v>1.9370166645534266E-2</v>
      </c>
      <c r="O432" s="274">
        <f t="shared" si="369"/>
        <v>-0.33946167647149067</v>
      </c>
      <c r="P432" s="274">
        <f t="shared" si="369"/>
        <v>0</v>
      </c>
      <c r="Q432" s="274">
        <f t="shared" si="369"/>
        <v>0</v>
      </c>
    </row>
    <row r="433" spans="1:17" s="259" customFormat="1" hidden="1" outlineLevel="2">
      <c r="A433" s="256"/>
      <c r="B433" s="257"/>
      <c r="C433" s="258"/>
      <c r="D433" s="255"/>
      <c r="E433" s="274" t="str">
        <f t="shared" ref="E433:Q433" si="370" xml:space="preserve"> E427</f>
        <v>RCV - CPI(H) + RPI wedge run-off - WWN - nominal</v>
      </c>
      <c r="F433" s="274">
        <f t="shared" si="370"/>
        <v>0</v>
      </c>
      <c r="G433" s="274" t="str">
        <f t="shared" si="370"/>
        <v>£m</v>
      </c>
      <c r="H433" s="274">
        <f t="shared" si="370"/>
        <v>0</v>
      </c>
      <c r="I433" s="274">
        <f t="shared" si="370"/>
        <v>0</v>
      </c>
      <c r="J433" s="274">
        <f t="shared" si="370"/>
        <v>0</v>
      </c>
      <c r="K433" s="274">
        <f t="shared" si="370"/>
        <v>0</v>
      </c>
      <c r="L433" s="274">
        <f t="shared" si="370"/>
        <v>0</v>
      </c>
      <c r="M433" s="274">
        <f t="shared" si="370"/>
        <v>1.5067713521163113E-2</v>
      </c>
      <c r="N433" s="274">
        <f t="shared" si="370"/>
        <v>1.5252719005511074E-2</v>
      </c>
      <c r="O433" s="274">
        <f t="shared" si="370"/>
        <v>0</v>
      </c>
      <c r="P433" s="274">
        <f t="shared" si="370"/>
        <v>0</v>
      </c>
      <c r="Q433" s="274">
        <f t="shared" si="370"/>
        <v>0</v>
      </c>
    </row>
    <row r="434" spans="1:17" s="259" customFormat="1" hidden="1" outlineLevel="2">
      <c r="A434" s="256"/>
      <c r="B434" s="257"/>
      <c r="C434" s="258"/>
      <c r="D434" s="255"/>
      <c r="E434" s="274" t="str">
        <f t="shared" ref="E434:Q434" si="371" xml:space="preserve"> E428</f>
        <v>RCV (RPI inflated RCV) balance END - WWN - nominal</v>
      </c>
      <c r="F434" s="274">
        <f t="shared" si="371"/>
        <v>0</v>
      </c>
      <c r="G434" s="274" t="str">
        <f t="shared" si="371"/>
        <v>£m</v>
      </c>
      <c r="H434" s="274">
        <f t="shared" si="371"/>
        <v>0</v>
      </c>
      <c r="I434" s="274">
        <f t="shared" si="371"/>
        <v>0</v>
      </c>
      <c r="J434" s="274">
        <f t="shared" si="371"/>
        <v>0</v>
      </c>
      <c r="K434" s="274">
        <f t="shared" si="371"/>
        <v>0</v>
      </c>
      <c r="L434" s="274">
        <f t="shared" si="371"/>
        <v>0.34739567465483423</v>
      </c>
      <c r="M434" s="274">
        <f t="shared" si="371"/>
        <v>0.33534422883146747</v>
      </c>
      <c r="N434" s="274">
        <f t="shared" si="371"/>
        <v>0.33946167647149067</v>
      </c>
      <c r="O434" s="274">
        <f t="shared" si="371"/>
        <v>0</v>
      </c>
      <c r="P434" s="274">
        <f t="shared" si="371"/>
        <v>0</v>
      </c>
      <c r="Q434" s="274">
        <f t="shared" si="371"/>
        <v>0</v>
      </c>
    </row>
    <row r="435" spans="1:17" s="259" customFormat="1" hidden="1" outlineLevel="2">
      <c r="A435" s="256"/>
      <c r="B435" s="257"/>
      <c r="C435" s="258"/>
      <c r="D435" s="255"/>
      <c r="E435" s="196" t="s">
        <v>1083</v>
      </c>
      <c r="F435" s="196"/>
      <c r="G435" s="196" t="s">
        <v>255</v>
      </c>
      <c r="H435" s="274"/>
      <c r="I435" s="274"/>
      <c r="J435" s="274">
        <f t="shared" ref="J435:Q435" si="372" xml:space="preserve"> ((J431 + J432) + J434) / 2</f>
        <v>0</v>
      </c>
      <c r="K435" s="274">
        <f t="shared" si="372"/>
        <v>0</v>
      </c>
      <c r="L435" s="274">
        <f t="shared" si="372"/>
        <v>0.17369783732741712</v>
      </c>
      <c r="M435" s="274">
        <f t="shared" si="372"/>
        <v>0.34287808559204902</v>
      </c>
      <c r="N435" s="274">
        <f t="shared" si="372"/>
        <v>0.3470880359742462</v>
      </c>
      <c r="O435" s="274">
        <f t="shared" si="372"/>
        <v>0</v>
      </c>
      <c r="P435" s="274">
        <f t="shared" si="372"/>
        <v>0</v>
      </c>
      <c r="Q435" s="274">
        <f t="shared" si="372"/>
        <v>0</v>
      </c>
    </row>
    <row r="436" spans="1:17" s="259" customFormat="1" hidden="1" outlineLevel="2">
      <c r="A436" s="256"/>
      <c r="B436" s="257"/>
      <c r="C436" s="258"/>
      <c r="D436" s="255"/>
      <c r="E436" s="196"/>
      <c r="F436" s="196"/>
      <c r="G436" s="196"/>
      <c r="H436" s="196"/>
      <c r="I436" s="196"/>
      <c r="J436" s="196"/>
      <c r="K436" s="196"/>
      <c r="L436" s="196"/>
      <c r="M436" s="196"/>
      <c r="N436" s="196"/>
      <c r="O436" s="196"/>
      <c r="P436" s="196"/>
      <c r="Q436" s="196"/>
    </row>
    <row r="437" spans="1:17" s="259" customFormat="1" hidden="1" outlineLevel="2">
      <c r="A437" s="256"/>
      <c r="B437" s="257"/>
      <c r="C437" s="258"/>
      <c r="D437" s="255"/>
      <c r="E437" s="263" t="str">
        <f xml:space="preserve"> Index!E$199</f>
        <v>CPIH index (actual) - FYA - inflate from FYA 2017-18</v>
      </c>
      <c r="F437" s="263">
        <f xml:space="preserve"> Index!F$199</f>
        <v>0</v>
      </c>
      <c r="G437" s="263" t="str">
        <f xml:space="preserve"> Index!G$199</f>
        <v>Factor</v>
      </c>
      <c r="H437" s="263">
        <f xml:space="preserve"> Index!H$199</f>
        <v>0</v>
      </c>
      <c r="I437" s="263">
        <f xml:space="preserve"> Index!I$199</f>
        <v>0</v>
      </c>
      <c r="J437" s="263">
        <f xml:space="preserve"> Index!J$199</f>
        <v>1</v>
      </c>
      <c r="K437" s="263">
        <f xml:space="preserve"> Index!K$199</f>
        <v>1.0212697905005599</v>
      </c>
      <c r="L437" s="263">
        <f xml:space="preserve"> Index!L$199</f>
        <v>1.0386214616983847</v>
      </c>
      <c r="M437" s="263">
        <f xml:space="preserve"> Index!M$199</f>
        <v>1.0469374700143934</v>
      </c>
      <c r="N437" s="263">
        <f xml:space="preserve"> Index!N$199</f>
        <v>1.0853990084759317</v>
      </c>
      <c r="O437" s="263">
        <f xml:space="preserve"> Index!O$199</f>
        <v>0</v>
      </c>
      <c r="P437" s="263">
        <f xml:space="preserve"> Index!P$199</f>
        <v>0</v>
      </c>
      <c r="Q437" s="263">
        <f xml:space="preserve"> Index!Q$199</f>
        <v>0</v>
      </c>
    </row>
    <row r="438" spans="1:17" s="259" customFormat="1" hidden="1" outlineLevel="2">
      <c r="A438" s="256"/>
      <c r="B438" s="257"/>
      <c r="C438" s="258"/>
      <c r="D438" s="255"/>
      <c r="E438" s="196"/>
      <c r="F438" s="196"/>
      <c r="G438" s="196"/>
      <c r="H438" s="196"/>
      <c r="I438" s="196"/>
      <c r="J438" s="196"/>
      <c r="K438" s="196"/>
      <c r="L438" s="196"/>
      <c r="M438" s="196"/>
      <c r="N438" s="196"/>
      <c r="O438" s="196"/>
      <c r="P438" s="196"/>
      <c r="Q438" s="196"/>
    </row>
    <row r="439" spans="1:17" s="573" customFormat="1" hidden="1" outlineLevel="2">
      <c r="A439" s="572"/>
      <c r="B439" s="570"/>
      <c r="C439" s="574"/>
      <c r="D439" s="571"/>
      <c r="E439" s="196" t="s">
        <v>1084</v>
      </c>
      <c r="F439" s="196"/>
      <c r="G439" s="196" t="s">
        <v>255</v>
      </c>
      <c r="H439" s="577"/>
      <c r="I439" s="577"/>
      <c r="J439" s="577">
        <f t="shared" ref="J439:Q439" si="373" xml:space="preserve"> IF(J$13 = 1, J431 / J437, 0)</f>
        <v>0</v>
      </c>
      <c r="K439" s="577">
        <f t="shared" si="373"/>
        <v>0</v>
      </c>
      <c r="L439" s="577">
        <f t="shared" si="373"/>
        <v>0</v>
      </c>
      <c r="M439" s="577">
        <f t="shared" si="373"/>
        <v>0.33182084375111554</v>
      </c>
      <c r="N439" s="577">
        <f t="shared" si="373"/>
        <v>0.30895940222236123</v>
      </c>
      <c r="O439" s="577">
        <f t="shared" si="373"/>
        <v>0</v>
      </c>
      <c r="P439" s="577">
        <f t="shared" si="373"/>
        <v>0</v>
      </c>
      <c r="Q439" s="577">
        <f t="shared" si="373"/>
        <v>0</v>
      </c>
    </row>
    <row r="440" spans="1:17" s="573" customFormat="1" hidden="1" outlineLevel="2">
      <c r="A440" s="572"/>
      <c r="B440" s="570"/>
      <c r="C440" s="574"/>
      <c r="D440" s="571" t="s">
        <v>719</v>
      </c>
      <c r="E440" s="196" t="s">
        <v>809</v>
      </c>
      <c r="F440" s="196"/>
      <c r="G440" s="196" t="s">
        <v>255</v>
      </c>
      <c r="H440" s="577"/>
      <c r="I440" s="577"/>
      <c r="J440" s="577">
        <f t="shared" ref="J440:Q440" si="374" xml:space="preserve"> IF(J$13 = 1, J432 / J437, 0)</f>
        <v>0</v>
      </c>
      <c r="K440" s="577">
        <f t="shared" si="374"/>
        <v>0</v>
      </c>
      <c r="L440" s="577">
        <f t="shared" si="374"/>
        <v>0</v>
      </c>
      <c r="M440" s="577">
        <f t="shared" si="374"/>
        <v>2.8810390154006965E-3</v>
      </c>
      <c r="N440" s="577">
        <f t="shared" si="374"/>
        <v>1.784612524451536E-2</v>
      </c>
      <c r="O440" s="577">
        <f t="shared" si="374"/>
        <v>0</v>
      </c>
      <c r="P440" s="577">
        <f t="shared" si="374"/>
        <v>0</v>
      </c>
      <c r="Q440" s="577">
        <f t="shared" si="374"/>
        <v>0</v>
      </c>
    </row>
    <row r="441" spans="1:17" s="573" customFormat="1" hidden="1" outlineLevel="2">
      <c r="A441" s="572"/>
      <c r="B441" s="570"/>
      <c r="C441" s="574"/>
      <c r="D441" s="571" t="str">
        <f xml:space="preserve"> PR19FDPublishedTables!D$29</f>
        <v>less</v>
      </c>
      <c r="E441" s="196" t="s">
        <v>1085</v>
      </c>
      <c r="F441" s="196"/>
      <c r="G441" s="196" t="s">
        <v>255</v>
      </c>
      <c r="H441" s="577"/>
      <c r="I441" s="577"/>
      <c r="J441" s="577">
        <f t="shared" ref="J441:Q441" si="375" xml:space="preserve"> IF(J$13 = 1, J433 / J437, 0)</f>
        <v>0</v>
      </c>
      <c r="K441" s="577">
        <f t="shared" si="375"/>
        <v>0</v>
      </c>
      <c r="L441" s="577">
        <f t="shared" si="375"/>
        <v>0</v>
      </c>
      <c r="M441" s="577">
        <f t="shared" si="375"/>
        <v>1.4392180958960195E-2</v>
      </c>
      <c r="N441" s="577">
        <f t="shared" si="375"/>
        <v>1.4052637681075694E-2</v>
      </c>
      <c r="O441" s="577">
        <f t="shared" si="375"/>
        <v>0</v>
      </c>
      <c r="P441" s="577">
        <f t="shared" si="375"/>
        <v>0</v>
      </c>
      <c r="Q441" s="577">
        <f t="shared" si="375"/>
        <v>0</v>
      </c>
    </row>
    <row r="442" spans="1:17" s="573" customFormat="1" hidden="1" outlineLevel="2">
      <c r="A442" s="572"/>
      <c r="B442" s="570"/>
      <c r="C442" s="574"/>
      <c r="D442" s="571"/>
      <c r="E442" s="196" t="s">
        <v>1086</v>
      </c>
      <c r="F442" s="196"/>
      <c r="G442" s="196" t="s">
        <v>255</v>
      </c>
      <c r="H442" s="577"/>
      <c r="I442" s="577"/>
      <c r="J442" s="577">
        <f t="shared" ref="J442:Q442" si="376" xml:space="preserve"> IF(J$13 = 1, J434 / J437, 0)</f>
        <v>0</v>
      </c>
      <c r="K442" s="577">
        <f t="shared" si="376"/>
        <v>0</v>
      </c>
      <c r="L442" s="577">
        <f t="shared" si="376"/>
        <v>0.3344776585752065</v>
      </c>
      <c r="M442" s="577">
        <f t="shared" si="376"/>
        <v>0.32030970180755602</v>
      </c>
      <c r="N442" s="577">
        <f t="shared" si="376"/>
        <v>0.3127528897858009</v>
      </c>
      <c r="O442" s="577">
        <f t="shared" si="376"/>
        <v>0</v>
      </c>
      <c r="P442" s="577">
        <f t="shared" si="376"/>
        <v>0</v>
      </c>
      <c r="Q442" s="577">
        <f t="shared" si="376"/>
        <v>0</v>
      </c>
    </row>
    <row r="443" spans="1:17" s="573" customFormat="1" hidden="1" outlineLevel="2">
      <c r="A443" s="572"/>
      <c r="B443" s="570"/>
      <c r="C443" s="574"/>
      <c r="D443" s="571"/>
      <c r="E443" s="196" t="s">
        <v>1087</v>
      </c>
      <c r="F443" s="196"/>
      <c r="G443" s="196" t="s">
        <v>255</v>
      </c>
      <c r="H443" s="577"/>
      <c r="I443" s="577"/>
      <c r="J443" s="577">
        <f t="shared" ref="J443:Q443" si="377" xml:space="preserve"> IF(J$10 = 1, 0, IF(J$13 = 1, J435 / J437,0))</f>
        <v>0</v>
      </c>
      <c r="K443" s="577">
        <f t="shared" si="377"/>
        <v>0</v>
      </c>
      <c r="L443" s="577">
        <f t="shared" si="377"/>
        <v>0</v>
      </c>
      <c r="M443" s="577">
        <f t="shared" si="377"/>
        <v>0.32750579228703608</v>
      </c>
      <c r="N443" s="577">
        <f t="shared" si="377"/>
        <v>0.31977920862633874</v>
      </c>
      <c r="O443" s="577">
        <f t="shared" si="377"/>
        <v>0</v>
      </c>
      <c r="P443" s="577">
        <f t="shared" si="377"/>
        <v>0</v>
      </c>
      <c r="Q443" s="577">
        <f t="shared" si="377"/>
        <v>0</v>
      </c>
    </row>
    <row r="444" spans="1:17" s="573" customFormat="1" hidden="1" outlineLevel="1">
      <c r="A444" s="572"/>
      <c r="B444" s="570"/>
      <c r="C444" s="574"/>
      <c r="D444" s="571"/>
      <c r="E444" s="577"/>
      <c r="F444" s="577"/>
      <c r="G444" s="577"/>
      <c r="H444" s="577"/>
      <c r="I444" s="577"/>
      <c r="J444" s="577"/>
      <c r="K444" s="577"/>
      <c r="L444" s="577"/>
      <c r="M444" s="577"/>
      <c r="N444" s="577"/>
      <c r="O444" s="577"/>
      <c r="P444" s="577"/>
      <c r="Q444" s="577"/>
    </row>
    <row r="445" spans="1:17" s="573" customFormat="1" hidden="1" outlineLevel="1" collapsed="1">
      <c r="A445" s="572"/>
      <c r="B445" s="602" t="s">
        <v>962</v>
      </c>
      <c r="C445" s="574"/>
      <c r="D445" s="571"/>
      <c r="E445" s="577"/>
      <c r="F445" s="577"/>
      <c r="G445" s="577"/>
      <c r="H445" s="577"/>
      <c r="I445" s="577"/>
      <c r="J445" s="577"/>
      <c r="K445" s="577"/>
      <c r="L445" s="577"/>
      <c r="M445" s="577"/>
      <c r="N445" s="577"/>
      <c r="O445" s="577"/>
      <c r="P445" s="577"/>
      <c r="Q445" s="577"/>
    </row>
    <row r="446" spans="1:17" s="573" customFormat="1" hidden="1" outlineLevel="2">
      <c r="A446" s="572"/>
      <c r="B446" s="570"/>
      <c r="C446" s="574"/>
      <c r="D446" s="571"/>
      <c r="E446" s="577"/>
      <c r="F446" s="577"/>
      <c r="G446" s="577"/>
      <c r="H446" s="577"/>
      <c r="I446" s="577"/>
      <c r="J446" s="577"/>
      <c r="K446" s="577"/>
      <c r="L446" s="577"/>
      <c r="M446" s="577"/>
      <c r="N446" s="577"/>
      <c r="O446" s="577"/>
      <c r="P446" s="577"/>
      <c r="Q446" s="577"/>
    </row>
    <row r="447" spans="1:17" s="607" customFormat="1" hidden="1" outlineLevel="2">
      <c r="A447" s="603"/>
      <c r="B447" s="604"/>
      <c r="C447" s="605"/>
      <c r="D447" s="606"/>
      <c r="E447" s="575" t="str">
        <f xml:space="preserve"> PR19FDPublishedTables!E$408</f>
        <v>RCV (CPIH inflated RCV) 31 March 2020 post midnight adjustments - WWN - real</v>
      </c>
      <c r="F447" s="575">
        <f xml:space="preserve"> PR19FDPublishedTables!F$408</f>
        <v>0</v>
      </c>
      <c r="G447" s="575" t="str">
        <f xml:space="preserve"> PR19FDPublishedTables!G$408</f>
        <v>£m</v>
      </c>
      <c r="H447" s="575">
        <f xml:space="preserve"> PR19FDPublishedTables!H$408</f>
        <v>0</v>
      </c>
      <c r="I447" s="575">
        <f xml:space="preserve"> PR19FDPublishedTables!I$408</f>
        <v>0</v>
      </c>
      <c r="J447" s="575">
        <f xml:space="preserve"> PR19FDPublishedTables!J$408</f>
        <v>0</v>
      </c>
      <c r="K447" s="575">
        <f xml:space="preserve"> PR19FDPublishedTables!K$408</f>
        <v>0</v>
      </c>
      <c r="L447" s="575">
        <f xml:space="preserve"> PR19FDPublishedTables!L$408</f>
        <v>0.33447765857520678</v>
      </c>
      <c r="M447" s="575">
        <f xml:space="preserve"> PR19FDPublishedTables!M$408</f>
        <v>0</v>
      </c>
      <c r="N447" s="575">
        <f xml:space="preserve"> PR19FDPublishedTables!N$408</f>
        <v>0</v>
      </c>
      <c r="O447" s="575">
        <f xml:space="preserve"> PR19FDPublishedTables!O$408</f>
        <v>0</v>
      </c>
      <c r="P447" s="575">
        <f xml:space="preserve"> PR19FDPublishedTables!P$408</f>
        <v>0</v>
      </c>
      <c r="Q447" s="575">
        <f xml:space="preserve"> PR19FDPublishedTables!Q$408</f>
        <v>0</v>
      </c>
    </row>
    <row r="448" spans="1:17" s="573" customFormat="1" hidden="1" outlineLevel="2">
      <c r="A448" s="572"/>
      <c r="B448" s="570"/>
      <c r="C448" s="574"/>
      <c r="D448" s="577"/>
      <c r="E448" s="575" t="str">
        <f xml:space="preserve"> PR19FDPublishedTables!E$422</f>
        <v>Opening RCV (CPIH inflated RCV) - WWN - real</v>
      </c>
      <c r="F448" s="575">
        <f xml:space="preserve"> PR19FDPublishedTables!F$422</f>
        <v>0</v>
      </c>
      <c r="G448" s="575" t="str">
        <f xml:space="preserve"> PR19FDPublishedTables!G$422</f>
        <v>£m</v>
      </c>
      <c r="H448" s="575">
        <f xml:space="preserve"> PR19FDPublishedTables!H$422</f>
        <v>0</v>
      </c>
      <c r="I448" s="575">
        <f xml:space="preserve"> PR19FDPublishedTables!I$422</f>
        <v>0</v>
      </c>
      <c r="J448" s="575">
        <f xml:space="preserve"> PR19FDPublishedTables!J$422</f>
        <v>0</v>
      </c>
      <c r="K448" s="575">
        <f xml:space="preserve"> PR19FDPublishedTables!K$422</f>
        <v>0</v>
      </c>
      <c r="L448" s="575">
        <f xml:space="preserve"> PR19FDPublishedTables!L$422</f>
        <v>0</v>
      </c>
      <c r="M448" s="575">
        <f xml:space="preserve"> PR19FDPublishedTables!M$422</f>
        <v>0.33447765857520678</v>
      </c>
      <c r="N448" s="575">
        <f xml:space="preserve"> PR19FDPublishedTables!N$422</f>
        <v>0.32009511925647266</v>
      </c>
      <c r="O448" s="575">
        <f xml:space="preserve"> PR19FDPublishedTables!O$422</f>
        <v>0.30633102912844445</v>
      </c>
      <c r="P448" s="575">
        <f xml:space="preserve"> PR19FDPublishedTables!P$422</f>
        <v>0.293158794875921</v>
      </c>
      <c r="Q448" s="575">
        <f xml:space="preserve"> PR19FDPublishedTables!Q$422</f>
        <v>0.28055296669625662</v>
      </c>
    </row>
    <row r="449" spans="1:17" s="573" customFormat="1" hidden="1" outlineLevel="2">
      <c r="A449" s="572"/>
      <c r="B449" s="570"/>
      <c r="C449" s="574"/>
      <c r="D449" s="639"/>
      <c r="E449" s="577" t="s">
        <v>1088</v>
      </c>
      <c r="F449" s="577"/>
      <c r="G449" s="577" t="s">
        <v>255</v>
      </c>
      <c r="H449" s="577"/>
      <c r="I449" s="577"/>
      <c r="J449" s="577">
        <f t="shared" ref="J449" si="378" xml:space="preserve"> IF(J$12 = 1, J448 * (J$17 - 1) * J$13, 0)</f>
        <v>0</v>
      </c>
      <c r="K449" s="577">
        <f t="shared" ref="K449" si="379" xml:space="preserve"> IF(K$12 = 1, K448 * (K$17 - 1) * K$13, 0)</f>
        <v>0</v>
      </c>
      <c r="L449" s="577">
        <f t="shared" ref="L449" si="380" xml:space="preserve"> IF(L$12 = 1, L448 * (L$17 - 1) * L$13, 0)</f>
        <v>0</v>
      </c>
      <c r="M449" s="577">
        <f t="shared" ref="M449" si="381" xml:space="preserve"> IF(M$12 = 1, M448 * (M$17 - 1) * M$13, 0)</f>
        <v>2.6780873425070423E-3</v>
      </c>
      <c r="N449" s="577">
        <f t="shared" ref="N449" si="382" xml:space="preserve"> IF(N$12 = 1, N448 * (N$17 - 1) * N$13, 0)</f>
        <v>1.1759394513279085E-2</v>
      </c>
      <c r="O449" s="577">
        <f t="shared" ref="O449" si="383" xml:space="preserve"> IF(O$12 = 1, O448 * (O$17 - 1) * O$13, 0)</f>
        <v>0</v>
      </c>
      <c r="P449" s="577">
        <f t="shared" ref="P449" si="384" xml:space="preserve"> IF(P$12 = 1, P448 * (P$17 - 1) * P$13, 0)</f>
        <v>0</v>
      </c>
      <c r="Q449" s="577">
        <f t="shared" ref="Q449" si="385" xml:space="preserve"> IF(Q$12 = 1, Q448 * (Q$17 - 1) * Q$13, 0)</f>
        <v>0</v>
      </c>
    </row>
    <row r="450" spans="1:17" s="573" customFormat="1" hidden="1" outlineLevel="2">
      <c r="A450" s="572"/>
      <c r="B450" s="570"/>
      <c r="C450" s="574"/>
      <c r="D450" s="639"/>
      <c r="E450" s="577"/>
      <c r="F450" s="577"/>
      <c r="G450" s="577"/>
      <c r="H450" s="577"/>
      <c r="I450" s="577"/>
      <c r="J450" s="577"/>
      <c r="K450" s="577"/>
      <c r="L450" s="577"/>
      <c r="M450" s="577"/>
      <c r="N450" s="577"/>
      <c r="O450" s="577"/>
      <c r="P450" s="577"/>
      <c r="Q450" s="577"/>
    </row>
    <row r="451" spans="1:17" s="573" customFormat="1" hidden="1" outlineLevel="2">
      <c r="A451" s="572"/>
      <c r="B451" s="570"/>
      <c r="C451" s="574"/>
      <c r="D451" s="639"/>
      <c r="E451" s="577" t="s">
        <v>1089</v>
      </c>
      <c r="F451" s="577"/>
      <c r="G451" s="577" t="s">
        <v>255</v>
      </c>
      <c r="H451" s="577"/>
      <c r="I451" s="577"/>
      <c r="J451" s="577">
        <f t="shared" ref="J451:P451" si="386" xml:space="preserve"> IF(J$12 = 1, J448 - J449, 0)</f>
        <v>0</v>
      </c>
      <c r="K451" s="577">
        <f t="shared" si="386"/>
        <v>0</v>
      </c>
      <c r="L451" s="577">
        <f t="shared" si="386"/>
        <v>0</v>
      </c>
      <c r="M451" s="577">
        <f t="shared" si="386"/>
        <v>0.33179957123269976</v>
      </c>
      <c r="N451" s="577">
        <f t="shared" si="386"/>
        <v>0.3083357247431936</v>
      </c>
      <c r="O451" s="577">
        <f t="shared" si="386"/>
        <v>0.30633102912844445</v>
      </c>
      <c r="P451" s="577">
        <f t="shared" si="386"/>
        <v>0.293158794875921</v>
      </c>
      <c r="Q451" s="577">
        <f xml:space="preserve"> IF(Q$12 = 1, Q448 - Q449, 0)</f>
        <v>0.28055296669625662</v>
      </c>
    </row>
    <row r="452" spans="1:17" s="573" customFormat="1" hidden="1" outlineLevel="2">
      <c r="A452" s="572"/>
      <c r="B452" s="570"/>
      <c r="C452" s="574"/>
      <c r="D452" s="639" t="s">
        <v>719</v>
      </c>
      <c r="E452" s="577" t="str">
        <f t="shared" ref="E452:Q452" si="387" xml:space="preserve"> E449</f>
        <v>Indexation included in opening RCV (CPIH inflated RCV) - WWN - real</v>
      </c>
      <c r="F452" s="577">
        <f t="shared" si="387"/>
        <v>0</v>
      </c>
      <c r="G452" s="577" t="str">
        <f t="shared" si="387"/>
        <v>£m</v>
      </c>
      <c r="H452" s="577">
        <f t="shared" si="387"/>
        <v>0</v>
      </c>
      <c r="I452" s="577">
        <f t="shared" si="387"/>
        <v>0</v>
      </c>
      <c r="J452" s="577">
        <f t="shared" si="387"/>
        <v>0</v>
      </c>
      <c r="K452" s="577">
        <f t="shared" si="387"/>
        <v>0</v>
      </c>
      <c r="L452" s="577">
        <f t="shared" si="387"/>
        <v>0</v>
      </c>
      <c r="M452" s="577">
        <f t="shared" si="387"/>
        <v>2.6780873425070423E-3</v>
      </c>
      <c r="N452" s="577">
        <f t="shared" si="387"/>
        <v>1.1759394513279085E-2</v>
      </c>
      <c r="O452" s="577">
        <f t="shared" si="387"/>
        <v>0</v>
      </c>
      <c r="P452" s="577">
        <f t="shared" si="387"/>
        <v>0</v>
      </c>
      <c r="Q452" s="577">
        <f t="shared" si="387"/>
        <v>0</v>
      </c>
    </row>
    <row r="453" spans="1:17" s="573" customFormat="1" hidden="1" outlineLevel="2">
      <c r="A453" s="572"/>
      <c r="B453" s="570"/>
      <c r="C453" s="574"/>
      <c r="D453" s="571" t="str">
        <f xml:space="preserve"> PR19FDPublishedTables!D$423</f>
        <v>less</v>
      </c>
      <c r="E453" s="575" t="str">
        <f xml:space="preserve"> PR19FDPublishedTables!E$423</f>
        <v>RCV - CPI(H) bf depreciation - WWN - real</v>
      </c>
      <c r="F453" s="575">
        <f xml:space="preserve"> PR19FDPublishedTables!F$423</f>
        <v>0</v>
      </c>
      <c r="G453" s="575" t="str">
        <f xml:space="preserve"> PR19FDPublishedTables!G$423</f>
        <v>£m</v>
      </c>
      <c r="H453" s="575">
        <f xml:space="preserve"> PR19FDPublishedTables!H$423</f>
        <v>0</v>
      </c>
      <c r="I453" s="575">
        <f xml:space="preserve"> PR19FDPublishedTables!I$423</f>
        <v>0</v>
      </c>
      <c r="J453" s="575">
        <f xml:space="preserve"> PR19FDPublishedTables!J$423</f>
        <v>0</v>
      </c>
      <c r="K453" s="575">
        <f xml:space="preserve"> PR19FDPublishedTables!K$423</f>
        <v>0</v>
      </c>
      <c r="L453" s="575">
        <f xml:space="preserve"> PR19FDPublishedTables!L$423</f>
        <v>0</v>
      </c>
      <c r="M453" s="575">
        <f xml:space="preserve"> PR19FDPublishedTables!M$423</f>
        <v>1.4382539318733878E-2</v>
      </c>
      <c r="N453" s="575">
        <f xml:space="preserve"> PR19FDPublishedTables!N$423</f>
        <v>1.3764090128028301E-2</v>
      </c>
      <c r="O453" s="575">
        <f xml:space="preserve"> PR19FDPublishedTables!O$423</f>
        <v>1.3172234252523105E-2</v>
      </c>
      <c r="P453" s="575">
        <f xml:space="preserve"> PR19FDPublishedTables!P$423</f>
        <v>1.2605828179664645E-2</v>
      </c>
      <c r="Q453" s="575">
        <f xml:space="preserve"> PR19FDPublishedTables!Q$423</f>
        <v>1.2063777567938994E-2</v>
      </c>
    </row>
    <row r="454" spans="1:17" s="573" customFormat="1" hidden="1" outlineLevel="2">
      <c r="A454" s="572"/>
      <c r="B454" s="570"/>
      <c r="C454" s="574"/>
      <c r="D454" s="571" t="str">
        <f xml:space="preserve"> PR19FDPublishedTables!D$424</f>
        <v>less</v>
      </c>
      <c r="E454" s="575" t="str">
        <f xml:space="preserve"> PR19FDPublishedTables!E$424</f>
        <v>Other adjustments CPI(H) - WWN - real</v>
      </c>
      <c r="F454" s="575">
        <f xml:space="preserve"> PR19FDPublishedTables!F$424</f>
        <v>0</v>
      </c>
      <c r="G454" s="575" t="str">
        <f xml:space="preserve"> PR19FDPublishedTables!G$424</f>
        <v>£m</v>
      </c>
      <c r="H454" s="575">
        <f xml:space="preserve"> PR19FDPublishedTables!H$424</f>
        <v>0</v>
      </c>
      <c r="I454" s="575">
        <f xml:space="preserve"> PR19FDPublishedTables!I$424</f>
        <v>0</v>
      </c>
      <c r="J454" s="575">
        <f xml:space="preserve"> PR19FDPublishedTables!J$424</f>
        <v>0</v>
      </c>
      <c r="K454" s="575">
        <f xml:space="preserve"> PR19FDPublishedTables!K$424</f>
        <v>0</v>
      </c>
      <c r="L454" s="575">
        <f xml:space="preserve"> PR19FDPublishedTables!L$424</f>
        <v>0</v>
      </c>
      <c r="M454" s="575">
        <f xml:space="preserve"> PR19FDPublishedTables!M$424</f>
        <v>0</v>
      </c>
      <c r="N454" s="575">
        <f xml:space="preserve"> PR19FDPublishedTables!N$424</f>
        <v>0</v>
      </c>
      <c r="O454" s="575">
        <f xml:space="preserve"> PR19FDPublishedTables!O$424</f>
        <v>0</v>
      </c>
      <c r="P454" s="575">
        <f xml:space="preserve"> PR19FDPublishedTables!P$424</f>
        <v>0</v>
      </c>
      <c r="Q454" s="575">
        <f xml:space="preserve"> PR19FDPublishedTables!Q$424</f>
        <v>0</v>
      </c>
    </row>
    <row r="455" spans="1:17" s="573" customFormat="1" hidden="1" outlineLevel="2">
      <c r="A455" s="572"/>
      <c r="B455" s="570"/>
      <c r="C455" s="574"/>
      <c r="D455" s="571"/>
      <c r="E455" s="575" t="str">
        <f xml:space="preserve"> PR19FDPublishedTables!E$425</f>
        <v>Closing RCV (CPIH inflated RCV) - WWN - real</v>
      </c>
      <c r="F455" s="575">
        <f xml:space="preserve"> PR19FDPublishedTables!F$425</f>
        <v>0</v>
      </c>
      <c r="G455" s="575" t="str">
        <f xml:space="preserve"> PR19FDPublishedTables!G$425</f>
        <v>£m</v>
      </c>
      <c r="H455" s="575">
        <f xml:space="preserve"> PR19FDPublishedTables!H$425</f>
        <v>0</v>
      </c>
      <c r="I455" s="575">
        <f xml:space="preserve"> PR19FDPublishedTables!I$425</f>
        <v>0</v>
      </c>
      <c r="J455" s="575">
        <f xml:space="preserve"> PR19FDPublishedTables!J$425</f>
        <v>0</v>
      </c>
      <c r="K455" s="575">
        <f xml:space="preserve"> PR19FDPublishedTables!K$425</f>
        <v>0</v>
      </c>
      <c r="L455" s="575">
        <f xml:space="preserve"> PR19FDPublishedTables!L$425</f>
        <v>0</v>
      </c>
      <c r="M455" s="575">
        <f xml:space="preserve"> PR19FDPublishedTables!M$425</f>
        <v>0.32009511925647288</v>
      </c>
      <c r="N455" s="575">
        <f xml:space="preserve"> PR19FDPublishedTables!N$425</f>
        <v>0.30633102912844434</v>
      </c>
      <c r="O455" s="575">
        <f xml:space="preserve"> PR19FDPublishedTables!O$425</f>
        <v>0.29315879487592134</v>
      </c>
      <c r="P455" s="575">
        <f xml:space="preserve"> PR19FDPublishedTables!P$425</f>
        <v>0.28055296669625635</v>
      </c>
      <c r="Q455" s="575">
        <f xml:space="preserve"> PR19FDPublishedTables!Q$425</f>
        <v>0.26848918912831765</v>
      </c>
    </row>
    <row r="456" spans="1:17" s="573" customFormat="1" hidden="1" outlineLevel="2">
      <c r="A456" s="572"/>
      <c r="B456" s="570"/>
      <c r="C456" s="574"/>
      <c r="D456" s="571"/>
      <c r="E456" s="575" t="str">
        <f xml:space="preserve"> PR19FDPublishedTables!E$429</f>
        <v>Average CPIH inflated RCV - WWN - real</v>
      </c>
      <c r="F456" s="575">
        <f xml:space="preserve"> PR19FDPublishedTables!F$429</f>
        <v>0</v>
      </c>
      <c r="G456" s="575" t="str">
        <f xml:space="preserve"> PR19FDPublishedTables!G$429</f>
        <v>£m</v>
      </c>
      <c r="H456" s="575">
        <f xml:space="preserve"> PR19FDPublishedTables!H$429</f>
        <v>0</v>
      </c>
      <c r="I456" s="575">
        <f xml:space="preserve"> PR19FDPublishedTables!I$429</f>
        <v>0</v>
      </c>
      <c r="J456" s="575">
        <f xml:space="preserve"> PR19FDPublishedTables!J$429</f>
        <v>0</v>
      </c>
      <c r="K456" s="575">
        <f xml:space="preserve"> PR19FDPublishedTables!K$429</f>
        <v>0</v>
      </c>
      <c r="L456" s="575">
        <f xml:space="preserve"> PR19FDPublishedTables!L$429</f>
        <v>0</v>
      </c>
      <c r="M456" s="575">
        <f xml:space="preserve"> PR19FDPublishedTables!M$429</f>
        <v>0.32728638891583983</v>
      </c>
      <c r="N456" s="575">
        <f xml:space="preserve"> PR19FDPublishedTables!N$429</f>
        <v>0.31321307419245847</v>
      </c>
      <c r="O456" s="575">
        <f xml:space="preserve"> PR19FDPublishedTables!O$429</f>
        <v>0.29974491200218289</v>
      </c>
      <c r="P456" s="575">
        <f xml:space="preserve"> PR19FDPublishedTables!P$429</f>
        <v>0.2868558807860887</v>
      </c>
      <c r="Q456" s="575">
        <f xml:space="preserve"> PR19FDPublishedTables!Q$429</f>
        <v>0.27452107791228714</v>
      </c>
    </row>
    <row r="457" spans="1:17" s="573" customFormat="1" hidden="1" outlineLevel="2">
      <c r="A457" s="572"/>
      <c r="B457" s="570"/>
      <c r="C457" s="574"/>
      <c r="D457" s="571"/>
      <c r="E457" s="577"/>
      <c r="F457" s="577"/>
      <c r="G457" s="577"/>
      <c r="H457" s="577"/>
      <c r="I457" s="577"/>
      <c r="J457" s="577"/>
      <c r="K457" s="577"/>
      <c r="L457" s="577"/>
      <c r="M457" s="577"/>
      <c r="N457" s="577"/>
      <c r="O457" s="577"/>
      <c r="P457" s="577"/>
      <c r="Q457" s="577"/>
    </row>
    <row r="458" spans="1:17" s="607" customFormat="1" hidden="1" outlineLevel="2">
      <c r="A458" s="603"/>
      <c r="B458" s="604"/>
      <c r="C458" s="605"/>
      <c r="D458" s="606"/>
      <c r="E458" s="575" t="str">
        <f xml:space="preserve"> PR19FDPublishedTables!E$450</f>
        <v>RCV (post 2020 investment RCV) 31 March 2020 post midnight adjustments - WWN - real</v>
      </c>
      <c r="F458" s="575">
        <f xml:space="preserve"> PR19FDPublishedTables!F$450</f>
        <v>0</v>
      </c>
      <c r="G458" s="575" t="str">
        <f xml:space="preserve"> PR19FDPublishedTables!G$450</f>
        <v>£m</v>
      </c>
      <c r="H458" s="575">
        <f xml:space="preserve"> PR19FDPublishedTables!H$450</f>
        <v>0</v>
      </c>
      <c r="I458" s="575">
        <f xml:space="preserve"> PR19FDPublishedTables!I$450</f>
        <v>0</v>
      </c>
      <c r="J458" s="575">
        <f xml:space="preserve"> PR19FDPublishedTables!J$450</f>
        <v>0</v>
      </c>
      <c r="K458" s="575">
        <f xml:space="preserve"> PR19FDPublishedTables!K$450</f>
        <v>0</v>
      </c>
      <c r="L458" s="575">
        <f xml:space="preserve"> PR19FDPublishedTables!L$450</f>
        <v>0</v>
      </c>
      <c r="M458" s="575">
        <f xml:space="preserve"> PR19FDPublishedTables!M$450</f>
        <v>0</v>
      </c>
      <c r="N458" s="575">
        <f xml:space="preserve"> PR19FDPublishedTables!N$450</f>
        <v>0</v>
      </c>
      <c r="O458" s="575">
        <f xml:space="preserve"> PR19FDPublishedTables!O$450</f>
        <v>0</v>
      </c>
      <c r="P458" s="575">
        <f xml:space="preserve"> PR19FDPublishedTables!P$450</f>
        <v>0</v>
      </c>
      <c r="Q458" s="575">
        <f xml:space="preserve"> PR19FDPublishedTables!Q$450</f>
        <v>0</v>
      </c>
    </row>
    <row r="459" spans="1:17" s="573" customFormat="1" hidden="1" outlineLevel="2">
      <c r="A459" s="572"/>
      <c r="B459" s="570"/>
      <c r="C459" s="574"/>
      <c r="D459" s="571"/>
      <c r="E459" s="575" t="str">
        <f xml:space="preserve"> PR19FDPublishedTables!E$460</f>
        <v>Opening RCV (Post 2020 investment RCV) - WWN - real</v>
      </c>
      <c r="F459" s="575">
        <f xml:space="preserve"> PR19FDPublishedTables!F$460</f>
        <v>0</v>
      </c>
      <c r="G459" s="575" t="str">
        <f xml:space="preserve"> PR19FDPublishedTables!G$460</f>
        <v>£m</v>
      </c>
      <c r="H459" s="575">
        <f xml:space="preserve"> PR19FDPublishedTables!H$460</f>
        <v>0</v>
      </c>
      <c r="I459" s="575">
        <f xml:space="preserve"> PR19FDPublishedTables!I$460</f>
        <v>0</v>
      </c>
      <c r="J459" s="575">
        <f xml:space="preserve"> PR19FDPublishedTables!J$460</f>
        <v>0</v>
      </c>
      <c r="K459" s="575">
        <f xml:space="preserve"> PR19FDPublishedTables!K$460</f>
        <v>0</v>
      </c>
      <c r="L459" s="575">
        <f xml:space="preserve"> PR19FDPublishedTables!L$460</f>
        <v>0</v>
      </c>
      <c r="M459" s="575">
        <f xml:space="preserve"> PR19FDPublishedTables!M$460</f>
        <v>0</v>
      </c>
      <c r="N459" s="575">
        <f xml:space="preserve"> PR19FDPublishedTables!N$460</f>
        <v>1.773220732962302</v>
      </c>
      <c r="O459" s="575">
        <f xml:space="preserve"> PR19FDPublishedTables!O$460</f>
        <v>3.8073003251880513</v>
      </c>
      <c r="P459" s="575">
        <f xml:space="preserve"> PR19FDPublishedTables!P$460</f>
        <v>5.9766963161591722</v>
      </c>
      <c r="Q459" s="575">
        <f xml:space="preserve"> PR19FDPublishedTables!Q$460</f>
        <v>9.1806327485883461</v>
      </c>
    </row>
    <row r="460" spans="1:17" s="573" customFormat="1" hidden="1" outlineLevel="2">
      <c r="A460" s="572"/>
      <c r="B460" s="570"/>
      <c r="C460" s="574"/>
      <c r="D460" s="639"/>
      <c r="E460" s="577" t="s">
        <v>1090</v>
      </c>
      <c r="F460" s="577"/>
      <c r="G460" s="577" t="s">
        <v>255</v>
      </c>
      <c r="H460" s="577"/>
      <c r="I460" s="577"/>
      <c r="J460" s="577">
        <f t="shared" ref="J460" si="388" xml:space="preserve"> IF(J$12 = 1, J459 * (J$17 - 1) * J$13, 0)</f>
        <v>0</v>
      </c>
      <c r="K460" s="577">
        <f t="shared" ref="K460" si="389" xml:space="preserve"> IF(K$12 = 1, K459 * (K$17 - 1) * K$13, 0)</f>
        <v>0</v>
      </c>
      <c r="L460" s="577">
        <f t="shared" ref="L460" si="390" xml:space="preserve"> IF(L$12 = 1, L459 * (L$17 - 1) * L$13, 0)</f>
        <v>0</v>
      </c>
      <c r="M460" s="577">
        <f t="shared" ref="M460" si="391" xml:space="preserve"> IF(M$12 = 1, M459 * (M$17 - 1) * M$13, 0)</f>
        <v>0</v>
      </c>
      <c r="N460" s="577">
        <f t="shared" ref="N460" si="392" xml:space="preserve"> IF(N$12 = 1, N459 * (N$17 - 1) * N$13, 0)</f>
        <v>6.5143143095918871E-2</v>
      </c>
      <c r="O460" s="577">
        <f t="shared" ref="O460" si="393" xml:space="preserve"> IF(O$12 = 1, O459 * (O$17 - 1) * O$13, 0)</f>
        <v>0</v>
      </c>
      <c r="P460" s="577">
        <f t="shared" ref="P460" si="394" xml:space="preserve"> IF(P$12 = 1, P459 * (P$17 - 1) * P$13, 0)</f>
        <v>0</v>
      </c>
      <c r="Q460" s="577">
        <f t="shared" ref="Q460" si="395" xml:space="preserve"> IF(Q$12 = 1, Q459 * (Q$17 - 1) * Q$13, 0)</f>
        <v>0</v>
      </c>
    </row>
    <row r="461" spans="1:17" s="573" customFormat="1" hidden="1" outlineLevel="2">
      <c r="A461" s="572"/>
      <c r="B461" s="570"/>
      <c r="C461" s="574"/>
      <c r="D461" s="639"/>
      <c r="E461" s="577"/>
      <c r="F461" s="577"/>
      <c r="G461" s="577"/>
      <c r="H461" s="577"/>
      <c r="I461" s="577"/>
      <c r="J461" s="577"/>
      <c r="K461" s="577"/>
      <c r="L461" s="577"/>
      <c r="M461" s="577"/>
      <c r="N461" s="577"/>
      <c r="O461" s="577"/>
      <c r="P461" s="577"/>
      <c r="Q461" s="577"/>
    </row>
    <row r="462" spans="1:17" s="573" customFormat="1" hidden="1" outlineLevel="2">
      <c r="A462" s="572"/>
      <c r="B462" s="570"/>
      <c r="C462" s="574"/>
      <c r="D462" s="639"/>
      <c r="E462" s="577" t="s">
        <v>1091</v>
      </c>
      <c r="F462" s="577"/>
      <c r="G462" s="577" t="s">
        <v>255</v>
      </c>
      <c r="H462" s="577"/>
      <c r="I462" s="577"/>
      <c r="J462" s="577">
        <f t="shared" ref="J462:P462" si="396" xml:space="preserve"> IF(J$12 = 1, J459 - J460, 0)</f>
        <v>0</v>
      </c>
      <c r="K462" s="577">
        <f t="shared" si="396"/>
        <v>0</v>
      </c>
      <c r="L462" s="577">
        <f t="shared" si="396"/>
        <v>0</v>
      </c>
      <c r="M462" s="577">
        <f t="shared" si="396"/>
        <v>0</v>
      </c>
      <c r="N462" s="577">
        <f t="shared" si="396"/>
        <v>1.7080775898663831</v>
      </c>
      <c r="O462" s="577">
        <f t="shared" si="396"/>
        <v>3.8073003251880513</v>
      </c>
      <c r="P462" s="577">
        <f t="shared" si="396"/>
        <v>5.9766963161591722</v>
      </c>
      <c r="Q462" s="577">
        <f xml:space="preserve"> IF(Q$12 = 1, Q459 - Q460, 0)</f>
        <v>9.1806327485883461</v>
      </c>
    </row>
    <row r="463" spans="1:17" s="573" customFormat="1" hidden="1" outlineLevel="2">
      <c r="A463" s="572"/>
      <c r="B463" s="570"/>
      <c r="C463" s="574"/>
      <c r="D463" s="639" t="s">
        <v>719</v>
      </c>
      <c r="E463" s="577" t="str">
        <f t="shared" ref="E463:Q463" si="397" xml:space="preserve"> E460</f>
        <v>Indexation included in opening RCV (Post 2020 investment RCV) - WWN - real</v>
      </c>
      <c r="F463" s="577">
        <f t="shared" si="397"/>
        <v>0</v>
      </c>
      <c r="G463" s="577" t="str">
        <f t="shared" si="397"/>
        <v>£m</v>
      </c>
      <c r="H463" s="577">
        <f t="shared" si="397"/>
        <v>0</v>
      </c>
      <c r="I463" s="577">
        <f t="shared" si="397"/>
        <v>0</v>
      </c>
      <c r="J463" s="577">
        <f t="shared" si="397"/>
        <v>0</v>
      </c>
      <c r="K463" s="577">
        <f t="shared" si="397"/>
        <v>0</v>
      </c>
      <c r="L463" s="577">
        <f t="shared" si="397"/>
        <v>0</v>
      </c>
      <c r="M463" s="577">
        <f t="shared" si="397"/>
        <v>0</v>
      </c>
      <c r="N463" s="577">
        <f t="shared" si="397"/>
        <v>6.5143143095918871E-2</v>
      </c>
      <c r="O463" s="577">
        <f t="shared" si="397"/>
        <v>0</v>
      </c>
      <c r="P463" s="577">
        <f t="shared" si="397"/>
        <v>0</v>
      </c>
      <c r="Q463" s="577">
        <f t="shared" si="397"/>
        <v>0</v>
      </c>
    </row>
    <row r="464" spans="1:17" s="573" customFormat="1" hidden="1" outlineLevel="2">
      <c r="A464" s="572"/>
      <c r="B464" s="570"/>
      <c r="C464" s="574"/>
      <c r="D464" s="571" t="str">
        <f xml:space="preserve"> PR19FDPublishedTables!D$461</f>
        <v>plus</v>
      </c>
      <c r="E464" s="575" t="str">
        <f xml:space="preserve"> PR19FDPublishedTables!E$461</f>
        <v>Wastewater network: Non-PAYG Totex - real</v>
      </c>
      <c r="F464" s="575">
        <f xml:space="preserve"> PR19FDPublishedTables!F$461</f>
        <v>0</v>
      </c>
      <c r="G464" s="575" t="str">
        <f xml:space="preserve"> PR19FDPublishedTables!G$461</f>
        <v>£m</v>
      </c>
      <c r="H464" s="575">
        <f xml:space="preserve"> PR19FDPublishedTables!H$461</f>
        <v>0</v>
      </c>
      <c r="I464" s="575">
        <f xml:space="preserve"> PR19FDPublishedTables!I$461</f>
        <v>0</v>
      </c>
      <c r="J464" s="575">
        <f xml:space="preserve"> PR19FDPublishedTables!J$461</f>
        <v>0</v>
      </c>
      <c r="K464" s="575">
        <f xml:space="preserve"> PR19FDPublishedTables!K$461</f>
        <v>0</v>
      </c>
      <c r="L464" s="575">
        <f xml:space="preserve"> PR19FDPublishedTables!L$461</f>
        <v>0</v>
      </c>
      <c r="M464" s="575">
        <f xml:space="preserve"> PR19FDPublishedTables!M$461</f>
        <v>1.8121826601556437</v>
      </c>
      <c r="N464" s="575">
        <f xml:space="preserve"> PR19FDPublishedTables!N$461</f>
        <v>2.1566970707645723</v>
      </c>
      <c r="O464" s="575">
        <f xml:space="preserve"> PR19FDPublishedTables!O$461</f>
        <v>2.3843739447666925</v>
      </c>
      <c r="P464" s="575">
        <f xml:space="preserve"> PR19FDPublishedTables!P$461</f>
        <v>3.5369794318078718</v>
      </c>
      <c r="Q464" s="575">
        <f xml:space="preserve"> PR19FDPublishedTables!Q$461</f>
        <v>1.9206634463856922</v>
      </c>
    </row>
    <row r="465" spans="1:17" s="573" customFormat="1" hidden="1" outlineLevel="2">
      <c r="A465" s="572"/>
      <c r="B465" s="570"/>
      <c r="C465" s="574"/>
      <c r="D465" s="571" t="str">
        <f xml:space="preserve"> PR19FDPublishedTables!D$462</f>
        <v>less</v>
      </c>
      <c r="E465" s="575" t="str">
        <f xml:space="preserve"> PR19FDPublishedTables!E$462</f>
        <v>RCV additions depreciation - WWN - real POS</v>
      </c>
      <c r="F465" s="575">
        <f xml:space="preserve"> PR19FDPublishedTables!F$462</f>
        <v>0</v>
      </c>
      <c r="G465" s="575" t="str">
        <f xml:space="preserve"> PR19FDPublishedTables!G$462</f>
        <v>£m</v>
      </c>
      <c r="H465" s="575">
        <f xml:space="preserve"> PR19FDPublishedTables!H$462</f>
        <v>0</v>
      </c>
      <c r="I465" s="575">
        <f xml:space="preserve"> PR19FDPublishedTables!I$462</f>
        <v>0</v>
      </c>
      <c r="J465" s="575">
        <f xml:space="preserve"> PR19FDPublishedTables!J$462</f>
        <v>0</v>
      </c>
      <c r="K465" s="575">
        <f xml:space="preserve"> PR19FDPublishedTables!K$462</f>
        <v>0</v>
      </c>
      <c r="L465" s="575">
        <f xml:space="preserve"> PR19FDPublishedTables!L$462</f>
        <v>0</v>
      </c>
      <c r="M465" s="575">
        <f xml:space="preserve"> PR19FDPublishedTables!M$462</f>
        <v>3.8961927193346325E-2</v>
      </c>
      <c r="N465" s="575">
        <f xml:space="preserve"> PR19FDPublishedTables!N$462</f>
        <v>0.1226174785388171</v>
      </c>
      <c r="O465" s="575">
        <f xml:space="preserve"> PR19FDPublishedTables!O$462</f>
        <v>0.21497795379557016</v>
      </c>
      <c r="P465" s="575">
        <f xml:space="preserve"> PR19FDPublishedTables!P$462</f>
        <v>0.33304299937871407</v>
      </c>
      <c r="Q465" s="575">
        <f xml:space="preserve"> PR19FDPublishedTables!Q$462</f>
        <v>0.43606147228659065</v>
      </c>
    </row>
    <row r="466" spans="1:17" s="573" customFormat="1" hidden="1" outlineLevel="2">
      <c r="A466" s="572"/>
      <c r="B466" s="570"/>
      <c r="C466" s="574"/>
      <c r="D466" s="571"/>
      <c r="E466" s="575" t="str">
        <f xml:space="preserve"> PR19FDPublishedTables!E$463</f>
        <v>Closing RCV (Post 2020 investment RCV) - WWN - real</v>
      </c>
      <c r="F466" s="575">
        <f xml:space="preserve"> PR19FDPublishedTables!F$463</f>
        <v>0</v>
      </c>
      <c r="G466" s="575" t="str">
        <f xml:space="preserve"> PR19FDPublishedTables!G$463</f>
        <v>£m</v>
      </c>
      <c r="H466" s="575">
        <f xml:space="preserve"> PR19FDPublishedTables!H$463</f>
        <v>0</v>
      </c>
      <c r="I466" s="575">
        <f xml:space="preserve"> PR19FDPublishedTables!I$463</f>
        <v>0</v>
      </c>
      <c r="J466" s="575">
        <f xml:space="preserve"> PR19FDPublishedTables!J$463</f>
        <v>0</v>
      </c>
      <c r="K466" s="575">
        <f xml:space="preserve"> PR19FDPublishedTables!K$463</f>
        <v>0</v>
      </c>
      <c r="L466" s="575">
        <f xml:space="preserve"> PR19FDPublishedTables!L$463</f>
        <v>0</v>
      </c>
      <c r="M466" s="575">
        <f xml:space="preserve"> PR19FDPublishedTables!M$463</f>
        <v>1.7732207329622973</v>
      </c>
      <c r="N466" s="575">
        <f xml:space="preserve"> PR19FDPublishedTables!N$463</f>
        <v>3.8073003251880571</v>
      </c>
      <c r="O466" s="575">
        <f xml:space="preserve"> PR19FDPublishedTables!O$463</f>
        <v>5.976696316159174</v>
      </c>
      <c r="P466" s="575">
        <f xml:space="preserve"> PR19FDPublishedTables!P$463</f>
        <v>9.1806327485883301</v>
      </c>
      <c r="Q466" s="575">
        <f xml:space="preserve"> PR19FDPublishedTables!Q$463</f>
        <v>10.665234722687448</v>
      </c>
    </row>
    <row r="467" spans="1:17" s="573" customFormat="1" hidden="1" outlineLevel="2">
      <c r="A467" s="572"/>
      <c r="B467" s="570"/>
      <c r="C467" s="574"/>
      <c r="D467" s="571"/>
      <c r="E467" s="575" t="str">
        <f xml:space="preserve"> PR19FDPublishedTables!E$467</f>
        <v>Average post 2020 investment RCV - WWN - real</v>
      </c>
      <c r="F467" s="575">
        <f xml:space="preserve"> PR19FDPublishedTables!F$467</f>
        <v>0</v>
      </c>
      <c r="G467" s="575" t="str">
        <f xml:space="preserve"> PR19FDPublishedTables!G$467</f>
        <v>£m</v>
      </c>
      <c r="H467" s="575">
        <f xml:space="preserve"> PR19FDPublishedTables!H$467</f>
        <v>0</v>
      </c>
      <c r="I467" s="575">
        <f xml:space="preserve"> PR19FDPublishedTables!I$467</f>
        <v>0</v>
      </c>
      <c r="J467" s="575">
        <f xml:space="preserve"> PR19FDPublishedTables!J$467</f>
        <v>0</v>
      </c>
      <c r="K467" s="575">
        <f xml:space="preserve"> PR19FDPublishedTables!K$467</f>
        <v>0</v>
      </c>
      <c r="L467" s="575">
        <f xml:space="preserve"> PR19FDPublishedTables!L$467</f>
        <v>0</v>
      </c>
      <c r="M467" s="575">
        <f xml:space="preserve"> PR19FDPublishedTables!M$467</f>
        <v>0.88661036648114866</v>
      </c>
      <c r="N467" s="575">
        <f xml:space="preserve"> PR19FDPublishedTables!N$467</f>
        <v>2.7902605290751796</v>
      </c>
      <c r="O467" s="575">
        <f xml:space="preserve"> PR19FDPublishedTables!O$467</f>
        <v>4.8919983206736131</v>
      </c>
      <c r="P467" s="575">
        <f xml:space="preserve"> PR19FDPublishedTables!P$467</f>
        <v>7.5786645323737512</v>
      </c>
      <c r="Q467" s="575">
        <f xml:space="preserve"> PR19FDPublishedTables!Q$467</f>
        <v>9.9229337356378977</v>
      </c>
    </row>
    <row r="468" spans="1:17" s="573" customFormat="1" hidden="1" outlineLevel="1">
      <c r="A468" s="572"/>
      <c r="B468" s="570"/>
      <c r="C468" s="574"/>
      <c r="D468" s="571"/>
      <c r="E468" s="577"/>
      <c r="F468" s="577"/>
      <c r="G468" s="577"/>
      <c r="H468" s="577"/>
      <c r="I468" s="577"/>
      <c r="J468" s="577"/>
      <c r="K468" s="577"/>
      <c r="L468" s="577"/>
      <c r="M468" s="577"/>
      <c r="N468" s="577"/>
      <c r="O468" s="577"/>
      <c r="P468" s="577"/>
      <c r="Q468" s="577"/>
    </row>
    <row r="469" spans="1:17" s="573" customFormat="1" hidden="1" outlineLevel="1" collapsed="1">
      <c r="A469" s="572"/>
      <c r="B469" s="602" t="s">
        <v>967</v>
      </c>
      <c r="C469" s="574"/>
      <c r="D469" s="571"/>
      <c r="E469" s="577"/>
      <c r="F469" s="577"/>
      <c r="G469" s="577"/>
      <c r="H469" s="577"/>
      <c r="I469" s="577"/>
      <c r="J469" s="577"/>
      <c r="K469" s="577"/>
      <c r="L469" s="577"/>
      <c r="M469" s="577"/>
      <c r="N469" s="577"/>
      <c r="O469" s="577"/>
      <c r="P469" s="577"/>
      <c r="Q469" s="577"/>
    </row>
    <row r="470" spans="1:17" s="573" customFormat="1" hidden="1" outlineLevel="2">
      <c r="A470" s="572"/>
      <c r="B470" s="570"/>
      <c r="C470" s="574"/>
      <c r="D470" s="571"/>
      <c r="E470" s="577"/>
      <c r="F470" s="577"/>
      <c r="G470" s="577"/>
      <c r="H470" s="577"/>
      <c r="I470" s="577"/>
      <c r="J470" s="577"/>
      <c r="K470" s="577"/>
      <c r="L470" s="577"/>
      <c r="M470" s="577"/>
      <c r="N470" s="577"/>
      <c r="O470" s="577"/>
      <c r="P470" s="577"/>
      <c r="Q470" s="577"/>
    </row>
    <row r="471" spans="1:17" s="573" customFormat="1" hidden="1" outlineLevel="2">
      <c r="A471" s="572"/>
      <c r="B471" s="570"/>
      <c r="C471" s="574"/>
      <c r="D471" s="571"/>
      <c r="E471" s="577" t="str">
        <f t="shared" ref="E471:Q471" si="398" xml:space="preserve"> E$443</f>
        <v>Average RCV (RPI inflated RCV) balance - WWN - real</v>
      </c>
      <c r="F471" s="577">
        <f t="shared" si="398"/>
        <v>0</v>
      </c>
      <c r="G471" s="577" t="str">
        <f t="shared" si="398"/>
        <v>£m</v>
      </c>
      <c r="H471" s="577">
        <f t="shared" si="398"/>
        <v>0</v>
      </c>
      <c r="I471" s="577">
        <f t="shared" si="398"/>
        <v>0</v>
      </c>
      <c r="J471" s="577">
        <f t="shared" si="398"/>
        <v>0</v>
      </c>
      <c r="K471" s="577">
        <f t="shared" si="398"/>
        <v>0</v>
      </c>
      <c r="L471" s="577">
        <f t="shared" si="398"/>
        <v>0</v>
      </c>
      <c r="M471" s="577">
        <f t="shared" si="398"/>
        <v>0.32750579228703608</v>
      </c>
      <c r="N471" s="577">
        <f t="shared" si="398"/>
        <v>0.31977920862633874</v>
      </c>
      <c r="O471" s="577">
        <f t="shared" si="398"/>
        <v>0</v>
      </c>
      <c r="P471" s="577">
        <f t="shared" si="398"/>
        <v>0</v>
      </c>
      <c r="Q471" s="577">
        <f t="shared" si="398"/>
        <v>0</v>
      </c>
    </row>
    <row r="472" spans="1:17" s="573" customFormat="1" hidden="1" outlineLevel="2">
      <c r="A472" s="572"/>
      <c r="B472" s="570"/>
      <c r="C472" s="574"/>
      <c r="D472" s="571"/>
      <c r="E472" s="575" t="str">
        <f xml:space="preserve"> PR19FDPublishedTables!E$429</f>
        <v>Average CPIH inflated RCV - WWN - real</v>
      </c>
      <c r="F472" s="575">
        <f xml:space="preserve"> PR19FDPublishedTables!F$429</f>
        <v>0</v>
      </c>
      <c r="G472" s="575" t="str">
        <f xml:space="preserve"> PR19FDPublishedTables!G$429</f>
        <v>£m</v>
      </c>
      <c r="H472" s="575">
        <f xml:space="preserve"> PR19FDPublishedTables!H$429</f>
        <v>0</v>
      </c>
      <c r="I472" s="575">
        <f xml:space="preserve"> PR19FDPublishedTables!I$429</f>
        <v>0</v>
      </c>
      <c r="J472" s="575">
        <f xml:space="preserve"> PR19FDPublishedTables!J$429</f>
        <v>0</v>
      </c>
      <c r="K472" s="575">
        <f xml:space="preserve"> PR19FDPublishedTables!K$429</f>
        <v>0</v>
      </c>
      <c r="L472" s="575">
        <f xml:space="preserve"> PR19FDPublishedTables!L$429</f>
        <v>0</v>
      </c>
      <c r="M472" s="575">
        <f xml:space="preserve"> PR19FDPublishedTables!M$429</f>
        <v>0.32728638891583983</v>
      </c>
      <c r="N472" s="575">
        <f xml:space="preserve"> PR19FDPublishedTables!N$429</f>
        <v>0.31321307419245847</v>
      </c>
      <c r="O472" s="575">
        <f xml:space="preserve"> PR19FDPublishedTables!O$429</f>
        <v>0.29974491200218289</v>
      </c>
      <c r="P472" s="575">
        <f xml:space="preserve"> PR19FDPublishedTables!P$429</f>
        <v>0.2868558807860887</v>
      </c>
      <c r="Q472" s="575">
        <f xml:space="preserve"> PR19FDPublishedTables!Q$429</f>
        <v>0.27452107791228714</v>
      </c>
    </row>
    <row r="473" spans="1:17" s="573" customFormat="1" hidden="1" outlineLevel="2">
      <c r="A473" s="572"/>
      <c r="B473" s="570"/>
      <c r="C473" s="574"/>
      <c r="D473" s="571"/>
      <c r="E473" s="575" t="str">
        <f xml:space="preserve"> PR19FDPublishedTables!E$467</f>
        <v>Average post 2020 investment RCV - WWN - real</v>
      </c>
      <c r="F473" s="575">
        <f xml:space="preserve"> PR19FDPublishedTables!F$467</f>
        <v>0</v>
      </c>
      <c r="G473" s="575" t="str">
        <f xml:space="preserve"> PR19FDPublishedTables!G$467</f>
        <v>£m</v>
      </c>
      <c r="H473" s="575">
        <f xml:space="preserve"> PR19FDPublishedTables!H$467</f>
        <v>0</v>
      </c>
      <c r="I473" s="575">
        <f xml:space="preserve"> PR19FDPublishedTables!I$467</f>
        <v>0</v>
      </c>
      <c r="J473" s="575">
        <f xml:space="preserve"> PR19FDPublishedTables!J$467</f>
        <v>0</v>
      </c>
      <c r="K473" s="575">
        <f xml:space="preserve"> PR19FDPublishedTables!K$467</f>
        <v>0</v>
      </c>
      <c r="L473" s="575">
        <f xml:space="preserve"> PR19FDPublishedTables!L$467</f>
        <v>0</v>
      </c>
      <c r="M473" s="575">
        <f xml:space="preserve"> PR19FDPublishedTables!M$467</f>
        <v>0.88661036648114866</v>
      </c>
      <c r="N473" s="575">
        <f xml:space="preserve"> PR19FDPublishedTables!N$467</f>
        <v>2.7902605290751796</v>
      </c>
      <c r="O473" s="575">
        <f xml:space="preserve"> PR19FDPublishedTables!O$467</f>
        <v>4.8919983206736131</v>
      </c>
      <c r="P473" s="575">
        <f xml:space="preserve"> PR19FDPublishedTables!P$467</f>
        <v>7.5786645323737512</v>
      </c>
      <c r="Q473" s="575">
        <f xml:space="preserve"> PR19FDPublishedTables!Q$467</f>
        <v>9.9229337356378977</v>
      </c>
    </row>
    <row r="474" spans="1:17" s="573" customFormat="1" hidden="1" outlineLevel="2">
      <c r="A474" s="572"/>
      <c r="B474" s="570"/>
      <c r="C474" s="574"/>
      <c r="D474" s="571"/>
      <c r="E474" s="610" t="s">
        <v>1092</v>
      </c>
      <c r="F474" s="610"/>
      <c r="G474" s="610" t="s">
        <v>255</v>
      </c>
      <c r="H474" s="610"/>
      <c r="I474" s="610"/>
      <c r="J474" s="610">
        <f t="shared" ref="J474:Q474" si="399" xml:space="preserve"> SUM(J471:J473)</f>
        <v>0</v>
      </c>
      <c r="K474" s="610">
        <f t="shared" si="399"/>
        <v>0</v>
      </c>
      <c r="L474" s="610">
        <f t="shared" si="399"/>
        <v>0</v>
      </c>
      <c r="M474" s="610">
        <f t="shared" si="399"/>
        <v>1.5414025476840245</v>
      </c>
      <c r="N474" s="610">
        <f t="shared" si="399"/>
        <v>3.4232528118939767</v>
      </c>
      <c r="O474" s="610">
        <f t="shared" si="399"/>
        <v>5.1917432326757957</v>
      </c>
      <c r="P474" s="610">
        <f t="shared" si="399"/>
        <v>7.8655204131598397</v>
      </c>
      <c r="Q474" s="610">
        <f t="shared" si="399"/>
        <v>10.197454813550184</v>
      </c>
    </row>
    <row r="475" spans="1:17" s="259" customFormat="1" hidden="1" outlineLevel="1">
      <c r="A475" s="256"/>
      <c r="B475" s="257"/>
      <c r="C475" s="258"/>
      <c r="D475" s="255"/>
      <c r="E475" s="196"/>
      <c r="F475" s="196"/>
      <c r="G475" s="196"/>
      <c r="H475" s="196"/>
      <c r="I475" s="196"/>
      <c r="J475" s="196"/>
      <c r="K475" s="196"/>
      <c r="L475" s="196"/>
      <c r="M475" s="196"/>
      <c r="N475" s="196"/>
      <c r="O475" s="196"/>
      <c r="P475" s="196"/>
      <c r="Q475" s="196"/>
    </row>
    <row r="476" spans="1:17" s="259" customFormat="1" hidden="1" outlineLevel="1" collapsed="1">
      <c r="A476" s="256"/>
      <c r="B476" s="257" t="s">
        <v>936</v>
      </c>
      <c r="C476" s="258"/>
      <c r="D476" s="255"/>
      <c r="E476" s="196"/>
      <c r="F476" s="196"/>
      <c r="G476" s="196"/>
      <c r="H476" s="196"/>
      <c r="I476" s="196"/>
      <c r="J476" s="196"/>
      <c r="K476" s="196"/>
      <c r="L476" s="196"/>
      <c r="M476" s="196"/>
      <c r="N476" s="196"/>
      <c r="O476" s="196"/>
      <c r="P476" s="196"/>
      <c r="Q476" s="196"/>
    </row>
    <row r="477" spans="1:17" s="259" customFormat="1" hidden="1" outlineLevel="2">
      <c r="A477" s="256"/>
      <c r="B477" s="257"/>
      <c r="C477" s="258"/>
      <c r="D477" s="255"/>
      <c r="E477" s="196"/>
      <c r="F477" s="196"/>
      <c r="G477" s="196"/>
      <c r="H477" s="196"/>
      <c r="I477" s="196"/>
      <c r="J477" s="196"/>
      <c r="K477" s="196"/>
      <c r="L477" s="196"/>
      <c r="M477" s="196"/>
      <c r="N477" s="196"/>
      <c r="O477" s="196"/>
      <c r="P477" s="196"/>
      <c r="Q477" s="196"/>
    </row>
    <row r="478" spans="1:17" s="259" customFormat="1" hidden="1" outlineLevel="2">
      <c r="A478" s="256"/>
      <c r="B478" s="257"/>
      <c r="C478" s="258"/>
      <c r="D478" s="255"/>
      <c r="E478" s="267" t="str">
        <f t="shared" ref="E478:Q478" si="400" xml:space="preserve"> E$20</f>
        <v>Annual update - CPIH FYA active inflator from FYA 2017-18 - nominal year average prices (used for average RCV)</v>
      </c>
      <c r="F478" s="267">
        <f t="shared" si="400"/>
        <v>0</v>
      </c>
      <c r="G478" s="267" t="str">
        <f t="shared" si="400"/>
        <v>Factor</v>
      </c>
      <c r="H478" s="267">
        <f t="shared" si="400"/>
        <v>0</v>
      </c>
      <c r="I478" s="267">
        <f t="shared" si="400"/>
        <v>0</v>
      </c>
      <c r="J478" s="267">
        <f t="shared" si="400"/>
        <v>0</v>
      </c>
      <c r="K478" s="267">
        <f t="shared" si="400"/>
        <v>0</v>
      </c>
      <c r="L478" s="267">
        <f t="shared" si="400"/>
        <v>1.0386214616983847</v>
      </c>
      <c r="M478" s="267">
        <f t="shared" si="400"/>
        <v>1.0469374700143934</v>
      </c>
      <c r="N478" s="267">
        <f t="shared" si="400"/>
        <v>1.0853990084759317</v>
      </c>
      <c r="O478" s="267">
        <f t="shared" si="400"/>
        <v>0</v>
      </c>
      <c r="P478" s="267">
        <f t="shared" si="400"/>
        <v>0</v>
      </c>
      <c r="Q478" s="267">
        <f t="shared" si="400"/>
        <v>0</v>
      </c>
    </row>
    <row r="479" spans="1:17" s="259" customFormat="1" hidden="1" outlineLevel="2">
      <c r="A479" s="256"/>
      <c r="B479" s="257"/>
      <c r="C479" s="258"/>
      <c r="D479" s="255"/>
      <c r="E479" s="267" t="str">
        <f t="shared" ref="E479:Q479" si="401" xml:space="preserve"> E$21</f>
        <v>Annual update - CPIH FYE active inflator from FYA 2017-18 - nominal year end prices (used for RCV components)</v>
      </c>
      <c r="F479" s="267">
        <f t="shared" si="401"/>
        <v>0</v>
      </c>
      <c r="G479" s="267" t="str">
        <f t="shared" si="401"/>
        <v>Factor</v>
      </c>
      <c r="H479" s="267">
        <f t="shared" si="401"/>
        <v>0</v>
      </c>
      <c r="I479" s="267">
        <f t="shared" si="401"/>
        <v>0</v>
      </c>
      <c r="J479" s="267">
        <f t="shared" si="401"/>
        <v>0</v>
      </c>
      <c r="K479" s="267">
        <f t="shared" si="401"/>
        <v>0</v>
      </c>
      <c r="L479" s="267">
        <f t="shared" si="401"/>
        <v>1.0420598112905806</v>
      </c>
      <c r="M479" s="267">
        <f t="shared" si="401"/>
        <v>1.0526147449224375</v>
      </c>
      <c r="N479" s="267">
        <f t="shared" si="401"/>
        <v>1.1178634255557334</v>
      </c>
      <c r="O479" s="267">
        <f t="shared" si="401"/>
        <v>0</v>
      </c>
      <c r="P479" s="267">
        <f t="shared" si="401"/>
        <v>0</v>
      </c>
      <c r="Q479" s="267">
        <f t="shared" si="401"/>
        <v>0</v>
      </c>
    </row>
    <row r="480" spans="1:17" s="259" customFormat="1" hidden="1" outlineLevel="1">
      <c r="A480" s="256"/>
      <c r="B480" s="257"/>
      <c r="C480" s="258"/>
      <c r="D480" s="255"/>
      <c r="E480" s="196"/>
      <c r="F480" s="196"/>
      <c r="G480" s="196"/>
      <c r="H480" s="196"/>
      <c r="I480" s="196"/>
      <c r="J480" s="196"/>
      <c r="K480" s="196"/>
      <c r="L480" s="196"/>
      <c r="M480" s="196"/>
      <c r="N480" s="196"/>
      <c r="O480" s="196"/>
      <c r="P480" s="196"/>
      <c r="Q480" s="196"/>
    </row>
    <row r="481" spans="1:17" s="259" customFormat="1" hidden="1" outlineLevel="1" collapsed="1">
      <c r="A481" s="256"/>
      <c r="B481" s="257" t="s">
        <v>969</v>
      </c>
      <c r="C481" s="258"/>
      <c r="D481" s="255"/>
      <c r="E481" s="196"/>
      <c r="F481" s="196"/>
      <c r="G481" s="196"/>
      <c r="H481" s="196"/>
      <c r="I481" s="196"/>
      <c r="J481" s="196"/>
      <c r="K481" s="196"/>
      <c r="L481" s="196"/>
      <c r="M481" s="196"/>
      <c r="N481" s="196"/>
      <c r="O481" s="196"/>
      <c r="P481" s="196"/>
      <c r="Q481" s="196"/>
    </row>
    <row r="482" spans="1:17" s="259" customFormat="1" hidden="1" outlineLevel="2">
      <c r="A482" s="256"/>
      <c r="B482" s="257"/>
      <c r="C482" s="258"/>
      <c r="D482" s="255"/>
      <c r="E482" s="196"/>
      <c r="F482" s="196"/>
      <c r="G482" s="196"/>
      <c r="H482" s="196"/>
      <c r="I482" s="196"/>
      <c r="J482" s="196"/>
      <c r="K482" s="196"/>
      <c r="L482" s="274"/>
      <c r="M482" s="196"/>
      <c r="N482" s="196"/>
      <c r="O482" s="196"/>
      <c r="P482" s="196"/>
      <c r="Q482" s="196"/>
    </row>
    <row r="483" spans="1:17" s="526" customFormat="1" hidden="1" outlineLevel="2">
      <c r="A483" s="593"/>
      <c r="B483" s="594"/>
      <c r="C483" s="595"/>
      <c r="D483" s="596"/>
      <c r="E483" s="525" t="s">
        <v>1093</v>
      </c>
      <c r="F483" s="525"/>
      <c r="G483" s="525" t="s">
        <v>255</v>
      </c>
      <c r="H483" s="525"/>
      <c r="I483" s="525"/>
      <c r="J483" s="525">
        <f t="shared" ref="J483:Q483" si="402" xml:space="preserve"> J439 * J479</f>
        <v>0</v>
      </c>
      <c r="K483" s="525">
        <f t="shared" si="402"/>
        <v>0</v>
      </c>
      <c r="L483" s="525">
        <f t="shared" si="402"/>
        <v>0</v>
      </c>
      <c r="M483" s="525">
        <f t="shared" si="402"/>
        <v>0.34927951280502845</v>
      </c>
      <c r="N483" s="525">
        <f t="shared" si="402"/>
        <v>0.34537441572594041</v>
      </c>
      <c r="O483" s="525">
        <f t="shared" si="402"/>
        <v>0</v>
      </c>
      <c r="P483" s="525">
        <f t="shared" si="402"/>
        <v>0</v>
      </c>
      <c r="Q483" s="525">
        <f t="shared" si="402"/>
        <v>0</v>
      </c>
    </row>
    <row r="484" spans="1:17" s="526" customFormat="1" hidden="1" outlineLevel="2">
      <c r="A484" s="593"/>
      <c r="B484" s="594"/>
      <c r="C484" s="595"/>
      <c r="D484" s="596" t="s">
        <v>719</v>
      </c>
      <c r="E484" s="525" t="s">
        <v>1094</v>
      </c>
      <c r="F484" s="525"/>
      <c r="G484" s="525" t="s">
        <v>255</v>
      </c>
      <c r="H484" s="525"/>
      <c r="I484" s="525"/>
      <c r="J484" s="525">
        <f t="shared" ref="J484:Q484" si="403" xml:space="preserve"> J440 * J479</f>
        <v>0</v>
      </c>
      <c r="K484" s="525">
        <f t="shared" si="403"/>
        <v>0</v>
      </c>
      <c r="L484" s="525">
        <f t="shared" si="403"/>
        <v>0</v>
      </c>
      <c r="M484" s="525">
        <f t="shared" si="403"/>
        <v>3.0326241483075943E-3</v>
      </c>
      <c r="N484" s="525">
        <f t="shared" si="403"/>
        <v>1.9949530698730591E-2</v>
      </c>
      <c r="O484" s="525">
        <f t="shared" si="403"/>
        <v>0</v>
      </c>
      <c r="P484" s="525">
        <f t="shared" si="403"/>
        <v>0</v>
      </c>
      <c r="Q484" s="525">
        <f t="shared" si="403"/>
        <v>0</v>
      </c>
    </row>
    <row r="485" spans="1:17" s="526" customFormat="1" hidden="1" outlineLevel="2">
      <c r="A485" s="593"/>
      <c r="B485" s="594"/>
      <c r="C485" s="595"/>
      <c r="D485" s="596" t="s">
        <v>631</v>
      </c>
      <c r="E485" s="525" t="s">
        <v>1095</v>
      </c>
      <c r="F485" s="525"/>
      <c r="G485" s="525" t="s">
        <v>255</v>
      </c>
      <c r="H485" s="525"/>
      <c r="I485" s="525"/>
      <c r="J485" s="525">
        <f t="shared" ref="J485:Q485" si="404" xml:space="preserve"> J441 * J479</f>
        <v>0</v>
      </c>
      <c r="K485" s="525">
        <f t="shared" si="404"/>
        <v>0</v>
      </c>
      <c r="L485" s="525">
        <f t="shared" si="404"/>
        <v>0</v>
      </c>
      <c r="M485" s="525">
        <f t="shared" si="404"/>
        <v>1.5149421888993446E-2</v>
      </c>
      <c r="N485" s="525">
        <f t="shared" si="404"/>
        <v>1.5708929696260851E-2</v>
      </c>
      <c r="O485" s="525">
        <f t="shared" si="404"/>
        <v>0</v>
      </c>
      <c r="P485" s="525">
        <f t="shared" si="404"/>
        <v>0</v>
      </c>
      <c r="Q485" s="525">
        <f t="shared" si="404"/>
        <v>0</v>
      </c>
    </row>
    <row r="486" spans="1:17" s="526" customFormat="1" hidden="1" outlineLevel="2">
      <c r="A486" s="593"/>
      <c r="B486" s="594"/>
      <c r="C486" s="595"/>
      <c r="D486" s="596"/>
      <c r="E486" s="525" t="s">
        <v>1096</v>
      </c>
      <c r="F486" s="525"/>
      <c r="G486" s="525" t="s">
        <v>255</v>
      </c>
      <c r="H486" s="525"/>
      <c r="I486" s="525"/>
      <c r="J486" s="525">
        <f t="shared" ref="J486:Q486" si="405" xml:space="preserve"> J442 * J479</f>
        <v>0</v>
      </c>
      <c r="K486" s="525">
        <f t="shared" si="405"/>
        <v>0</v>
      </c>
      <c r="L486" s="525">
        <f t="shared" si="405"/>
        <v>0.3485457257757949</v>
      </c>
      <c r="M486" s="525">
        <f t="shared" si="405"/>
        <v>0.33716271506434259</v>
      </c>
      <c r="N486" s="525">
        <f t="shared" si="405"/>
        <v>0.34961501672841011</v>
      </c>
      <c r="O486" s="525">
        <f t="shared" si="405"/>
        <v>0</v>
      </c>
      <c r="P486" s="525">
        <f t="shared" si="405"/>
        <v>0</v>
      </c>
      <c r="Q486" s="525">
        <f t="shared" si="405"/>
        <v>0</v>
      </c>
    </row>
    <row r="487" spans="1:17" s="573" customFormat="1" hidden="1" outlineLevel="2">
      <c r="A487" s="572"/>
      <c r="B487" s="570"/>
      <c r="C487" s="574"/>
      <c r="D487" s="571"/>
      <c r="E487" s="577"/>
      <c r="F487" s="577"/>
      <c r="G487" s="577"/>
      <c r="H487" s="577"/>
      <c r="I487" s="577"/>
      <c r="J487" s="577"/>
      <c r="K487" s="577"/>
      <c r="L487" s="577"/>
      <c r="M487" s="577"/>
      <c r="N487" s="577"/>
      <c r="O487" s="577"/>
      <c r="P487" s="577"/>
      <c r="Q487" s="577"/>
    </row>
    <row r="488" spans="1:17" s="658" customFormat="1" hidden="1" outlineLevel="2">
      <c r="A488" s="654"/>
      <c r="B488" s="655"/>
      <c r="C488" s="656"/>
      <c r="D488" s="657"/>
      <c r="E488" s="645" t="s">
        <v>1097</v>
      </c>
      <c r="F488" s="645"/>
      <c r="G488" s="645" t="s">
        <v>255</v>
      </c>
      <c r="H488" s="645"/>
      <c r="I488" s="645"/>
      <c r="J488" s="645">
        <f t="shared" ref="J488" si="406" xml:space="preserve"> IF(J$11 = 1, J451 * J479 - (I492 - I486), J451 * J479)</f>
        <v>0</v>
      </c>
      <c r="K488" s="645">
        <f t="shared" ref="K488" si="407" xml:space="preserve"> IF(K$11 = 1, K451 * K479 - (J492 - J486), K451 * K479)</f>
        <v>0</v>
      </c>
      <c r="L488" s="645">
        <f t="shared" ref="L488" si="408" xml:space="preserve"> IF(L$11 = 1, L451 * L479 - (K492 - K486), L451 * L479)</f>
        <v>0</v>
      </c>
      <c r="M488" s="645">
        <f xml:space="preserve"> IF(M$11 = 1, M451 * M479 - (L492 - L486), M451 * M479)</f>
        <v>0.34925712103848205</v>
      </c>
      <c r="N488" s="645">
        <f t="shared" ref="N488" si="409" xml:space="preserve"> IF(N$11 = 1, N451 * N479 - (M492 - M486), N451 * N479)</f>
        <v>0.34467722948263607</v>
      </c>
      <c r="O488" s="645">
        <f t="shared" ref="O488" si="410" xml:space="preserve"> IF(O$11 = 1, O451 * O479 - (N492 - N486), O451 * O479)</f>
        <v>0</v>
      </c>
      <c r="P488" s="645">
        <f t="shared" ref="P488" si="411" xml:space="preserve"> IF(P$11 = 1, P451 * P479 - (O492 - O486), P451 * P479)</f>
        <v>0</v>
      </c>
      <c r="Q488" s="645">
        <f t="shared" ref="Q488" si="412" xml:space="preserve"> IF(Q$11 = 1, Q451 * Q479 - (P492 - P486), Q451 * Q479)</f>
        <v>0</v>
      </c>
    </row>
    <row r="489" spans="1:17" s="658" customFormat="1" hidden="1" outlineLevel="2">
      <c r="A489" s="654"/>
      <c r="B489" s="655"/>
      <c r="C489" s="656"/>
      <c r="D489" s="657" t="s">
        <v>719</v>
      </c>
      <c r="E489" s="645" t="s">
        <v>1098</v>
      </c>
      <c r="F489" s="645"/>
      <c r="G489" s="645" t="s">
        <v>255</v>
      </c>
      <c r="H489" s="645"/>
      <c r="I489" s="645"/>
      <c r="J489" s="645">
        <f>IF(J$11 = 1, (J452 - PR19FDPublishedTables!J412) * J479, J452 * J479)</f>
        <v>0</v>
      </c>
      <c r="K489" s="645">
        <f>IF(K$11 = 1, (K452 - PR19FDPublishedTables!K412) * K479, K452 * K479)</f>
        <v>0</v>
      </c>
      <c r="L489" s="645">
        <f>IF(L$11 = 1, (L452 - PR19FDPublishedTables!L412) * L479, L452 * L479)</f>
        <v>0</v>
      </c>
      <c r="M489" s="645">
        <f>IF(M$11 = 1, (M452 - PR19FDPublishedTables!M412) * M479, M452 * M479)</f>
        <v>2.8189942249130587E-3</v>
      </c>
      <c r="N489" s="645">
        <f>IF(N$11 = 1, (N452 - PR19FDPublishedTables!N412) * N479, N452 * N479)</f>
        <v>1.3145397033075453E-2</v>
      </c>
      <c r="O489" s="645">
        <f>IF(O$11 = 1, (O452 - PR19FDPublishedTables!O412) * O479, O452 * O479)</f>
        <v>0</v>
      </c>
      <c r="P489" s="645">
        <f>IF(P$11 = 1, (P452 - PR19FDPublishedTables!P412) * P479, P452 * P479)</f>
        <v>0</v>
      </c>
      <c r="Q489" s="645">
        <f>IF(Q$11 = 1, (Q452 - PR19FDPublishedTables!Q412) * Q479, Q452 * Q479)</f>
        <v>0</v>
      </c>
    </row>
    <row r="490" spans="1:17" s="526" customFormat="1" hidden="1" outlineLevel="2">
      <c r="A490" s="593"/>
      <c r="B490" s="594"/>
      <c r="C490" s="595"/>
      <c r="D490" s="596" t="s">
        <v>631</v>
      </c>
      <c r="E490" s="525" t="s">
        <v>1099</v>
      </c>
      <c r="F490" s="525"/>
      <c r="G490" s="525" t="s">
        <v>255</v>
      </c>
      <c r="H490" s="525"/>
      <c r="I490" s="525"/>
      <c r="J490" s="525">
        <f t="shared" ref="J490:Q490" si="413" xml:space="preserve"> J453 * J479</f>
        <v>0</v>
      </c>
      <c r="K490" s="525">
        <f t="shared" si="413"/>
        <v>0</v>
      </c>
      <c r="L490" s="525">
        <f t="shared" si="413"/>
        <v>0</v>
      </c>
      <c r="M490" s="525">
        <f t="shared" si="413"/>
        <v>1.5139272956325988E-2</v>
      </c>
      <c r="N490" s="525">
        <f t="shared" si="413"/>
        <v>1.538637294017557E-2</v>
      </c>
      <c r="O490" s="525">
        <f t="shared" si="413"/>
        <v>0</v>
      </c>
      <c r="P490" s="525">
        <f t="shared" si="413"/>
        <v>0</v>
      </c>
      <c r="Q490" s="525">
        <f t="shared" si="413"/>
        <v>0</v>
      </c>
    </row>
    <row r="491" spans="1:17" s="526" customFormat="1" hidden="1" outlineLevel="2">
      <c r="A491" s="593"/>
      <c r="B491" s="594"/>
      <c r="C491" s="595"/>
      <c r="D491" s="596" t="s">
        <v>631</v>
      </c>
      <c r="E491" s="525" t="s">
        <v>1100</v>
      </c>
      <c r="F491" s="525"/>
      <c r="G491" s="525" t="s">
        <v>255</v>
      </c>
      <c r="H491" s="525"/>
      <c r="I491" s="525"/>
      <c r="J491" s="525">
        <f t="shared" ref="J491:Q491" si="414" xml:space="preserve"> J454 * J479</f>
        <v>0</v>
      </c>
      <c r="K491" s="525">
        <f t="shared" si="414"/>
        <v>0</v>
      </c>
      <c r="L491" s="525">
        <f t="shared" si="414"/>
        <v>0</v>
      </c>
      <c r="M491" s="525">
        <f t="shared" si="414"/>
        <v>0</v>
      </c>
      <c r="N491" s="525">
        <f t="shared" si="414"/>
        <v>0</v>
      </c>
      <c r="O491" s="525">
        <f t="shared" si="414"/>
        <v>0</v>
      </c>
      <c r="P491" s="525">
        <f t="shared" si="414"/>
        <v>0</v>
      </c>
      <c r="Q491" s="525">
        <f t="shared" si="414"/>
        <v>0</v>
      </c>
    </row>
    <row r="492" spans="1:17" s="526" customFormat="1" hidden="1" outlineLevel="2">
      <c r="A492" s="593"/>
      <c r="B492" s="594"/>
      <c r="C492" s="595"/>
      <c r="D492" s="596"/>
      <c r="E492" s="525" t="s">
        <v>1101</v>
      </c>
      <c r="F492" s="525"/>
      <c r="G492" s="525" t="s">
        <v>255</v>
      </c>
      <c r="H492" s="525"/>
      <c r="I492" s="525"/>
      <c r="J492" s="525">
        <f t="shared" ref="J492:Q492" si="415" xml:space="preserve"> IF( J$10 = 1, J447 * J479, J455 * J479)</f>
        <v>0</v>
      </c>
      <c r="K492" s="525">
        <f t="shared" si="415"/>
        <v>0</v>
      </c>
      <c r="L492" s="525">
        <f t="shared" si="415"/>
        <v>0.34854572577579523</v>
      </c>
      <c r="M492" s="525">
        <f t="shared" si="415"/>
        <v>0.33693684230706938</v>
      </c>
      <c r="N492" s="525">
        <f t="shared" si="415"/>
        <v>0.34243625357553592</v>
      </c>
      <c r="O492" s="525">
        <f t="shared" si="415"/>
        <v>0</v>
      </c>
      <c r="P492" s="525">
        <f t="shared" si="415"/>
        <v>0</v>
      </c>
      <c r="Q492" s="525">
        <f t="shared" si="415"/>
        <v>0</v>
      </c>
    </row>
    <row r="493" spans="1:17" s="573" customFormat="1" hidden="1" outlineLevel="2">
      <c r="A493" s="572"/>
      <c r="B493" s="570"/>
      <c r="C493" s="574"/>
      <c r="D493" s="571"/>
      <c r="E493" s="577"/>
      <c r="F493" s="577"/>
      <c r="G493" s="577"/>
      <c r="I493" s="577"/>
      <c r="J493" s="577"/>
      <c r="K493" s="577"/>
      <c r="L493" s="647"/>
      <c r="M493" s="577"/>
      <c r="N493" s="577"/>
      <c r="O493" s="577"/>
      <c r="P493" s="577"/>
      <c r="Q493" s="577"/>
    </row>
    <row r="494" spans="1:17" s="526" customFormat="1" hidden="1" outlineLevel="2">
      <c r="A494" s="593"/>
      <c r="B494" s="594"/>
      <c r="C494" s="595"/>
      <c r="D494" s="596"/>
      <c r="E494" s="525" t="s">
        <v>1102</v>
      </c>
      <c r="F494" s="525"/>
      <c r="G494" s="525" t="s">
        <v>255</v>
      </c>
      <c r="H494" s="525"/>
      <c r="I494" s="525"/>
      <c r="J494" s="525">
        <f t="shared" ref="J494:Q494" si="416" xml:space="preserve"> J462 * J479</f>
        <v>0</v>
      </c>
      <c r="K494" s="525">
        <f t="shared" si="416"/>
        <v>0</v>
      </c>
      <c r="L494" s="525">
        <f t="shared" si="416"/>
        <v>0</v>
      </c>
      <c r="M494" s="525">
        <f xml:space="preserve"> M462 * M479</f>
        <v>0</v>
      </c>
      <c r="N494" s="525">
        <f t="shared" si="416"/>
        <v>1.9093974657230162</v>
      </c>
      <c r="O494" s="525">
        <f t="shared" si="416"/>
        <v>0</v>
      </c>
      <c r="P494" s="525">
        <f t="shared" si="416"/>
        <v>0</v>
      </c>
      <c r="Q494" s="525">
        <f t="shared" si="416"/>
        <v>0</v>
      </c>
    </row>
    <row r="495" spans="1:17" s="526" customFormat="1" hidden="1" outlineLevel="2">
      <c r="A495" s="593"/>
      <c r="B495" s="594"/>
      <c r="C495" s="595"/>
      <c r="D495" s="596" t="s">
        <v>719</v>
      </c>
      <c r="E495" s="525" t="s">
        <v>1103</v>
      </c>
      <c r="F495" s="525"/>
      <c r="G495" s="525" t="s">
        <v>255</v>
      </c>
      <c r="H495" s="525"/>
      <c r="I495" s="525"/>
      <c r="J495" s="525">
        <f t="shared" ref="J495:Q495" si="417" xml:space="preserve"> J463 * J479</f>
        <v>0</v>
      </c>
      <c r="K495" s="525">
        <f t="shared" si="417"/>
        <v>0</v>
      </c>
      <c r="L495" s="525">
        <f t="shared" si="417"/>
        <v>0</v>
      </c>
      <c r="M495" s="525">
        <f t="shared" si="417"/>
        <v>0</v>
      </c>
      <c r="N495" s="525">
        <f t="shared" si="417"/>
        <v>7.2821137092671184E-2</v>
      </c>
      <c r="O495" s="525">
        <f t="shared" si="417"/>
        <v>0</v>
      </c>
      <c r="P495" s="525">
        <f t="shared" si="417"/>
        <v>0</v>
      </c>
      <c r="Q495" s="525">
        <f t="shared" si="417"/>
        <v>0</v>
      </c>
    </row>
    <row r="496" spans="1:17" s="526" customFormat="1" hidden="1" outlineLevel="2">
      <c r="A496" s="593"/>
      <c r="B496" s="594"/>
      <c r="C496" s="595"/>
      <c r="D496" s="596" t="s">
        <v>719</v>
      </c>
      <c r="E496" s="525" t="s">
        <v>981</v>
      </c>
      <c r="F496" s="525"/>
      <c r="G496" s="525" t="s">
        <v>255</v>
      </c>
      <c r="H496" s="525"/>
      <c r="I496" s="525"/>
      <c r="J496" s="525">
        <f t="shared" ref="J496:Q496" si="418" xml:space="preserve"> J464 * J479</f>
        <v>0</v>
      </c>
      <c r="K496" s="525">
        <f t="shared" si="418"/>
        <v>0</v>
      </c>
      <c r="L496" s="525">
        <f t="shared" si="418"/>
        <v>0</v>
      </c>
      <c r="M496" s="525">
        <f t="shared" si="418"/>
        <v>1.907530188572597</v>
      </c>
      <c r="N496" s="525">
        <f t="shared" si="418"/>
        <v>2.4108927754109009</v>
      </c>
      <c r="O496" s="525">
        <f t="shared" si="418"/>
        <v>0</v>
      </c>
      <c r="P496" s="525">
        <f t="shared" si="418"/>
        <v>0</v>
      </c>
      <c r="Q496" s="525">
        <f t="shared" si="418"/>
        <v>0</v>
      </c>
    </row>
    <row r="497" spans="1:17" s="526" customFormat="1" hidden="1" outlineLevel="2">
      <c r="A497" s="593"/>
      <c r="B497" s="594"/>
      <c r="C497" s="595"/>
      <c r="D497" s="596" t="s">
        <v>631</v>
      </c>
      <c r="E497" s="525" t="s">
        <v>1104</v>
      </c>
      <c r="F497" s="525"/>
      <c r="G497" s="525" t="s">
        <v>255</v>
      </c>
      <c r="H497" s="525"/>
      <c r="I497" s="525"/>
      <c r="J497" s="525">
        <f t="shared" ref="J497:Q497" si="419" xml:space="preserve"> J465 * J479</f>
        <v>0</v>
      </c>
      <c r="K497" s="525">
        <f t="shared" si="419"/>
        <v>0</v>
      </c>
      <c r="L497" s="525">
        <f t="shared" si="419"/>
        <v>0</v>
      </c>
      <c r="M497" s="525">
        <f t="shared" si="419"/>
        <v>4.1011899054310824E-2</v>
      </c>
      <c r="N497" s="525">
        <f t="shared" si="419"/>
        <v>0.13706959459240869</v>
      </c>
      <c r="O497" s="525">
        <f t="shared" si="419"/>
        <v>0</v>
      </c>
      <c r="P497" s="525">
        <f t="shared" si="419"/>
        <v>0</v>
      </c>
      <c r="Q497" s="525">
        <f t="shared" si="419"/>
        <v>0</v>
      </c>
    </row>
    <row r="498" spans="1:17" s="526" customFormat="1" hidden="1" outlineLevel="2">
      <c r="A498" s="593"/>
      <c r="B498" s="594"/>
      <c r="C498" s="595"/>
      <c r="D498" s="596"/>
      <c r="E498" s="525" t="s">
        <v>1105</v>
      </c>
      <c r="F498" s="525"/>
      <c r="G498" s="525" t="s">
        <v>255</v>
      </c>
      <c r="H498" s="525"/>
      <c r="I498" s="525"/>
      <c r="J498" s="525">
        <f t="shared" ref="J498:Q498" si="420" xml:space="preserve"> IF( J$10 = 1, J458 * J479, J466 * J479)</f>
        <v>0</v>
      </c>
      <c r="K498" s="525">
        <f t="shared" si="420"/>
        <v>0</v>
      </c>
      <c r="L498" s="525">
        <f t="shared" si="420"/>
        <v>0</v>
      </c>
      <c r="M498" s="525">
        <f t="shared" si="420"/>
        <v>1.8665182895182861</v>
      </c>
      <c r="N498" s="525">
        <f t="shared" si="420"/>
        <v>4.2560417836341795</v>
      </c>
      <c r="O498" s="525">
        <f t="shared" si="420"/>
        <v>0</v>
      </c>
      <c r="P498" s="525">
        <f t="shared" si="420"/>
        <v>0</v>
      </c>
      <c r="Q498" s="525">
        <f t="shared" si="420"/>
        <v>0</v>
      </c>
    </row>
    <row r="499" spans="1:17" s="526" customFormat="1" hidden="1" outlineLevel="2">
      <c r="A499" s="593"/>
      <c r="B499" s="594"/>
      <c r="C499" s="595"/>
      <c r="D499" s="596"/>
      <c r="E499" s="525"/>
      <c r="F499" s="525"/>
      <c r="G499" s="525"/>
      <c r="H499" s="525"/>
      <c r="I499" s="525"/>
      <c r="J499" s="525"/>
      <c r="K499" s="525"/>
      <c r="L499" s="525"/>
      <c r="M499" s="525"/>
      <c r="N499" s="525"/>
      <c r="O499" s="525"/>
      <c r="P499" s="525"/>
      <c r="Q499" s="525"/>
    </row>
    <row r="500" spans="1:17" s="526" customFormat="1" hidden="1" outlineLevel="2">
      <c r="A500" s="593"/>
      <c r="B500" s="594"/>
      <c r="C500" s="595"/>
      <c r="D500" s="596"/>
      <c r="E500" s="525" t="s">
        <v>1106</v>
      </c>
      <c r="F500" s="525"/>
      <c r="G500" s="525" t="s">
        <v>255</v>
      </c>
      <c r="H500" s="525"/>
      <c r="I500" s="525"/>
      <c r="J500" s="525">
        <f xml:space="preserve"> J483 + J488 + J494</f>
        <v>0</v>
      </c>
      <c r="K500" s="525">
        <f t="shared" ref="K500:Q501" si="421" xml:space="preserve"> K483 + K488 + K494</f>
        <v>0</v>
      </c>
      <c r="L500" s="525">
        <f t="shared" si="421"/>
        <v>0</v>
      </c>
      <c r="M500" s="525">
        <f t="shared" si="421"/>
        <v>0.6985366338435105</v>
      </c>
      <c r="N500" s="525">
        <f t="shared" si="421"/>
        <v>2.5994491109315927</v>
      </c>
      <c r="O500" s="525">
        <f t="shared" si="421"/>
        <v>0</v>
      </c>
      <c r="P500" s="525">
        <f t="shared" si="421"/>
        <v>0</v>
      </c>
      <c r="Q500" s="525">
        <f t="shared" si="421"/>
        <v>0</v>
      </c>
    </row>
    <row r="501" spans="1:17" s="526" customFormat="1" hidden="1" outlineLevel="2">
      <c r="A501" s="593"/>
      <c r="B501" s="594"/>
      <c r="C501" s="595"/>
      <c r="D501" s="596" t="s">
        <v>719</v>
      </c>
      <c r="E501" s="525" t="s">
        <v>1107</v>
      </c>
      <c r="F501" s="525"/>
      <c r="G501" s="525" t="s">
        <v>255</v>
      </c>
      <c r="H501" s="525"/>
      <c r="I501" s="525"/>
      <c r="J501" s="525">
        <f xml:space="preserve"> J484 + J489 + J495</f>
        <v>0</v>
      </c>
      <c r="K501" s="525">
        <f t="shared" si="421"/>
        <v>0</v>
      </c>
      <c r="L501" s="525">
        <f t="shared" si="421"/>
        <v>0</v>
      </c>
      <c r="M501" s="525">
        <f xml:space="preserve"> M484 + M489 + M495</f>
        <v>5.8516183732206534E-3</v>
      </c>
      <c r="N501" s="525">
        <f t="shared" si="421"/>
        <v>0.10591606482447723</v>
      </c>
      <c r="O501" s="525">
        <f t="shared" si="421"/>
        <v>0</v>
      </c>
      <c r="P501" s="525">
        <f t="shared" si="421"/>
        <v>0</v>
      </c>
      <c r="Q501" s="525">
        <f t="shared" si="421"/>
        <v>0</v>
      </c>
    </row>
    <row r="502" spans="1:17" s="526" customFormat="1" hidden="1" outlineLevel="2">
      <c r="A502" s="593"/>
      <c r="B502" s="594"/>
      <c r="C502" s="595"/>
      <c r="D502" s="596" t="s">
        <v>719</v>
      </c>
      <c r="E502" s="525" t="s">
        <v>1108</v>
      </c>
      <c r="F502" s="525"/>
      <c r="G502" s="525" t="s">
        <v>255</v>
      </c>
      <c r="H502" s="525"/>
      <c r="I502" s="525"/>
      <c r="J502" s="525">
        <f xml:space="preserve"> J496</f>
        <v>0</v>
      </c>
      <c r="K502" s="525">
        <f t="shared" ref="K502:Q502" si="422" xml:space="preserve"> K496</f>
        <v>0</v>
      </c>
      <c r="L502" s="525">
        <f t="shared" si="422"/>
        <v>0</v>
      </c>
      <c r="M502" s="525">
        <f xml:space="preserve"> M496</f>
        <v>1.907530188572597</v>
      </c>
      <c r="N502" s="525">
        <f t="shared" si="422"/>
        <v>2.4108927754109009</v>
      </c>
      <c r="O502" s="525">
        <f t="shared" si="422"/>
        <v>0</v>
      </c>
      <c r="P502" s="525">
        <f t="shared" si="422"/>
        <v>0</v>
      </c>
      <c r="Q502" s="525">
        <f t="shared" si="422"/>
        <v>0</v>
      </c>
    </row>
    <row r="503" spans="1:17" s="526" customFormat="1" hidden="1" outlineLevel="2">
      <c r="A503" s="593"/>
      <c r="B503" s="594"/>
      <c r="C503" s="595"/>
      <c r="D503" s="596" t="s">
        <v>631</v>
      </c>
      <c r="E503" s="525" t="s">
        <v>1109</v>
      </c>
      <c r="F503" s="525"/>
      <c r="G503" s="525" t="s">
        <v>255</v>
      </c>
      <c r="H503" s="525"/>
      <c r="I503" s="525"/>
      <c r="J503" s="525">
        <f xml:space="preserve"> J485 + J490 + J497</f>
        <v>0</v>
      </c>
      <c r="K503" s="525">
        <f t="shared" ref="K503:Q503" si="423" xml:space="preserve"> K485 + K490 + K497</f>
        <v>0</v>
      </c>
      <c r="L503" s="525">
        <f t="shared" si="423"/>
        <v>0</v>
      </c>
      <c r="M503" s="525">
        <f xml:space="preserve"> M485 + M490 + M497</f>
        <v>7.1300593899630255E-2</v>
      </c>
      <c r="N503" s="525">
        <f t="shared" si="423"/>
        <v>0.16816489722884512</v>
      </c>
      <c r="O503" s="525">
        <f t="shared" si="423"/>
        <v>0</v>
      </c>
      <c r="P503" s="525">
        <f t="shared" si="423"/>
        <v>0</v>
      </c>
      <c r="Q503" s="525">
        <f t="shared" si="423"/>
        <v>0</v>
      </c>
    </row>
    <row r="504" spans="1:17" s="526" customFormat="1" hidden="1" outlineLevel="2">
      <c r="A504" s="593"/>
      <c r="B504" s="594"/>
      <c r="C504" s="595"/>
      <c r="D504" s="596" t="s">
        <v>631</v>
      </c>
      <c r="E504" s="525" t="s">
        <v>1110</v>
      </c>
      <c r="F504" s="525"/>
      <c r="G504" s="525" t="s">
        <v>255</v>
      </c>
      <c r="H504" s="525"/>
      <c r="I504" s="525"/>
      <c r="J504" s="525">
        <f xml:space="preserve"> J491</f>
        <v>0</v>
      </c>
      <c r="K504" s="525">
        <f t="shared" ref="K504:Q504" si="424" xml:space="preserve"> K491</f>
        <v>0</v>
      </c>
      <c r="L504" s="525">
        <f t="shared" si="424"/>
        <v>0</v>
      </c>
      <c r="M504" s="525">
        <f t="shared" si="424"/>
        <v>0</v>
      </c>
      <c r="N504" s="525">
        <f t="shared" si="424"/>
        <v>0</v>
      </c>
      <c r="O504" s="525">
        <f t="shared" si="424"/>
        <v>0</v>
      </c>
      <c r="P504" s="525">
        <f t="shared" si="424"/>
        <v>0</v>
      </c>
      <c r="Q504" s="525">
        <f t="shared" si="424"/>
        <v>0</v>
      </c>
    </row>
    <row r="505" spans="1:17" s="526" customFormat="1" hidden="1" outlineLevel="2">
      <c r="A505" s="593"/>
      <c r="B505" s="594"/>
      <c r="C505" s="595"/>
      <c r="D505" s="596"/>
      <c r="E505" s="525" t="s">
        <v>1111</v>
      </c>
      <c r="F505" s="525"/>
      <c r="G505" s="525" t="s">
        <v>255</v>
      </c>
      <c r="H505" s="525"/>
      <c r="I505" s="525"/>
      <c r="J505" s="525">
        <f xml:space="preserve"> J486 + J492 + J498</f>
        <v>0</v>
      </c>
      <c r="K505" s="525">
        <f t="shared" ref="K505:Q505" si="425" xml:space="preserve"> K486 + K492 + K498</f>
        <v>0</v>
      </c>
      <c r="L505" s="525">
        <f t="shared" si="425"/>
        <v>0.69709145155159014</v>
      </c>
      <c r="M505" s="525">
        <f xml:space="preserve"> M486 + M492 + M498</f>
        <v>2.5406178468896981</v>
      </c>
      <c r="N505" s="525">
        <f t="shared" si="425"/>
        <v>4.9480930539381252</v>
      </c>
      <c r="O505" s="525">
        <f t="shared" si="425"/>
        <v>0</v>
      </c>
      <c r="P505" s="525">
        <f t="shared" si="425"/>
        <v>0</v>
      </c>
      <c r="Q505" s="525">
        <f t="shared" si="425"/>
        <v>0</v>
      </c>
    </row>
    <row r="506" spans="1:17" s="526" customFormat="1" hidden="1" outlineLevel="2">
      <c r="A506" s="593"/>
      <c r="B506" s="594"/>
      <c r="C506" s="595"/>
      <c r="D506" s="596"/>
      <c r="E506" s="525"/>
      <c r="F506" s="525"/>
      <c r="G506" s="525"/>
      <c r="H506" s="525"/>
      <c r="I506" s="525"/>
      <c r="J506" s="525"/>
      <c r="K506" s="525"/>
      <c r="L506" s="525"/>
      <c r="M506" s="525"/>
      <c r="N506" s="525"/>
      <c r="O506" s="525"/>
      <c r="P506" s="525"/>
      <c r="Q506" s="525"/>
    </row>
    <row r="507" spans="1:17" s="526" customFormat="1" hidden="1" outlineLevel="2">
      <c r="A507" s="593"/>
      <c r="B507" s="594"/>
      <c r="C507" s="595"/>
      <c r="D507" s="596"/>
      <c r="E507" s="525" t="s">
        <v>1112</v>
      </c>
      <c r="F507" s="525"/>
      <c r="G507" s="525" t="s">
        <v>255</v>
      </c>
      <c r="H507" s="525"/>
      <c r="I507" s="525"/>
      <c r="J507" s="525">
        <f t="shared" ref="J507:Q507" si="426" xml:space="preserve"> J443 * J478</f>
        <v>0</v>
      </c>
      <c r="K507" s="525">
        <f t="shared" si="426"/>
        <v>0</v>
      </c>
      <c r="L507" s="525">
        <f t="shared" si="426"/>
        <v>0</v>
      </c>
      <c r="M507" s="525">
        <f t="shared" si="426"/>
        <v>0.34287808559204902</v>
      </c>
      <c r="N507" s="525">
        <f t="shared" si="426"/>
        <v>0.3470880359742462</v>
      </c>
      <c r="O507" s="525">
        <f t="shared" si="426"/>
        <v>0</v>
      </c>
      <c r="P507" s="525">
        <f t="shared" si="426"/>
        <v>0</v>
      </c>
      <c r="Q507" s="525">
        <f t="shared" si="426"/>
        <v>0</v>
      </c>
    </row>
    <row r="508" spans="1:17" s="526" customFormat="1" hidden="1" outlineLevel="2">
      <c r="A508" s="593"/>
      <c r="B508" s="594"/>
      <c r="C508" s="595"/>
      <c r="D508" s="596"/>
      <c r="E508" s="525" t="s">
        <v>1113</v>
      </c>
      <c r="F508" s="525"/>
      <c r="G508" s="525" t="s">
        <v>255</v>
      </c>
      <c r="H508" s="525"/>
      <c r="I508" s="525"/>
      <c r="J508" s="525">
        <f t="shared" ref="J508:Q508" si="427" xml:space="preserve"> J456 * J478</f>
        <v>0</v>
      </c>
      <c r="K508" s="525">
        <f t="shared" si="427"/>
        <v>0</v>
      </c>
      <c r="L508" s="525">
        <f t="shared" si="427"/>
        <v>0</v>
      </c>
      <c r="M508" s="525">
        <f t="shared" si="427"/>
        <v>0.34264838398169617</v>
      </c>
      <c r="N508" s="525">
        <f t="shared" si="427"/>
        <v>0.33996116017019284</v>
      </c>
      <c r="O508" s="525">
        <f t="shared" si="427"/>
        <v>0</v>
      </c>
      <c r="P508" s="525">
        <f t="shared" si="427"/>
        <v>0</v>
      </c>
      <c r="Q508" s="525">
        <f t="shared" si="427"/>
        <v>0</v>
      </c>
    </row>
    <row r="509" spans="1:17" s="526" customFormat="1" hidden="1" outlineLevel="2">
      <c r="A509" s="593"/>
      <c r="B509" s="594"/>
      <c r="C509" s="595"/>
      <c r="D509" s="596"/>
      <c r="E509" s="525" t="s">
        <v>1114</v>
      </c>
      <c r="F509" s="525"/>
      <c r="G509" s="525" t="s">
        <v>255</v>
      </c>
      <c r="H509" s="525"/>
      <c r="I509" s="525"/>
      <c r="J509" s="525">
        <f t="shared" ref="J509:Q509" si="428" xml:space="preserve"> J467 * J478</f>
        <v>0</v>
      </c>
      <c r="K509" s="525">
        <f t="shared" si="428"/>
        <v>0</v>
      </c>
      <c r="L509" s="525">
        <f t="shared" si="428"/>
        <v>0</v>
      </c>
      <c r="M509" s="525">
        <f t="shared" si="428"/>
        <v>0.92822561397230796</v>
      </c>
      <c r="N509" s="525">
        <f t="shared" si="428"/>
        <v>3.0285460116477285</v>
      </c>
      <c r="O509" s="525">
        <f t="shared" si="428"/>
        <v>0</v>
      </c>
      <c r="P509" s="525">
        <f t="shared" si="428"/>
        <v>0</v>
      </c>
      <c r="Q509" s="525">
        <f t="shared" si="428"/>
        <v>0</v>
      </c>
    </row>
    <row r="510" spans="1:17" s="529" customFormat="1" hidden="1" outlineLevel="2">
      <c r="A510" s="597"/>
      <c r="B510" s="598"/>
      <c r="C510" s="599"/>
      <c r="D510" s="600"/>
      <c r="E510" s="601" t="s">
        <v>1115</v>
      </c>
      <c r="F510" s="528"/>
      <c r="G510" s="528" t="s">
        <v>255</v>
      </c>
      <c r="H510" s="528"/>
      <c r="I510" s="528"/>
      <c r="J510" s="528">
        <f t="shared" ref="J510:Q510" si="429" xml:space="preserve"> SUM(J507:J509)</f>
        <v>0</v>
      </c>
      <c r="K510" s="528">
        <f t="shared" si="429"/>
        <v>0</v>
      </c>
      <c r="L510" s="528">
        <f t="shared" si="429"/>
        <v>0</v>
      </c>
      <c r="M510" s="528">
        <f t="shared" si="429"/>
        <v>1.613752083546053</v>
      </c>
      <c r="N510" s="528">
        <f t="shared" si="429"/>
        <v>3.7155952077921675</v>
      </c>
      <c r="O510" s="528">
        <f t="shared" si="429"/>
        <v>0</v>
      </c>
      <c r="P510" s="528">
        <f t="shared" si="429"/>
        <v>0</v>
      </c>
      <c r="Q510" s="528">
        <f t="shared" si="429"/>
        <v>0</v>
      </c>
    </row>
    <row r="511" spans="1:17" s="573" customFormat="1" hidden="1" outlineLevel="1">
      <c r="A511" s="572"/>
      <c r="B511" s="570"/>
      <c r="C511" s="574"/>
      <c r="D511" s="571"/>
      <c r="E511" s="577"/>
      <c r="F511" s="577"/>
      <c r="G511" s="577"/>
      <c r="H511" s="577"/>
      <c r="I511" s="577"/>
      <c r="J511" s="577"/>
      <c r="K511" s="577"/>
      <c r="L511" s="577"/>
      <c r="M511" s="577"/>
      <c r="N511" s="577"/>
      <c r="O511" s="577"/>
      <c r="P511" s="577"/>
      <c r="Q511" s="577"/>
    </row>
    <row r="512" spans="1:17" s="573" customFormat="1" hidden="1" outlineLevel="1" collapsed="1">
      <c r="A512" s="572"/>
      <c r="B512" s="570" t="s">
        <v>994</v>
      </c>
      <c r="C512" s="574"/>
      <c r="D512" s="571"/>
      <c r="E512" s="577"/>
      <c r="F512" s="577"/>
      <c r="G512" s="577"/>
      <c r="H512" s="577"/>
      <c r="I512" s="577"/>
      <c r="J512" s="577"/>
      <c r="K512" s="577"/>
      <c r="L512" s="577"/>
      <c r="M512" s="577"/>
      <c r="N512" s="577"/>
      <c r="O512" s="577"/>
      <c r="P512" s="577"/>
      <c r="Q512" s="577"/>
    </row>
    <row r="513" spans="1:17" s="573" customFormat="1" hidden="1" outlineLevel="2">
      <c r="A513" s="572"/>
      <c r="B513" s="570"/>
      <c r="C513" s="574"/>
      <c r="D513" s="571"/>
      <c r="E513" s="577"/>
      <c r="F513" s="577"/>
      <c r="G513" s="577"/>
      <c r="H513" s="577"/>
      <c r="I513" s="577"/>
      <c r="J513" s="577"/>
      <c r="K513" s="577"/>
      <c r="L513" s="577"/>
      <c r="M513" s="577"/>
      <c r="N513" s="577"/>
      <c r="O513" s="577"/>
      <c r="P513" s="577"/>
      <c r="Q513" s="577"/>
    </row>
    <row r="514" spans="1:17" s="573" customFormat="1" hidden="1" outlineLevel="2">
      <c r="A514" s="572"/>
      <c r="B514" s="570"/>
      <c r="C514" s="574"/>
      <c r="D514" s="571"/>
      <c r="E514" s="577" t="str">
        <f t="shared" ref="E514:Q514" si="430" xml:space="preserve"> E486</f>
        <v>Closing RCV (RPI inflated RCV) - WWN - nominal (year end prices)</v>
      </c>
      <c r="F514" s="577">
        <f t="shared" si="430"/>
        <v>0</v>
      </c>
      <c r="G514" s="577" t="str">
        <f t="shared" si="430"/>
        <v>£m</v>
      </c>
      <c r="H514" s="577">
        <f t="shared" si="430"/>
        <v>0</v>
      </c>
      <c r="I514" s="577">
        <f t="shared" si="430"/>
        <v>0</v>
      </c>
      <c r="J514" s="577">
        <f t="shared" si="430"/>
        <v>0</v>
      </c>
      <c r="K514" s="577">
        <f t="shared" si="430"/>
        <v>0</v>
      </c>
      <c r="L514" s="577">
        <f t="shared" si="430"/>
        <v>0.3485457257757949</v>
      </c>
      <c r="M514" s="577">
        <f t="shared" si="430"/>
        <v>0.33716271506434259</v>
      </c>
      <c r="N514" s="577">
        <f t="shared" si="430"/>
        <v>0.34961501672841011</v>
      </c>
      <c r="O514" s="577">
        <f t="shared" si="430"/>
        <v>0</v>
      </c>
      <c r="P514" s="577">
        <f t="shared" si="430"/>
        <v>0</v>
      </c>
      <c r="Q514" s="577">
        <f t="shared" si="430"/>
        <v>0</v>
      </c>
    </row>
    <row r="515" spans="1:17" s="573" customFormat="1" hidden="1" outlineLevel="2">
      <c r="A515" s="572"/>
      <c r="B515" s="570"/>
      <c r="C515" s="574"/>
      <c r="D515" s="571" t="s">
        <v>719</v>
      </c>
      <c r="E515" s="577" t="str">
        <f t="shared" ref="E515:Q515" si="431" xml:space="preserve"> E492</f>
        <v>Closing RCV (CPIH inflated RCV) - WWN - nominal (year end prices)</v>
      </c>
      <c r="F515" s="577">
        <f t="shared" si="431"/>
        <v>0</v>
      </c>
      <c r="G515" s="577" t="str">
        <f t="shared" si="431"/>
        <v>£m</v>
      </c>
      <c r="H515" s="577">
        <f t="shared" si="431"/>
        <v>0</v>
      </c>
      <c r="I515" s="577">
        <f t="shared" si="431"/>
        <v>0</v>
      </c>
      <c r="J515" s="577">
        <f t="shared" si="431"/>
        <v>0</v>
      </c>
      <c r="K515" s="577">
        <f t="shared" si="431"/>
        <v>0</v>
      </c>
      <c r="L515" s="577">
        <f t="shared" si="431"/>
        <v>0.34854572577579523</v>
      </c>
      <c r="M515" s="577">
        <f t="shared" si="431"/>
        <v>0.33693684230706938</v>
      </c>
      <c r="N515" s="577">
        <f t="shared" si="431"/>
        <v>0.34243625357553592</v>
      </c>
      <c r="O515" s="577">
        <f t="shared" si="431"/>
        <v>0</v>
      </c>
      <c r="P515" s="577">
        <f t="shared" si="431"/>
        <v>0</v>
      </c>
      <c r="Q515" s="577">
        <f t="shared" si="431"/>
        <v>0</v>
      </c>
    </row>
    <row r="516" spans="1:17" s="573" customFormat="1" hidden="1" outlineLevel="2">
      <c r="A516" s="572"/>
      <c r="B516" s="570"/>
      <c r="C516" s="574"/>
      <c r="D516" s="571" t="s">
        <v>719</v>
      </c>
      <c r="E516" s="577" t="str">
        <f t="shared" ref="E516:Q516" si="432" xml:space="preserve"> E498</f>
        <v>Closing RCV (Post 2020 investment RCV) - WWN - nominal (year end prices)</v>
      </c>
      <c r="F516" s="577">
        <f t="shared" si="432"/>
        <v>0</v>
      </c>
      <c r="G516" s="577" t="str">
        <f t="shared" si="432"/>
        <v>£m</v>
      </c>
      <c r="H516" s="577">
        <f t="shared" si="432"/>
        <v>0</v>
      </c>
      <c r="I516" s="577">
        <f t="shared" si="432"/>
        <v>0</v>
      </c>
      <c r="J516" s="577">
        <f t="shared" si="432"/>
        <v>0</v>
      </c>
      <c r="K516" s="577">
        <f t="shared" si="432"/>
        <v>0</v>
      </c>
      <c r="L516" s="577">
        <f t="shared" si="432"/>
        <v>0</v>
      </c>
      <c r="M516" s="577">
        <f t="shared" si="432"/>
        <v>1.8665182895182861</v>
      </c>
      <c r="N516" s="577">
        <f t="shared" si="432"/>
        <v>4.2560417836341795</v>
      </c>
      <c r="O516" s="577">
        <f t="shared" si="432"/>
        <v>0</v>
      </c>
      <c r="P516" s="577">
        <f t="shared" si="432"/>
        <v>0</v>
      </c>
      <c r="Q516" s="577">
        <f t="shared" si="432"/>
        <v>0</v>
      </c>
    </row>
    <row r="517" spans="1:17" s="446" customFormat="1" hidden="1" outlineLevel="2">
      <c r="A517" s="586"/>
      <c r="B517" s="587"/>
      <c r="C517" s="588"/>
      <c r="D517" s="589"/>
      <c r="E517" s="590" t="s">
        <v>1116</v>
      </c>
      <c r="F517" s="590"/>
      <c r="G517" s="590" t="s">
        <v>255</v>
      </c>
      <c r="H517" s="590"/>
      <c r="I517" s="590"/>
      <c r="J517" s="610">
        <f t="shared" ref="J517:Q517" si="433" xml:space="preserve"> SUM(J514:J516)</f>
        <v>0</v>
      </c>
      <c r="K517" s="610">
        <f t="shared" si="433"/>
        <v>0</v>
      </c>
      <c r="L517" s="610">
        <f t="shared" si="433"/>
        <v>0.69709145155159014</v>
      </c>
      <c r="M517" s="610">
        <f t="shared" si="433"/>
        <v>2.5406178468896981</v>
      </c>
      <c r="N517" s="610">
        <f t="shared" si="433"/>
        <v>4.9480930539381252</v>
      </c>
      <c r="O517" s="610">
        <f t="shared" si="433"/>
        <v>0</v>
      </c>
      <c r="P517" s="610">
        <f t="shared" si="433"/>
        <v>0</v>
      </c>
      <c r="Q517" s="610">
        <f t="shared" si="433"/>
        <v>0</v>
      </c>
    </row>
    <row r="518" spans="1:17" s="573" customFormat="1" hidden="1" outlineLevel="2">
      <c r="A518" s="572"/>
      <c r="B518" s="570"/>
      <c r="C518" s="574"/>
      <c r="D518" s="571"/>
      <c r="E518" s="577"/>
      <c r="F518" s="577"/>
      <c r="G518" s="577"/>
      <c r="H518" s="577"/>
      <c r="I518" s="577"/>
      <c r="J518" s="577"/>
      <c r="K518" s="577"/>
      <c r="L518" s="577"/>
      <c r="M518" s="577"/>
      <c r="N518" s="577"/>
      <c r="O518" s="577"/>
      <c r="P518" s="577"/>
      <c r="Q518" s="577"/>
    </row>
    <row r="519" spans="1:17" s="573" customFormat="1" hidden="1" outlineLevel="2">
      <c r="A519" s="572"/>
      <c r="B519" s="570"/>
      <c r="C519" s="574"/>
      <c r="D519" s="571"/>
      <c r="E519" s="577" t="s">
        <v>1117</v>
      </c>
      <c r="F519" s="577"/>
      <c r="G519" s="577" t="s">
        <v>255</v>
      </c>
      <c r="H519" s="577"/>
      <c r="I519" s="577"/>
      <c r="J519" s="577">
        <f t="shared" ref="J519:J521" si="434" xml:space="preserve"> I514 * J$22</f>
        <v>0</v>
      </c>
      <c r="K519" s="577">
        <f t="shared" ref="K519:K521" si="435" xml:space="preserve"> J514 * K$22</f>
        <v>0</v>
      </c>
      <c r="L519" s="577">
        <f t="shared" ref="L519:L521" si="436" xml:space="preserve"> K514 * L$22</f>
        <v>0</v>
      </c>
      <c r="M519" s="577">
        <f xml:space="preserve"> L514 * M$22</f>
        <v>0.35207611526339511</v>
      </c>
      <c r="N519" s="577">
        <f xml:space="preserve"> M514 * N$22</f>
        <v>0.35806250050133009</v>
      </c>
      <c r="O519" s="577">
        <f t="shared" ref="O519:O521" si="437" xml:space="preserve"> N514 * O$22</f>
        <v>0</v>
      </c>
      <c r="P519" s="577">
        <f t="shared" ref="P519:P521" si="438" xml:space="preserve"> O514 * P$22</f>
        <v>0</v>
      </c>
      <c r="Q519" s="577">
        <f t="shared" ref="Q519:Q521" si="439" xml:space="preserve"> P514 * Q$22</f>
        <v>0</v>
      </c>
    </row>
    <row r="520" spans="1:17" s="573" customFormat="1" hidden="1" outlineLevel="2">
      <c r="A520" s="572"/>
      <c r="B520" s="570"/>
      <c r="C520" s="574"/>
      <c r="D520" s="571" t="s">
        <v>719</v>
      </c>
      <c r="E520" s="577" t="s">
        <v>1118</v>
      </c>
      <c r="F520" s="577"/>
      <c r="G520" s="577" t="s">
        <v>255</v>
      </c>
      <c r="H520" s="577"/>
      <c r="I520" s="577"/>
      <c r="J520" s="577">
        <f t="shared" si="434"/>
        <v>0</v>
      </c>
      <c r="K520" s="577">
        <f t="shared" si="435"/>
        <v>0</v>
      </c>
      <c r="L520" s="577">
        <f t="shared" si="436"/>
        <v>0</v>
      </c>
      <c r="M520" s="577">
        <f t="shared" ref="M520:M521" si="440" xml:space="preserve"> L515 * M$22</f>
        <v>0.35207611526339544</v>
      </c>
      <c r="N520" s="577">
        <f t="shared" ref="N520:N521" si="441" xml:space="preserve"> M515 * N$22</f>
        <v>0.35782262651571178</v>
      </c>
      <c r="O520" s="577">
        <f t="shared" si="437"/>
        <v>0</v>
      </c>
      <c r="P520" s="577">
        <f t="shared" si="438"/>
        <v>0</v>
      </c>
      <c r="Q520" s="577">
        <f t="shared" si="439"/>
        <v>0</v>
      </c>
    </row>
    <row r="521" spans="1:17" s="573" customFormat="1" hidden="1" outlineLevel="2">
      <c r="A521" s="572"/>
      <c r="B521" s="570"/>
      <c r="C521" s="574"/>
      <c r="D521" s="571" t="s">
        <v>719</v>
      </c>
      <c r="E521" s="577" t="s">
        <v>1119</v>
      </c>
      <c r="F521" s="577"/>
      <c r="G521" s="577" t="s">
        <v>255</v>
      </c>
      <c r="H521" s="577"/>
      <c r="I521" s="577"/>
      <c r="J521" s="577">
        <f t="shared" si="434"/>
        <v>0</v>
      </c>
      <c r="K521" s="577">
        <f t="shared" si="435"/>
        <v>0</v>
      </c>
      <c r="L521" s="577">
        <f t="shared" si="436"/>
        <v>0</v>
      </c>
      <c r="M521" s="577">
        <f t="shared" si="440"/>
        <v>0</v>
      </c>
      <c r="N521" s="577">
        <f t="shared" si="441"/>
        <v>1.9822186028156823</v>
      </c>
      <c r="O521" s="577">
        <f t="shared" si="437"/>
        <v>0</v>
      </c>
      <c r="P521" s="577">
        <f t="shared" si="438"/>
        <v>0</v>
      </c>
      <c r="Q521" s="577">
        <f t="shared" si="439"/>
        <v>0</v>
      </c>
    </row>
    <row r="522" spans="1:17" s="446" customFormat="1" hidden="1" outlineLevel="2">
      <c r="A522" s="586"/>
      <c r="B522" s="587"/>
      <c r="C522" s="588"/>
      <c r="D522" s="589"/>
      <c r="E522" s="590" t="s">
        <v>1120</v>
      </c>
      <c r="F522" s="590"/>
      <c r="G522" s="590" t="s">
        <v>255</v>
      </c>
      <c r="H522" s="590"/>
      <c r="I522" s="590"/>
      <c r="J522" s="610">
        <f t="shared" ref="J522" si="442" xml:space="preserve"> SUM(J519:J521)</f>
        <v>0</v>
      </c>
      <c r="K522" s="610">
        <f t="shared" ref="K522:Q522" si="443" xml:space="preserve"> SUM(K519:K521)</f>
        <v>0</v>
      </c>
      <c r="L522" s="610">
        <f t="shared" si="443"/>
        <v>0</v>
      </c>
      <c r="M522" s="610">
        <f t="shared" si="443"/>
        <v>0.70415223052679055</v>
      </c>
      <c r="N522" s="610">
        <f t="shared" si="443"/>
        <v>2.6981037298327242</v>
      </c>
      <c r="O522" s="610">
        <f t="shared" si="443"/>
        <v>0</v>
      </c>
      <c r="P522" s="610">
        <f t="shared" si="443"/>
        <v>0</v>
      </c>
      <c r="Q522" s="610">
        <f t="shared" si="443"/>
        <v>0</v>
      </c>
    </row>
    <row r="523" spans="1:17" s="573" customFormat="1" hidden="1" outlineLevel="2">
      <c r="A523" s="572"/>
      <c r="B523" s="570"/>
      <c r="C523" s="574"/>
      <c r="D523" s="571"/>
      <c r="E523" s="577"/>
      <c r="F523" s="577"/>
      <c r="G523" s="577"/>
      <c r="H523" s="577"/>
      <c r="I523" s="577"/>
      <c r="J523" s="577"/>
      <c r="K523" s="577"/>
      <c r="L523" s="577"/>
      <c r="M523" s="577"/>
      <c r="N523" s="577"/>
      <c r="O523" s="577"/>
      <c r="P523" s="577"/>
      <c r="Q523" s="577"/>
    </row>
    <row r="524" spans="1:17" s="573" customFormat="1" hidden="1" outlineLevel="2">
      <c r="A524" s="572"/>
      <c r="B524" s="570"/>
      <c r="C524" s="574"/>
      <c r="D524" s="571"/>
      <c r="E524" s="577" t="str">
        <f t="shared" ref="E524:Q524" si="444" xml:space="preserve"> E522</f>
        <v>Prior year closing RCV expressed in current year nominal terms - WWN</v>
      </c>
      <c r="F524" s="577">
        <f t="shared" si="444"/>
        <v>0</v>
      </c>
      <c r="G524" s="577" t="str">
        <f t="shared" si="444"/>
        <v>£m</v>
      </c>
      <c r="H524" s="577">
        <f t="shared" si="444"/>
        <v>0</v>
      </c>
      <c r="I524" s="577">
        <f t="shared" si="444"/>
        <v>0</v>
      </c>
      <c r="J524" s="577">
        <f t="shared" si="444"/>
        <v>0</v>
      </c>
      <c r="K524" s="577">
        <f t="shared" si="444"/>
        <v>0</v>
      </c>
      <c r="L524" s="577">
        <f t="shared" si="444"/>
        <v>0</v>
      </c>
      <c r="M524" s="577">
        <f t="shared" si="444"/>
        <v>0.70415223052679055</v>
      </c>
      <c r="N524" s="577">
        <f t="shared" si="444"/>
        <v>2.6981037298327242</v>
      </c>
      <c r="O524" s="577">
        <f t="shared" si="444"/>
        <v>0</v>
      </c>
      <c r="P524" s="577">
        <f t="shared" si="444"/>
        <v>0</v>
      </c>
      <c r="Q524" s="577">
        <f t="shared" si="444"/>
        <v>0</v>
      </c>
    </row>
    <row r="525" spans="1:17" s="573" customFormat="1" hidden="1" outlineLevel="2">
      <c r="A525" s="572"/>
      <c r="B525" s="570"/>
      <c r="C525" s="574"/>
      <c r="D525" s="571" t="s">
        <v>631</v>
      </c>
      <c r="E525" s="577" t="s">
        <v>1121</v>
      </c>
      <c r="F525" s="577"/>
      <c r="G525" s="577" t="s">
        <v>255</v>
      </c>
      <c r="H525" s="577"/>
      <c r="I525" s="577"/>
      <c r="J525" s="577">
        <f t="shared" ref="J525" si="445" xml:space="preserve"> I517</f>
        <v>0</v>
      </c>
      <c r="K525" s="577">
        <f t="shared" ref="K525" si="446" xml:space="preserve"> J517</f>
        <v>0</v>
      </c>
      <c r="L525" s="577">
        <f t="shared" ref="L525" si="447" xml:space="preserve"> K517</f>
        <v>0</v>
      </c>
      <c r="M525" s="577">
        <f t="shared" ref="M525" si="448" xml:space="preserve"> L517</f>
        <v>0.69709145155159014</v>
      </c>
      <c r="N525" s="577">
        <f t="shared" ref="N525" si="449" xml:space="preserve"> M517</f>
        <v>2.5406178468896981</v>
      </c>
      <c r="O525" s="577">
        <f t="shared" ref="O525" si="450" xml:space="preserve"> N517</f>
        <v>4.9480930539381252</v>
      </c>
      <c r="P525" s="577">
        <f t="shared" ref="P525" si="451" xml:space="preserve"> O517</f>
        <v>0</v>
      </c>
      <c r="Q525" s="577">
        <f t="shared" ref="Q525" si="452" xml:space="preserve"> P517</f>
        <v>0</v>
      </c>
    </row>
    <row r="526" spans="1:17" s="259" customFormat="1" hidden="1" outlineLevel="2">
      <c r="A526" s="256"/>
      <c r="B526" s="257"/>
      <c r="C526" s="258"/>
      <c r="D526" s="255"/>
      <c r="E526" s="266" t="str">
        <f t="shared" ref="E526:Q526" si="453" xml:space="preserve"> E$13</f>
        <v>Annual update active flag</v>
      </c>
      <c r="F526" s="266">
        <f t="shared" si="453"/>
        <v>0</v>
      </c>
      <c r="G526" s="266" t="str">
        <f t="shared" si="453"/>
        <v>Flag</v>
      </c>
      <c r="H526" s="266">
        <f t="shared" si="453"/>
        <v>0</v>
      </c>
      <c r="I526" s="266">
        <f t="shared" si="453"/>
        <v>0</v>
      </c>
      <c r="J526" s="266">
        <f t="shared" si="453"/>
        <v>0</v>
      </c>
      <c r="K526" s="266">
        <f t="shared" si="453"/>
        <v>0</v>
      </c>
      <c r="L526" s="266">
        <f t="shared" si="453"/>
        <v>1</v>
      </c>
      <c r="M526" s="266">
        <f t="shared" si="453"/>
        <v>1</v>
      </c>
      <c r="N526" s="266">
        <f t="shared" si="453"/>
        <v>1</v>
      </c>
      <c r="O526" s="266">
        <f t="shared" si="453"/>
        <v>0</v>
      </c>
      <c r="P526" s="266">
        <f t="shared" si="453"/>
        <v>0</v>
      </c>
      <c r="Q526" s="266">
        <f t="shared" si="453"/>
        <v>0</v>
      </c>
    </row>
    <row r="527" spans="1:17" s="573" customFormat="1" hidden="1" outlineLevel="2">
      <c r="A527" s="572"/>
      <c r="B527" s="570"/>
      <c r="C527" s="574"/>
      <c r="D527" s="571"/>
      <c r="E527" s="610" t="s">
        <v>1122</v>
      </c>
      <c r="F527" s="610"/>
      <c r="G527" s="610" t="s">
        <v>255</v>
      </c>
      <c r="H527" s="610"/>
      <c r="I527" s="610"/>
      <c r="J527" s="610">
        <f t="shared" ref="J527:Q527" si="454" xml:space="preserve"> J526 * (J524 - J525)</f>
        <v>0</v>
      </c>
      <c r="K527" s="610">
        <f t="shared" si="454"/>
        <v>0</v>
      </c>
      <c r="L527" s="610">
        <f t="shared" si="454"/>
        <v>0</v>
      </c>
      <c r="M527" s="610">
        <f t="shared" si="454"/>
        <v>7.0607789752004102E-3</v>
      </c>
      <c r="N527" s="610">
        <f t="shared" si="454"/>
        <v>0.15748588294302612</v>
      </c>
      <c r="O527" s="610">
        <f t="shared" si="454"/>
        <v>0</v>
      </c>
      <c r="P527" s="610">
        <f t="shared" si="454"/>
        <v>0</v>
      </c>
      <c r="Q527" s="610">
        <f t="shared" si="454"/>
        <v>0</v>
      </c>
    </row>
    <row r="528" spans="1:17" s="617" customFormat="1" hidden="1" outlineLevel="1">
      <c r="A528" s="612"/>
      <c r="B528" s="613"/>
      <c r="C528" s="614"/>
      <c r="D528" s="615"/>
      <c r="E528" s="616"/>
    </row>
    <row r="529" spans="1:17" hidden="1" outlineLevel="1" collapsed="1">
      <c r="B529" s="85" t="s">
        <v>759</v>
      </c>
      <c r="D529" s="83"/>
    </row>
    <row r="530" spans="1:17" hidden="1" outlineLevel="2">
      <c r="D530" s="83"/>
    </row>
    <row r="531" spans="1:17" s="187" customFormat="1" hidden="1" outlineLevel="2">
      <c r="A531" s="183"/>
      <c r="B531" s="158"/>
      <c r="C531" s="185"/>
      <c r="D531" s="186"/>
      <c r="E531" s="181" t="str">
        <f xml:space="preserve"> Inp!E$206</f>
        <v>Regulatory equity notional (PR19FD)</v>
      </c>
      <c r="F531" s="181">
        <f xml:space="preserve"> Inp!F$206</f>
        <v>0</v>
      </c>
      <c r="G531" s="181" t="str">
        <f xml:space="preserve"> Inp!G$206</f>
        <v>%</v>
      </c>
      <c r="H531" s="181">
        <f xml:space="preserve"> Inp!H$206</f>
        <v>0</v>
      </c>
      <c r="I531" s="181">
        <f xml:space="preserve"> Inp!I$206</f>
        <v>0</v>
      </c>
      <c r="J531" s="291">
        <f xml:space="preserve"> Inp!J$206</f>
        <v>0</v>
      </c>
      <c r="K531" s="291">
        <f xml:space="preserve"> Inp!K$206</f>
        <v>0</v>
      </c>
      <c r="L531" s="291">
        <f xml:space="preserve"> Inp!L$206</f>
        <v>0</v>
      </c>
      <c r="M531" s="291">
        <f xml:space="preserve"> Inp!M$206</f>
        <v>0.4</v>
      </c>
      <c r="N531" s="291">
        <f xml:space="preserve"> Inp!N$206</f>
        <v>0.4</v>
      </c>
      <c r="O531" s="291">
        <f xml:space="preserve"> Inp!O$206</f>
        <v>0.4</v>
      </c>
      <c r="P531" s="291">
        <f xml:space="preserve"> Inp!P$206</f>
        <v>0.4</v>
      </c>
      <c r="Q531" s="291">
        <f xml:space="preserve"> Inp!Q$206</f>
        <v>0.4</v>
      </c>
    </row>
    <row r="532" spans="1:17" s="192" customFormat="1" hidden="1" outlineLevel="2">
      <c r="A532" s="188"/>
      <c r="B532" s="304"/>
      <c r="C532" s="190"/>
      <c r="D532" s="191"/>
      <c r="E532" s="195" t="str">
        <f t="shared" ref="E532:Q532" si="455" xml:space="preserve"> E510</f>
        <v>Average total RCV (year average) - WWN - nominal (year average prices)</v>
      </c>
      <c r="F532" s="618">
        <f t="shared" si="455"/>
        <v>0</v>
      </c>
      <c r="G532" s="195" t="str">
        <f t="shared" si="455"/>
        <v>£m</v>
      </c>
      <c r="H532" s="618">
        <f t="shared" si="455"/>
        <v>0</v>
      </c>
      <c r="I532" s="618">
        <f t="shared" si="455"/>
        <v>0</v>
      </c>
      <c r="J532" s="618">
        <f t="shared" si="455"/>
        <v>0</v>
      </c>
      <c r="K532" s="618">
        <f t="shared" si="455"/>
        <v>0</v>
      </c>
      <c r="L532" s="618">
        <f t="shared" si="455"/>
        <v>0</v>
      </c>
      <c r="M532" s="618">
        <f t="shared" si="455"/>
        <v>1.613752083546053</v>
      </c>
      <c r="N532" s="618">
        <f t="shared" si="455"/>
        <v>3.7155952077921675</v>
      </c>
      <c r="O532" s="618">
        <f t="shared" si="455"/>
        <v>0</v>
      </c>
      <c r="P532" s="618">
        <f t="shared" si="455"/>
        <v>0</v>
      </c>
      <c r="Q532" s="618">
        <f t="shared" si="455"/>
        <v>0</v>
      </c>
    </row>
    <row r="533" spans="1:17" s="192" customFormat="1" hidden="1" outlineLevel="2">
      <c r="A533" s="188"/>
      <c r="B533" s="304"/>
      <c r="C533" s="190"/>
      <c r="D533" s="191"/>
      <c r="E533" s="195" t="s">
        <v>1123</v>
      </c>
      <c r="F533" s="618"/>
      <c r="G533" s="195" t="s">
        <v>255</v>
      </c>
      <c r="H533" s="618"/>
      <c r="I533" s="618"/>
      <c r="J533" s="618">
        <f t="shared" ref="J533:Q533" si="456" xml:space="preserve"> J531 * J532</f>
        <v>0</v>
      </c>
      <c r="K533" s="618">
        <f t="shared" si="456"/>
        <v>0</v>
      </c>
      <c r="L533" s="618">
        <f t="shared" si="456"/>
        <v>0</v>
      </c>
      <c r="M533" s="618">
        <f t="shared" si="456"/>
        <v>0.64550083341842124</v>
      </c>
      <c r="N533" s="618">
        <f t="shared" si="456"/>
        <v>1.4862380831168671</v>
      </c>
      <c r="O533" s="618">
        <f t="shared" si="456"/>
        <v>0</v>
      </c>
      <c r="P533" s="618">
        <f t="shared" si="456"/>
        <v>0</v>
      </c>
      <c r="Q533" s="618">
        <f t="shared" si="456"/>
        <v>0</v>
      </c>
    </row>
    <row r="534" spans="1:17" s="192" customFormat="1" hidden="1" outlineLevel="2">
      <c r="A534" s="188"/>
      <c r="B534" s="304"/>
      <c r="C534" s="190"/>
      <c r="D534" s="191"/>
      <c r="E534" s="195" t="s">
        <v>1124</v>
      </c>
      <c r="F534" s="618"/>
      <c r="G534" s="195" t="s">
        <v>255</v>
      </c>
      <c r="H534" s="618"/>
      <c r="I534" s="618"/>
      <c r="J534" s="618">
        <f t="shared" ref="J534:Q534" si="457" xml:space="preserve"> J474 * J$13</f>
        <v>0</v>
      </c>
      <c r="K534" s="618">
        <f t="shared" si="457"/>
        <v>0</v>
      </c>
      <c r="L534" s="618">
        <f t="shared" si="457"/>
        <v>0</v>
      </c>
      <c r="M534" s="618">
        <f t="shared" si="457"/>
        <v>1.5414025476840245</v>
      </c>
      <c r="N534" s="618">
        <f t="shared" si="457"/>
        <v>3.4232528118939767</v>
      </c>
      <c r="O534" s="618">
        <f t="shared" si="457"/>
        <v>0</v>
      </c>
      <c r="P534" s="618">
        <f t="shared" si="457"/>
        <v>0</v>
      </c>
      <c r="Q534" s="618">
        <f t="shared" si="457"/>
        <v>0</v>
      </c>
    </row>
    <row r="535" spans="1:17" s="137" customFormat="1" hidden="1" outlineLevel="2">
      <c r="A535" s="369"/>
      <c r="B535" s="269"/>
      <c r="C535" s="370"/>
      <c r="D535" s="371"/>
      <c r="E535" s="275" t="s">
        <v>1125</v>
      </c>
      <c r="F535" s="585"/>
      <c r="G535" s="585" t="s">
        <v>255</v>
      </c>
      <c r="H535" s="585"/>
      <c r="I535" s="585"/>
      <c r="J535" s="525">
        <f t="shared" ref="J535" si="458" xml:space="preserve"> J531 * J534</f>
        <v>0</v>
      </c>
      <c r="K535" s="525">
        <f t="shared" ref="K535" si="459" xml:space="preserve"> K531 * K534</f>
        <v>0</v>
      </c>
      <c r="L535" s="525">
        <f t="shared" ref="L535" si="460" xml:space="preserve"> L531 * L534</f>
        <v>0</v>
      </c>
      <c r="M535" s="525">
        <f t="shared" ref="M535" si="461" xml:space="preserve"> M531 * M534</f>
        <v>0.61656101907360983</v>
      </c>
      <c r="N535" s="525">
        <f t="shared" ref="N535" si="462" xml:space="preserve"> N531 * N534</f>
        <v>1.3693011247575908</v>
      </c>
      <c r="O535" s="525">
        <f t="shared" ref="O535" si="463" xml:space="preserve"> O531 * O534</f>
        <v>0</v>
      </c>
      <c r="P535" s="525">
        <f t="shared" ref="P535" si="464" xml:space="preserve"> P531 * P534</f>
        <v>0</v>
      </c>
      <c r="Q535" s="525">
        <f t="shared" ref="Q535" si="465" xml:space="preserve"> Q531 * Q534</f>
        <v>0</v>
      </c>
    </row>
    <row r="536" spans="1:17" s="192" customFormat="1" hidden="1" outlineLevel="1">
      <c r="A536" s="188"/>
      <c r="B536" s="85"/>
      <c r="C536" s="190"/>
      <c r="D536" s="191"/>
      <c r="E536" s="195"/>
    </row>
    <row r="537" spans="1:17" s="192" customFormat="1" hidden="1" outlineLevel="1" collapsed="1">
      <c r="A537" s="188"/>
      <c r="B537" s="85" t="s">
        <v>761</v>
      </c>
      <c r="C537" s="190"/>
      <c r="D537" s="191"/>
      <c r="E537" s="195"/>
    </row>
    <row r="538" spans="1:17" s="192" customFormat="1" hidden="1" outlineLevel="2">
      <c r="A538" s="188"/>
      <c r="B538" s="304"/>
      <c r="C538" s="190"/>
      <c r="D538" s="191"/>
      <c r="E538" s="195"/>
    </row>
    <row r="539" spans="1:17" s="187" customFormat="1" hidden="1" outlineLevel="2">
      <c r="A539" s="183"/>
      <c r="B539" s="158"/>
      <c r="C539" s="185"/>
      <c r="D539" s="186"/>
      <c r="E539" s="181" t="str">
        <f xml:space="preserve"> Inp!E$214</f>
        <v>Regulatory equity actual</v>
      </c>
      <c r="F539" s="181">
        <f xml:space="preserve"> Inp!F$214</f>
        <v>0</v>
      </c>
      <c r="G539" s="181" t="str">
        <f xml:space="preserve"> Inp!G$214</f>
        <v>%</v>
      </c>
      <c r="H539" s="181">
        <f xml:space="preserve"> Inp!H$214</f>
        <v>0</v>
      </c>
      <c r="I539" s="181">
        <f xml:space="preserve"> Inp!I$214</f>
        <v>0</v>
      </c>
      <c r="J539" s="291">
        <f xml:space="preserve"> Inp!J$214</f>
        <v>0</v>
      </c>
      <c r="K539" s="291">
        <f xml:space="preserve"> Inp!K$214</f>
        <v>0</v>
      </c>
      <c r="L539" s="291">
        <f xml:space="preserve"> Inp!L$214</f>
        <v>0</v>
      </c>
      <c r="M539" s="291">
        <f xml:space="preserve"> Inp!M$214</f>
        <v>0.38514999999999999</v>
      </c>
      <c r="N539" s="291">
        <f xml:space="preserve"> Inp!N$214</f>
        <v>0</v>
      </c>
      <c r="O539" s="291">
        <f xml:space="preserve"> Inp!O$214</f>
        <v>0</v>
      </c>
      <c r="P539" s="291">
        <f xml:space="preserve"> Inp!P$214</f>
        <v>0</v>
      </c>
      <c r="Q539" s="291">
        <f xml:space="preserve"> Inp!Q$214</f>
        <v>0</v>
      </c>
    </row>
    <row r="540" spans="1:17" s="192" customFormat="1" hidden="1" outlineLevel="2">
      <c r="A540" s="188"/>
      <c r="B540" s="304"/>
      <c r="C540" s="190"/>
      <c r="D540" s="191"/>
      <c r="E540" s="618" t="str">
        <f t="shared" ref="E540:Q540" si="466" xml:space="preserve"> E510</f>
        <v>Average total RCV (year average) - WWN - nominal (year average prices)</v>
      </c>
      <c r="F540" s="618">
        <f t="shared" si="466"/>
        <v>0</v>
      </c>
      <c r="G540" s="618" t="str">
        <f t="shared" si="466"/>
        <v>£m</v>
      </c>
      <c r="H540" s="618">
        <f t="shared" si="466"/>
        <v>0</v>
      </c>
      <c r="I540" s="618">
        <f t="shared" si="466"/>
        <v>0</v>
      </c>
      <c r="J540" s="618">
        <f t="shared" si="466"/>
        <v>0</v>
      </c>
      <c r="K540" s="618">
        <f t="shared" si="466"/>
        <v>0</v>
      </c>
      <c r="L540" s="618">
        <f t="shared" si="466"/>
        <v>0</v>
      </c>
      <c r="M540" s="618">
        <f t="shared" si="466"/>
        <v>1.613752083546053</v>
      </c>
      <c r="N540" s="618">
        <f t="shared" si="466"/>
        <v>3.7155952077921675</v>
      </c>
      <c r="O540" s="618">
        <f t="shared" si="466"/>
        <v>0</v>
      </c>
      <c r="P540" s="618">
        <f t="shared" si="466"/>
        <v>0</v>
      </c>
      <c r="Q540" s="618">
        <f t="shared" si="466"/>
        <v>0</v>
      </c>
    </row>
    <row r="541" spans="1:17" s="310" customFormat="1" hidden="1" outlineLevel="2">
      <c r="A541" s="306"/>
      <c r="B541" s="307"/>
      <c r="C541" s="308"/>
      <c r="D541" s="250"/>
      <c r="E541" s="619" t="s">
        <v>1126</v>
      </c>
      <c r="F541" s="397"/>
      <c r="G541" s="397" t="s">
        <v>255</v>
      </c>
      <c r="H541" s="397"/>
      <c r="I541" s="397"/>
      <c r="J541" s="619">
        <f t="shared" ref="J541:Q541" si="467" xml:space="preserve"> J539 * J540</f>
        <v>0</v>
      </c>
      <c r="K541" s="619">
        <f t="shared" si="467"/>
        <v>0</v>
      </c>
      <c r="L541" s="619">
        <f t="shared" si="467"/>
        <v>0</v>
      </c>
      <c r="M541" s="619">
        <f t="shared" si="467"/>
        <v>0.62153661497776236</v>
      </c>
      <c r="N541" s="619">
        <f t="shared" si="467"/>
        <v>0</v>
      </c>
      <c r="O541" s="619">
        <f t="shared" si="467"/>
        <v>0</v>
      </c>
      <c r="P541" s="619">
        <f t="shared" si="467"/>
        <v>0</v>
      </c>
      <c r="Q541" s="619">
        <f t="shared" si="467"/>
        <v>0</v>
      </c>
    </row>
    <row r="542" spans="1:17" s="259" customFormat="1" hidden="1" outlineLevel="2">
      <c r="A542" s="256"/>
      <c r="B542" s="257"/>
      <c r="C542" s="258"/>
      <c r="D542" s="255"/>
      <c r="E542" s="274" t="s">
        <v>1127</v>
      </c>
      <c r="F542" s="398"/>
      <c r="G542" s="398" t="s">
        <v>255</v>
      </c>
      <c r="H542" s="398"/>
      <c r="I542" s="398"/>
      <c r="J542" s="274">
        <f t="shared" ref="J542:Q542" si="468" xml:space="preserve"> J474 * J$13</f>
        <v>0</v>
      </c>
      <c r="K542" s="274">
        <f t="shared" si="468"/>
        <v>0</v>
      </c>
      <c r="L542" s="274">
        <f t="shared" si="468"/>
        <v>0</v>
      </c>
      <c r="M542" s="274">
        <f t="shared" si="468"/>
        <v>1.5414025476840245</v>
      </c>
      <c r="N542" s="274">
        <f t="shared" si="468"/>
        <v>3.4232528118939767</v>
      </c>
      <c r="O542" s="274">
        <f t="shared" si="468"/>
        <v>0</v>
      </c>
      <c r="P542" s="274">
        <f t="shared" si="468"/>
        <v>0</v>
      </c>
      <c r="Q542" s="274">
        <f t="shared" si="468"/>
        <v>0</v>
      </c>
    </row>
    <row r="543" spans="1:17" s="259" customFormat="1" hidden="1" outlineLevel="2">
      <c r="A543" s="256"/>
      <c r="B543" s="257"/>
      <c r="C543" s="258"/>
      <c r="D543" s="255"/>
      <c r="E543" s="311" t="s">
        <v>1128</v>
      </c>
      <c r="F543" s="620"/>
      <c r="G543" s="620" t="s">
        <v>255</v>
      </c>
      <c r="H543" s="620"/>
      <c r="I543" s="620"/>
      <c r="J543" s="311">
        <f t="shared" ref="J543" si="469" xml:space="preserve"> J539 * J542</f>
        <v>0</v>
      </c>
      <c r="K543" s="311">
        <f t="shared" ref="K543" si="470" xml:space="preserve"> K539 * K542</f>
        <v>0</v>
      </c>
      <c r="L543" s="311">
        <f t="shared" ref="L543" si="471" xml:space="preserve"> L539 * L542</f>
        <v>0</v>
      </c>
      <c r="M543" s="311">
        <f t="shared" ref="M543" si="472" xml:space="preserve"> M539 * M542</f>
        <v>0.59367119124050205</v>
      </c>
      <c r="N543" s="311">
        <f t="shared" ref="N543" si="473" xml:space="preserve"> N539 * N542</f>
        <v>0</v>
      </c>
      <c r="O543" s="311">
        <f t="shared" ref="O543" si="474" xml:space="preserve"> O539 * O542</f>
        <v>0</v>
      </c>
      <c r="P543" s="311">
        <f t="shared" ref="P543" si="475" xml:space="preserve"> P539 * P542</f>
        <v>0</v>
      </c>
      <c r="Q543" s="311">
        <f t="shared" ref="Q543" si="476" xml:space="preserve"> Q539 * Q542</f>
        <v>0</v>
      </c>
    </row>
    <row r="544" spans="1:17" s="148" customFormat="1" hidden="1" outlineLevel="1">
      <c r="A544" s="143"/>
      <c r="B544" s="144"/>
      <c r="C544" s="145"/>
      <c r="D544" s="146"/>
      <c r="E544" s="147"/>
      <c r="G544" s="149"/>
    </row>
    <row r="545" spans="1:17" s="240" customFormat="1" hidden="1" outlineLevel="1" collapsed="1">
      <c r="A545" s="237"/>
      <c r="B545" s="304" t="s">
        <v>1007</v>
      </c>
      <c r="C545" s="238"/>
      <c r="D545" s="239"/>
      <c r="E545" s="196"/>
      <c r="F545" s="196"/>
      <c r="G545" s="196"/>
      <c r="H545" s="196"/>
      <c r="I545" s="196"/>
      <c r="J545" s="196"/>
      <c r="K545" s="196"/>
      <c r="L545" s="196"/>
      <c r="M545" s="196"/>
      <c r="N545" s="196"/>
      <c r="O545" s="196"/>
      <c r="P545" s="196"/>
      <c r="Q545" s="196"/>
    </row>
    <row r="546" spans="1:17" s="240" customFormat="1" hidden="1" outlineLevel="2">
      <c r="A546" s="237"/>
      <c r="B546" s="241"/>
      <c r="C546" s="238"/>
      <c r="D546" s="239"/>
      <c r="E546" s="266"/>
      <c r="F546" s="266"/>
      <c r="G546" s="266"/>
      <c r="H546" s="266"/>
      <c r="I546" s="266"/>
      <c r="J546" s="266"/>
      <c r="K546" s="266"/>
      <c r="L546" s="266"/>
      <c r="M546" s="266"/>
      <c r="N546" s="266"/>
      <c r="O546" s="266"/>
      <c r="P546" s="266"/>
      <c r="Q546" s="266"/>
    </row>
    <row r="547" spans="1:17" s="240" customFormat="1" hidden="1" outlineLevel="2">
      <c r="A547" s="237"/>
      <c r="B547" s="241"/>
      <c r="C547" s="238"/>
      <c r="D547" s="239"/>
      <c r="E547" s="266" t="str">
        <f t="shared" ref="E547:Q547" si="477" xml:space="preserve"> E525</f>
        <v>Prior year closing RCV expressed in prior year nominal terms - WWN</v>
      </c>
      <c r="F547" s="274">
        <f t="shared" si="477"/>
        <v>0</v>
      </c>
      <c r="G547" s="274" t="str">
        <f t="shared" si="477"/>
        <v>£m</v>
      </c>
      <c r="H547" s="274">
        <f t="shared" si="477"/>
        <v>0</v>
      </c>
      <c r="I547" s="274">
        <f t="shared" si="477"/>
        <v>0</v>
      </c>
      <c r="J547" s="274">
        <f t="shared" si="477"/>
        <v>0</v>
      </c>
      <c r="K547" s="274">
        <f t="shared" si="477"/>
        <v>0</v>
      </c>
      <c r="L547" s="274">
        <f t="shared" si="477"/>
        <v>0</v>
      </c>
      <c r="M547" s="274">
        <f t="shared" si="477"/>
        <v>0.69709145155159014</v>
      </c>
      <c r="N547" s="274">
        <f t="shared" si="477"/>
        <v>2.5406178468896981</v>
      </c>
      <c r="O547" s="274">
        <f t="shared" si="477"/>
        <v>4.9480930539381252</v>
      </c>
      <c r="P547" s="274">
        <f t="shared" si="477"/>
        <v>0</v>
      </c>
      <c r="Q547" s="274">
        <f t="shared" si="477"/>
        <v>0</v>
      </c>
    </row>
    <row r="548" spans="1:17" s="240" customFormat="1" hidden="1" outlineLevel="2">
      <c r="A548" s="237"/>
      <c r="B548" s="241"/>
      <c r="C548" s="238"/>
      <c r="D548" s="239"/>
      <c r="E548" s="266" t="str">
        <f t="shared" ref="E548:Q548" si="478" xml:space="preserve"> E527</f>
        <v>Annual update roll forward for Indexation - WWN</v>
      </c>
      <c r="F548" s="274">
        <f t="shared" si="478"/>
        <v>0</v>
      </c>
      <c r="G548" s="274" t="str">
        <f t="shared" si="478"/>
        <v>£m</v>
      </c>
      <c r="H548" s="274">
        <f t="shared" si="478"/>
        <v>0</v>
      </c>
      <c r="I548" s="274">
        <f t="shared" si="478"/>
        <v>0</v>
      </c>
      <c r="J548" s="274">
        <f t="shared" si="478"/>
        <v>0</v>
      </c>
      <c r="K548" s="274">
        <f t="shared" si="478"/>
        <v>0</v>
      </c>
      <c r="L548" s="274">
        <f t="shared" si="478"/>
        <v>0</v>
      </c>
      <c r="M548" s="274">
        <f t="shared" si="478"/>
        <v>7.0607789752004102E-3</v>
      </c>
      <c r="N548" s="274">
        <f t="shared" si="478"/>
        <v>0.15748588294302612</v>
      </c>
      <c r="O548" s="274">
        <f t="shared" si="478"/>
        <v>0</v>
      </c>
      <c r="P548" s="274">
        <f t="shared" si="478"/>
        <v>0</v>
      </c>
      <c r="Q548" s="274">
        <f t="shared" si="478"/>
        <v>0</v>
      </c>
    </row>
    <row r="549" spans="1:17" s="240" customFormat="1" hidden="1" outlineLevel="2">
      <c r="A549" s="237"/>
      <c r="B549" s="241"/>
      <c r="C549" s="238"/>
      <c r="D549" s="239"/>
      <c r="E549" s="266" t="s">
        <v>1129</v>
      </c>
      <c r="F549" s="266"/>
      <c r="G549" s="266" t="s">
        <v>1009</v>
      </c>
      <c r="H549" s="266"/>
      <c r="I549" s="266"/>
      <c r="J549" s="267">
        <f t="shared" ref="J549" si="479" xml:space="preserve"> IF( J547 &lt;&gt; 0, 1 + J548 / J547, 0)</f>
        <v>0</v>
      </c>
      <c r="K549" s="267">
        <f t="shared" ref="K549" si="480" xml:space="preserve"> IF( K547 &lt;&gt; 0, 1 + K548 / K547, 0)</f>
        <v>0</v>
      </c>
      <c r="L549" s="267">
        <f t="shared" ref="L549" si="481" xml:space="preserve"> IF( L547 &lt;&gt; 0, 1 + L548 / L547, 0)</f>
        <v>0</v>
      </c>
      <c r="M549" s="267">
        <f xml:space="preserve"> IF( M547 &lt;&gt; 0, 1 + M548 / M547, 0)</f>
        <v>1.0101289134438307</v>
      </c>
      <c r="N549" s="267">
        <f t="shared" ref="N549" si="482" xml:space="preserve"> IF( N547 &lt;&gt; 0, 1 + N548 / N547, 0)</f>
        <v>1.0619872379216044</v>
      </c>
      <c r="O549" s="267">
        <f t="shared" ref="O549" si="483" xml:space="preserve"> IF( O547 &lt;&gt; 0, 1 + O548 / O547, 0)</f>
        <v>1</v>
      </c>
      <c r="P549" s="267">
        <f t="shared" ref="P549" si="484" xml:space="preserve"> IF( P547 &lt;&gt; 0, 1 + P548 / P547, 0)</f>
        <v>0</v>
      </c>
      <c r="Q549" s="267">
        <f t="shared" ref="Q549" si="485" xml:space="preserve"> IF( Q547 &lt;&gt; 0, 1 + Q548 / Q547, 0)</f>
        <v>0</v>
      </c>
    </row>
    <row r="550" spans="1:17" s="581" customFormat="1" hidden="1" outlineLevel="2">
      <c r="A550" s="578"/>
      <c r="B550" s="579"/>
      <c r="C550" s="580"/>
      <c r="E550" s="581" t="s">
        <v>1130</v>
      </c>
      <c r="G550" s="581" t="s">
        <v>446</v>
      </c>
      <c r="J550" s="581">
        <f t="shared" ref="J550:Q550" si="486" xml:space="preserve"> IF( J547 &lt;&gt; 0, J548 / J547, 0)</f>
        <v>0</v>
      </c>
      <c r="K550" s="581">
        <f t="shared" si="486"/>
        <v>0</v>
      </c>
      <c r="L550" s="581">
        <f t="shared" si="486"/>
        <v>0</v>
      </c>
      <c r="M550" s="581">
        <f t="shared" si="486"/>
        <v>1.0128913443830774E-2</v>
      </c>
      <c r="N550" s="581">
        <f t="shared" si="486"/>
        <v>6.1987237921604446E-2</v>
      </c>
      <c r="O550" s="581">
        <f t="shared" si="486"/>
        <v>0</v>
      </c>
      <c r="P550" s="581">
        <f t="shared" si="486"/>
        <v>0</v>
      </c>
      <c r="Q550" s="581">
        <f t="shared" si="486"/>
        <v>0</v>
      </c>
    </row>
    <row r="551" spans="1:17" s="240" customFormat="1" hidden="1" outlineLevel="2">
      <c r="A551" s="237"/>
      <c r="B551" s="241"/>
      <c r="C551" s="238"/>
      <c r="D551" s="239"/>
      <c r="E551" s="266"/>
      <c r="F551" s="266"/>
      <c r="G551" s="266"/>
      <c r="H551" s="266"/>
      <c r="I551" s="266"/>
      <c r="J551" s="266"/>
      <c r="K551" s="266"/>
      <c r="L551" s="266"/>
      <c r="M551" s="266"/>
      <c r="N551" s="266"/>
      <c r="O551" s="266"/>
      <c r="P551" s="266"/>
      <c r="Q551" s="266"/>
    </row>
    <row r="552" spans="1:17" s="240" customFormat="1" hidden="1" outlineLevel="2">
      <c r="A552" s="237"/>
      <c r="B552" s="241"/>
      <c r="C552" s="238"/>
      <c r="D552" s="239"/>
      <c r="E552" s="266" t="str">
        <f t="shared" ref="E552:Q552" si="487" xml:space="preserve"> E483</f>
        <v>Opening RCV (RPI inflated RCV) balance BEG - WWN - nominal (year end prices)</v>
      </c>
      <c r="F552" s="274">
        <f t="shared" si="487"/>
        <v>0</v>
      </c>
      <c r="G552" s="274" t="str">
        <f t="shared" si="487"/>
        <v>£m</v>
      </c>
      <c r="H552" s="274">
        <f t="shared" si="487"/>
        <v>0</v>
      </c>
      <c r="I552" s="274">
        <f t="shared" si="487"/>
        <v>0</v>
      </c>
      <c r="J552" s="274">
        <f t="shared" si="487"/>
        <v>0</v>
      </c>
      <c r="K552" s="274">
        <f t="shared" si="487"/>
        <v>0</v>
      </c>
      <c r="L552" s="274">
        <f t="shared" si="487"/>
        <v>0</v>
      </c>
      <c r="M552" s="274">
        <f t="shared" si="487"/>
        <v>0.34927951280502845</v>
      </c>
      <c r="N552" s="274">
        <f t="shared" si="487"/>
        <v>0.34537441572594041</v>
      </c>
      <c r="O552" s="274">
        <f t="shared" si="487"/>
        <v>0</v>
      </c>
      <c r="P552" s="274">
        <f t="shared" si="487"/>
        <v>0</v>
      </c>
      <c r="Q552" s="274">
        <f t="shared" si="487"/>
        <v>0</v>
      </c>
    </row>
    <row r="553" spans="1:17" s="240" customFormat="1" hidden="1" outlineLevel="2">
      <c r="A553" s="237"/>
      <c r="B553" s="241"/>
      <c r="C553" s="238"/>
      <c r="D553" s="239"/>
      <c r="E553" s="274" t="str">
        <f t="shared" ref="E553:Q553" si="488" xml:space="preserve"> E484</f>
        <v>Indexation on RCV - CPI(H) + RPI wedge bf balance - WWN - nominal (year end prices)</v>
      </c>
      <c r="F553" s="274">
        <f t="shared" si="488"/>
        <v>0</v>
      </c>
      <c r="G553" s="274" t="str">
        <f t="shared" si="488"/>
        <v>£m</v>
      </c>
      <c r="H553" s="274">
        <f t="shared" si="488"/>
        <v>0</v>
      </c>
      <c r="I553" s="274">
        <f t="shared" si="488"/>
        <v>0</v>
      </c>
      <c r="J553" s="274">
        <f t="shared" si="488"/>
        <v>0</v>
      </c>
      <c r="K553" s="274">
        <f t="shared" si="488"/>
        <v>0</v>
      </c>
      <c r="L553" s="274">
        <f t="shared" si="488"/>
        <v>0</v>
      </c>
      <c r="M553" s="274">
        <f t="shared" si="488"/>
        <v>3.0326241483075943E-3</v>
      </c>
      <c r="N553" s="274">
        <f t="shared" si="488"/>
        <v>1.9949530698730591E-2</v>
      </c>
      <c r="O553" s="274">
        <f t="shared" si="488"/>
        <v>0</v>
      </c>
      <c r="P553" s="274">
        <f t="shared" si="488"/>
        <v>0</v>
      </c>
      <c r="Q553" s="274">
        <f t="shared" si="488"/>
        <v>0</v>
      </c>
    </row>
    <row r="554" spans="1:17" s="240" customFormat="1" hidden="1" outlineLevel="2">
      <c r="A554" s="237"/>
      <c r="B554" s="241"/>
      <c r="C554" s="238"/>
      <c r="D554" s="239"/>
      <c r="E554" s="266" t="str">
        <f t="shared" ref="E554:Q554" si="489" xml:space="preserve"> E488</f>
        <v>Opening RCV (CPIH inflated RCV) balance BEG - WWN - nominal (year end prices)</v>
      </c>
      <c r="F554" s="274">
        <f t="shared" si="489"/>
        <v>0</v>
      </c>
      <c r="G554" s="274" t="str">
        <f t="shared" si="489"/>
        <v>£m</v>
      </c>
      <c r="H554" s="274">
        <f t="shared" si="489"/>
        <v>0</v>
      </c>
      <c r="I554" s="274">
        <f t="shared" si="489"/>
        <v>0</v>
      </c>
      <c r="J554" s="274">
        <f t="shared" si="489"/>
        <v>0</v>
      </c>
      <c r="K554" s="274">
        <f t="shared" si="489"/>
        <v>0</v>
      </c>
      <c r="L554" s="274">
        <f t="shared" si="489"/>
        <v>0</v>
      </c>
      <c r="M554" s="274">
        <f t="shared" si="489"/>
        <v>0.34925712103848205</v>
      </c>
      <c r="N554" s="274">
        <f t="shared" si="489"/>
        <v>0.34467722948263607</v>
      </c>
      <c r="O554" s="274">
        <f t="shared" si="489"/>
        <v>0</v>
      </c>
      <c r="P554" s="274">
        <f t="shared" si="489"/>
        <v>0</v>
      </c>
      <c r="Q554" s="274">
        <f t="shared" si="489"/>
        <v>0</v>
      </c>
    </row>
    <row r="555" spans="1:17" s="240" customFormat="1" hidden="1" outlineLevel="2">
      <c r="A555" s="237"/>
      <c r="B555" s="241"/>
      <c r="C555" s="238"/>
      <c r="D555" s="239"/>
      <c r="E555" s="266" t="str">
        <f t="shared" ref="E555:Q555" si="490" xml:space="preserve"> E489</f>
        <v>Indexation on RCV (CPIH inflated RCV) bf balance - WWN - nominal (year end prices)</v>
      </c>
      <c r="F555" s="274">
        <f t="shared" si="490"/>
        <v>0</v>
      </c>
      <c r="G555" s="274" t="str">
        <f t="shared" si="490"/>
        <v>£m</v>
      </c>
      <c r="H555" s="274">
        <f t="shared" si="490"/>
        <v>0</v>
      </c>
      <c r="I555" s="274">
        <f t="shared" si="490"/>
        <v>0</v>
      </c>
      <c r="J555" s="274">
        <f t="shared" si="490"/>
        <v>0</v>
      </c>
      <c r="K555" s="274">
        <f t="shared" si="490"/>
        <v>0</v>
      </c>
      <c r="L555" s="274">
        <f t="shared" si="490"/>
        <v>0</v>
      </c>
      <c r="M555" s="274">
        <f t="shared" si="490"/>
        <v>2.8189942249130587E-3</v>
      </c>
      <c r="N555" s="274">
        <f t="shared" si="490"/>
        <v>1.3145397033075453E-2</v>
      </c>
      <c r="O555" s="274">
        <f t="shared" si="490"/>
        <v>0</v>
      </c>
      <c r="P555" s="274">
        <f t="shared" si="490"/>
        <v>0</v>
      </c>
      <c r="Q555" s="274">
        <f t="shared" si="490"/>
        <v>0</v>
      </c>
    </row>
    <row r="556" spans="1:17" s="240" customFormat="1" hidden="1" outlineLevel="2">
      <c r="A556" s="237"/>
      <c r="B556" s="241"/>
      <c r="C556" s="238"/>
      <c r="D556" s="239"/>
      <c r="E556" s="266" t="s">
        <v>1131</v>
      </c>
      <c r="F556" s="266"/>
      <c r="G556" s="266" t="s">
        <v>255</v>
      </c>
      <c r="H556" s="266"/>
      <c r="I556" s="266"/>
      <c r="J556" s="274">
        <f t="shared" ref="J556" si="491" xml:space="preserve"> J552 + J553 - J554 - J555</f>
        <v>0</v>
      </c>
      <c r="K556" s="274">
        <f t="shared" ref="K556" si="492" xml:space="preserve"> K552 + K553 - K554 - K555</f>
        <v>0</v>
      </c>
      <c r="L556" s="274">
        <f t="shared" ref="L556" si="493" xml:space="preserve"> L552 + L553 - L554 - L555</f>
        <v>0</v>
      </c>
      <c r="M556" s="274">
        <f xml:space="preserve"> M552 + M553 - M554 - M555</f>
        <v>2.3602168994090594E-4</v>
      </c>
      <c r="N556" s="274">
        <f t="shared" ref="N556" si="494" xml:space="preserve"> N552 + N553 - N554 - N555</f>
        <v>7.5013199089594505E-3</v>
      </c>
      <c r="O556" s="274">
        <f t="shared" ref="O556" si="495" xml:space="preserve"> O552 + O553 - O554 - O555</f>
        <v>0</v>
      </c>
      <c r="P556" s="274">
        <f t="shared" ref="P556" si="496" xml:space="preserve"> P552 + P553 - P554 - P555</f>
        <v>0</v>
      </c>
      <c r="Q556" s="274">
        <f t="shared" ref="Q556" si="497" xml:space="preserve"> Q552 + Q553 - Q554 - Q555</f>
        <v>0</v>
      </c>
    </row>
    <row r="557" spans="1:17" s="240" customFormat="1" hidden="1" outlineLevel="2">
      <c r="A557" s="237"/>
      <c r="B557" s="241"/>
      <c r="C557" s="238"/>
      <c r="D557" s="239"/>
      <c r="E557" s="266" t="s">
        <v>1132</v>
      </c>
      <c r="F557" s="266"/>
      <c r="G557" s="266" t="s">
        <v>1009</v>
      </c>
      <c r="H557" s="266"/>
      <c r="I557" s="266"/>
      <c r="J557" s="267">
        <f t="shared" ref="J557" si="498" xml:space="preserve"> IF( J547 &lt;&gt; 0, 1 + J556 / J547, 0)</f>
        <v>0</v>
      </c>
      <c r="K557" s="267">
        <f t="shared" ref="K557" si="499" xml:space="preserve"> IF( K547 &lt;&gt; 0, 1 + K556 / K547, 0)</f>
        <v>0</v>
      </c>
      <c r="L557" s="267">
        <f t="shared" ref="L557" si="500" xml:space="preserve"> IF( L547 &lt;&gt; 0, 1 + L556 / L547, 0)</f>
        <v>0</v>
      </c>
      <c r="M557" s="267">
        <f t="shared" ref="M557" si="501" xml:space="preserve"> IF( M547 &lt;&gt; 0, 1 + M556 / M547, 0)</f>
        <v>1.0003385806688858</v>
      </c>
      <c r="N557" s="267">
        <f t="shared" ref="N557" si="502" xml:space="preserve"> IF( N547 &lt;&gt; 0, 1 + N556 / N547, 0)</f>
        <v>1.0029525573545595</v>
      </c>
      <c r="O557" s="267">
        <f t="shared" ref="O557" si="503" xml:space="preserve"> IF( O547 &lt;&gt; 0, 1 + O556 / O547, 0)</f>
        <v>1</v>
      </c>
      <c r="P557" s="267">
        <f t="shared" ref="P557" si="504" xml:space="preserve"> IF( P547 &lt;&gt; 0, 1 + P556 / P547, 0)</f>
        <v>0</v>
      </c>
      <c r="Q557" s="267">
        <f t="shared" ref="Q557" si="505" xml:space="preserve"> IF( Q547 &lt;&gt; 0, 1 + Q556 / Q547, 0)</f>
        <v>0</v>
      </c>
    </row>
    <row r="558" spans="1:17" s="581" customFormat="1" hidden="1" outlineLevel="2">
      <c r="A558" s="578"/>
      <c r="B558" s="579"/>
      <c r="C558" s="580"/>
      <c r="E558" s="581" t="s">
        <v>1133</v>
      </c>
      <c r="G558" s="581" t="s">
        <v>446</v>
      </c>
      <c r="J558" s="581">
        <f t="shared" ref="J558:Q558" si="506" xml:space="preserve"> IF( J547 &lt;&gt; 0, J556 / J547, 0)</f>
        <v>0</v>
      </c>
      <c r="K558" s="581">
        <f t="shared" si="506"/>
        <v>0</v>
      </c>
      <c r="L558" s="581">
        <f t="shared" si="506"/>
        <v>0</v>
      </c>
      <c r="M558" s="581">
        <f t="shared" si="506"/>
        <v>3.3858066888579327E-4</v>
      </c>
      <c r="N558" s="581">
        <f t="shared" si="506"/>
        <v>2.9525573545595594E-3</v>
      </c>
      <c r="O558" s="581">
        <f t="shared" si="506"/>
        <v>0</v>
      </c>
      <c r="P558" s="581">
        <f t="shared" si="506"/>
        <v>0</v>
      </c>
      <c r="Q558" s="581">
        <f t="shared" si="506"/>
        <v>0</v>
      </c>
    </row>
    <row r="559" spans="1:17" s="240" customFormat="1" hidden="1" outlineLevel="2">
      <c r="A559" s="237"/>
      <c r="B559" s="241"/>
      <c r="C559" s="238"/>
      <c r="D559" s="239"/>
      <c r="E559" s="266"/>
      <c r="F559" s="266"/>
      <c r="G559" s="266"/>
      <c r="H559" s="266"/>
      <c r="I559" s="266"/>
      <c r="J559" s="266"/>
      <c r="K559" s="266"/>
      <c r="L559" s="266"/>
      <c r="M559" s="266"/>
      <c r="N559" s="266"/>
      <c r="O559" s="266"/>
      <c r="P559" s="266"/>
      <c r="Q559" s="266"/>
    </row>
    <row r="560" spans="1:17" s="581" customFormat="1" hidden="1" outlineLevel="2">
      <c r="A560" s="578"/>
      <c r="B560" s="579"/>
      <c r="C560" s="580"/>
      <c r="E560" s="581" t="str">
        <f t="shared" ref="E560:L560" si="507" xml:space="preserve"> E550</f>
        <v>CPIH indexation rate - WWN</v>
      </c>
      <c r="F560" s="581">
        <f t="shared" si="507"/>
        <v>0</v>
      </c>
      <c r="G560" s="581" t="str">
        <f t="shared" si="507"/>
        <v>%</v>
      </c>
      <c r="H560" s="581">
        <f t="shared" si="507"/>
        <v>0</v>
      </c>
      <c r="I560" s="581">
        <f t="shared" si="507"/>
        <v>0</v>
      </c>
      <c r="J560" s="581">
        <f t="shared" si="507"/>
        <v>0</v>
      </c>
      <c r="K560" s="581">
        <f t="shared" si="507"/>
        <v>0</v>
      </c>
      <c r="L560" s="581">
        <f t="shared" si="507"/>
        <v>0</v>
      </c>
      <c r="M560" s="581">
        <f xml:space="preserve"> M550</f>
        <v>1.0128913443830774E-2</v>
      </c>
      <c r="N560" s="581">
        <f t="shared" ref="N560:Q560" si="508" xml:space="preserve"> N550</f>
        <v>6.1987237921604446E-2</v>
      </c>
      <c r="O560" s="581">
        <f t="shared" si="508"/>
        <v>0</v>
      </c>
      <c r="P560" s="581">
        <f t="shared" si="508"/>
        <v>0</v>
      </c>
      <c r="Q560" s="581">
        <f t="shared" si="508"/>
        <v>0</v>
      </c>
    </row>
    <row r="561" spans="1:17" s="581" customFormat="1" hidden="1" outlineLevel="2">
      <c r="A561" s="578"/>
      <c r="B561" s="579"/>
      <c r="C561" s="580"/>
      <c r="E561" s="581" t="str">
        <f t="shared" ref="E561:L561" si="509" xml:space="preserve"> E558</f>
        <v>RPI wedge indexation rate - WWN</v>
      </c>
      <c r="F561" s="581">
        <f t="shared" si="509"/>
        <v>0</v>
      </c>
      <c r="G561" s="581" t="str">
        <f t="shared" si="509"/>
        <v>%</v>
      </c>
      <c r="H561" s="581">
        <f t="shared" si="509"/>
        <v>0</v>
      </c>
      <c r="I561" s="581">
        <f t="shared" si="509"/>
        <v>0</v>
      </c>
      <c r="J561" s="581">
        <f t="shared" si="509"/>
        <v>0</v>
      </c>
      <c r="K561" s="581">
        <f t="shared" si="509"/>
        <v>0</v>
      </c>
      <c r="L561" s="581">
        <f t="shared" si="509"/>
        <v>0</v>
      </c>
      <c r="M561" s="581">
        <f xml:space="preserve"> M558</f>
        <v>3.3858066888579327E-4</v>
      </c>
      <c r="N561" s="581">
        <f t="shared" ref="N561:Q561" si="510" xml:space="preserve"> N558</f>
        <v>2.9525573545595594E-3</v>
      </c>
      <c r="O561" s="581">
        <f t="shared" si="510"/>
        <v>0</v>
      </c>
      <c r="P561" s="581">
        <f t="shared" si="510"/>
        <v>0</v>
      </c>
      <c r="Q561" s="581">
        <f t="shared" si="510"/>
        <v>0</v>
      </c>
    </row>
    <row r="562" spans="1:17" s="197" customFormat="1" hidden="1" outlineLevel="2">
      <c r="A562" s="582"/>
      <c r="B562" s="583"/>
      <c r="C562" s="584"/>
      <c r="E562" s="197" t="s">
        <v>1134</v>
      </c>
      <c r="G562" s="197" t="s">
        <v>446</v>
      </c>
      <c r="J562" s="197">
        <f t="shared" ref="J562" si="511" xml:space="preserve"> (1 + J560) * (1 + J561) -1</f>
        <v>0</v>
      </c>
      <c r="K562" s="197">
        <f t="shared" ref="K562" si="512" xml:space="preserve"> (1 + K560) * (1 + K561) -1</f>
        <v>0</v>
      </c>
      <c r="L562" s="197">
        <f t="shared" ref="L562" si="513" xml:space="preserve"> (1 + L560) * (1 + L561) -1</f>
        <v>0</v>
      </c>
      <c r="M562" s="197">
        <f t="shared" ref="M562" si="514" xml:space="preserve"> (1 + M560) * (1 + M561) -1</f>
        <v>1.0470923567005519E-2</v>
      </c>
      <c r="N562" s="197">
        <f xml:space="preserve"> (1 + N560) * (1 + N561) -1</f>
        <v>6.512281615137816E-2</v>
      </c>
      <c r="O562" s="197">
        <f t="shared" ref="O562" si="515" xml:space="preserve"> (1 + O560) * (1 + O561) -1</f>
        <v>0</v>
      </c>
      <c r="P562" s="197">
        <f t="shared" ref="P562" si="516" xml:space="preserve"> (1 + P560) * (1 + P561) -1</f>
        <v>0</v>
      </c>
      <c r="Q562" s="197">
        <f t="shared" ref="Q562" si="517" xml:space="preserve"> (1 + Q560) * (1 + Q561) -1</f>
        <v>0</v>
      </c>
    </row>
    <row r="563" spans="1:17" s="137" customFormat="1" hidden="1" outlineLevel="2">
      <c r="A563" s="369"/>
      <c r="B563" s="380"/>
      <c r="C563" s="370"/>
      <c r="D563" s="371"/>
      <c r="E563" s="275"/>
      <c r="F563" s="275"/>
      <c r="G563" s="275"/>
      <c r="H563" s="275"/>
      <c r="I563" s="275"/>
      <c r="J563" s="197"/>
      <c r="K563" s="197"/>
      <c r="L563" s="197"/>
      <c r="M563" s="197"/>
      <c r="N563" s="197"/>
      <c r="O563" s="197"/>
      <c r="P563" s="197"/>
      <c r="Q563" s="197"/>
    </row>
    <row r="564" spans="1:17" s="259" customFormat="1" hidden="1" outlineLevel="1">
      <c r="A564" s="256"/>
      <c r="B564" s="257"/>
      <c r="C564" s="258"/>
      <c r="D564" s="255"/>
      <c r="E564" s="196"/>
      <c r="F564" s="240"/>
      <c r="G564" s="240"/>
      <c r="H564" s="240"/>
      <c r="I564" s="240"/>
      <c r="J564" s="196"/>
      <c r="K564" s="196"/>
      <c r="L564" s="196"/>
      <c r="M564" s="196"/>
      <c r="N564" s="196"/>
      <c r="O564" s="196"/>
      <c r="P564" s="196"/>
      <c r="Q564" s="196"/>
    </row>
    <row r="565" spans="1:17" s="259" customFormat="1">
      <c r="A565" s="256"/>
      <c r="B565" s="257"/>
      <c r="C565" s="258"/>
      <c r="D565" s="255"/>
      <c r="E565" s="196"/>
      <c r="F565" s="196"/>
      <c r="G565" s="196"/>
      <c r="H565" s="196"/>
      <c r="I565" s="196"/>
      <c r="J565" s="196"/>
      <c r="K565" s="196"/>
      <c r="L565" s="196"/>
      <c r="M565" s="196"/>
      <c r="N565" s="196"/>
      <c r="O565" s="196"/>
      <c r="P565" s="196"/>
      <c r="Q565" s="196"/>
    </row>
    <row r="566" spans="1:17" s="33" customFormat="1" collapsed="1">
      <c r="A566" s="33" t="s">
        <v>1135</v>
      </c>
      <c r="D566" s="253"/>
    </row>
    <row r="567" spans="1:17" s="259" customFormat="1" hidden="1" outlineLevel="1">
      <c r="A567" s="256"/>
      <c r="B567" s="257"/>
      <c r="C567" s="258"/>
      <c r="D567" s="255"/>
      <c r="E567" s="196"/>
      <c r="F567" s="196"/>
      <c r="G567" s="196"/>
      <c r="H567" s="196"/>
      <c r="I567" s="196"/>
      <c r="J567" s="196"/>
      <c r="K567" s="196"/>
      <c r="L567" s="196"/>
      <c r="M567" s="196"/>
      <c r="N567" s="196"/>
      <c r="O567" s="196"/>
      <c r="P567" s="196"/>
      <c r="Q567" s="196"/>
    </row>
    <row r="568" spans="1:17" s="259" customFormat="1" hidden="1" outlineLevel="1" collapsed="1">
      <c r="A568" s="256"/>
      <c r="B568" s="257" t="s">
        <v>942</v>
      </c>
      <c r="C568" s="258"/>
      <c r="D568" s="255"/>
      <c r="E568" s="196"/>
      <c r="F568" s="196"/>
      <c r="G568" s="196"/>
      <c r="H568" s="196"/>
      <c r="I568" s="196"/>
      <c r="J568" s="196"/>
      <c r="K568" s="196"/>
      <c r="L568" s="196"/>
      <c r="M568" s="196"/>
      <c r="N568" s="196"/>
      <c r="O568" s="196"/>
      <c r="P568" s="196"/>
      <c r="Q568" s="196"/>
    </row>
    <row r="569" spans="1:17" s="259" customFormat="1" hidden="1" outlineLevel="2">
      <c r="A569" s="256"/>
      <c r="B569" s="257"/>
      <c r="C569" s="196" t="s">
        <v>943</v>
      </c>
      <c r="D569" s="255"/>
      <c r="E569" s="196"/>
      <c r="F569" s="196"/>
      <c r="G569" s="196"/>
      <c r="H569" s="196"/>
      <c r="I569" s="196"/>
      <c r="J569" s="196"/>
      <c r="K569" s="196"/>
      <c r="L569" s="196"/>
      <c r="M569" s="196"/>
      <c r="N569" s="196"/>
      <c r="O569" s="196"/>
      <c r="P569" s="196"/>
      <c r="Q569" s="196"/>
    </row>
    <row r="570" spans="1:17" s="573" customFormat="1" hidden="1" outlineLevel="2">
      <c r="A570" s="572"/>
      <c r="B570" s="570"/>
      <c r="C570" s="574"/>
      <c r="D570" s="571"/>
      <c r="E570" s="575" t="str">
        <f xml:space="preserve"> Inp!E$159</f>
        <v>Bioresources 2020 RCV~ 1 April (opening balance) for FM at 2017-18 CPIH deflated price base</v>
      </c>
      <c r="F570" s="575">
        <f xml:space="preserve"> Inp!F$159</f>
        <v>0</v>
      </c>
      <c r="G570" s="575" t="str">
        <f xml:space="preserve"> Inp!G$159</f>
        <v>£m</v>
      </c>
      <c r="H570" s="575">
        <f xml:space="preserve"> Inp!H$159</f>
        <v>0</v>
      </c>
      <c r="I570" s="575">
        <f xml:space="preserve"> Inp!I$159</f>
        <v>0</v>
      </c>
      <c r="J570" s="575">
        <f xml:space="preserve"> Inp!J$159</f>
        <v>0</v>
      </c>
      <c r="K570" s="575">
        <f xml:space="preserve"> Inp!K$159</f>
        <v>0</v>
      </c>
      <c r="L570" s="575">
        <f xml:space="preserve"> Inp!L$159</f>
        <v>0</v>
      </c>
      <c r="M570" s="575">
        <f xml:space="preserve"> Inp!M$159</f>
        <v>0</v>
      </c>
      <c r="N570" s="575">
        <f xml:space="preserve"> Inp!N$159</f>
        <v>0</v>
      </c>
      <c r="O570" s="575">
        <f xml:space="preserve"> Inp!O$159</f>
        <v>0</v>
      </c>
      <c r="P570" s="575">
        <f xml:space="preserve"> Inp!P$159</f>
        <v>0</v>
      </c>
      <c r="Q570" s="575">
        <f xml:space="preserve"> Inp!Q$159</f>
        <v>0</v>
      </c>
    </row>
    <row r="571" spans="1:17" s="259" customFormat="1" hidden="1" outlineLevel="2">
      <c r="A571" s="256"/>
      <c r="B571" s="257"/>
      <c r="C571" s="258"/>
      <c r="D571" s="255"/>
      <c r="E571" s="181" t="s">
        <v>944</v>
      </c>
      <c r="F571" s="181">
        <v>0.5</v>
      </c>
      <c r="G571" s="181" t="s">
        <v>446</v>
      </c>
      <c r="H571" s="196"/>
      <c r="I571" s="196"/>
      <c r="J571" s="196"/>
      <c r="K571" s="196"/>
      <c r="L571" s="196"/>
      <c r="M571" s="196"/>
      <c r="N571" s="196"/>
      <c r="O571" s="196"/>
      <c r="P571" s="196"/>
      <c r="Q571" s="196"/>
    </row>
    <row r="572" spans="1:17" s="292" customFormat="1" hidden="1" outlineLevel="2">
      <c r="A572" s="287"/>
      <c r="B572" s="288"/>
      <c r="C572" s="289"/>
      <c r="D572" s="290"/>
      <c r="E572" s="272" t="str">
        <f xml:space="preserve"> Time!E$34</f>
        <v>Pre Forecast Period Flag</v>
      </c>
      <c r="F572" s="272">
        <f xml:space="preserve"> Time!F$34</f>
        <v>0</v>
      </c>
      <c r="G572" s="272" t="str">
        <f xml:space="preserve"> Time!G$34</f>
        <v>flag</v>
      </c>
      <c r="H572" s="272">
        <f xml:space="preserve"> Time!H$34</f>
        <v>3</v>
      </c>
      <c r="I572" s="272">
        <f xml:space="preserve"> Time!I$34</f>
        <v>0</v>
      </c>
      <c r="J572" s="272">
        <f xml:space="preserve"> Time!J$34</f>
        <v>1</v>
      </c>
      <c r="K572" s="272">
        <f xml:space="preserve"> Time!K$34</f>
        <v>1</v>
      </c>
      <c r="L572" s="272">
        <f xml:space="preserve"> Time!L$34</f>
        <v>1</v>
      </c>
      <c r="M572" s="272">
        <f xml:space="preserve"> Time!M$34</f>
        <v>0</v>
      </c>
      <c r="N572" s="272">
        <f xml:space="preserve"> Time!N$34</f>
        <v>0</v>
      </c>
      <c r="O572" s="272">
        <f xml:space="preserve"> Time!O$34</f>
        <v>0</v>
      </c>
      <c r="P572" s="272">
        <f xml:space="preserve"> Time!P$34</f>
        <v>0</v>
      </c>
      <c r="Q572" s="272">
        <f xml:space="preserve"> Time!Q$34</f>
        <v>0</v>
      </c>
    </row>
    <row r="573" spans="1:17" s="259" customFormat="1" hidden="1" outlineLevel="2">
      <c r="A573" s="256"/>
      <c r="B573" s="257"/>
      <c r="C573" s="258"/>
      <c r="D573" s="255"/>
      <c r="E573" s="293" t="str">
        <f xml:space="preserve"> Index!E$85</f>
        <v>CPIH index (PR19FD) - FYA - inflate from FYA 2017-18</v>
      </c>
      <c r="F573" s="293">
        <f xml:space="preserve"> Index!F$85</f>
        <v>0</v>
      </c>
      <c r="G573" s="293" t="str">
        <f xml:space="preserve"> Index!G$85</f>
        <v>Factor</v>
      </c>
      <c r="H573" s="293">
        <f xml:space="preserve"> Index!H$85</f>
        <v>0</v>
      </c>
      <c r="I573" s="293">
        <f xml:space="preserve"> Index!I$85</f>
        <v>0</v>
      </c>
      <c r="J573" s="263">
        <f xml:space="preserve"> Index!J$85</f>
        <v>1</v>
      </c>
      <c r="K573" s="263">
        <f xml:space="preserve"> Index!K$85</f>
        <v>1.0212697905005599</v>
      </c>
      <c r="L573" s="263">
        <f xml:space="preserve"> Index!L$85</f>
        <v>1.0416029201511179</v>
      </c>
      <c r="M573" s="263">
        <f xml:space="preserve"> Index!M$85</f>
        <v>1.0622616980779827</v>
      </c>
      <c r="N573" s="263">
        <f xml:space="preserve"> Index!N$85</f>
        <v>1.0835515290872799</v>
      </c>
      <c r="O573" s="263">
        <f xml:space="preserve"> Index!O$85</f>
        <v>1.1060365794841869</v>
      </c>
      <c r="P573" s="263">
        <f xml:space="preserve"> Index!P$85</f>
        <v>1.1292633476533553</v>
      </c>
      <c r="Q573" s="263">
        <f xml:space="preserve"> Index!Q$85</f>
        <v>1.1529778779540774</v>
      </c>
    </row>
    <row r="574" spans="1:17" s="205" customFormat="1" hidden="1" outlineLevel="2">
      <c r="A574" s="294"/>
      <c r="B574" s="295"/>
      <c r="C574" s="296"/>
      <c r="D574" s="297"/>
      <c r="E574" s="576" t="str">
        <f xml:space="preserve"> Index!E$127</f>
        <v>RPI-CPIH wedge (PR19FD) - FYA - annual inflation</v>
      </c>
      <c r="F574" s="576">
        <f xml:space="preserve"> Index!F$127</f>
        <v>0</v>
      </c>
      <c r="G574" s="576" t="str">
        <f xml:space="preserve"> Index!G$127</f>
        <v>Factor</v>
      </c>
      <c r="H574" s="576">
        <f xml:space="preserve"> Index!H$127</f>
        <v>0</v>
      </c>
      <c r="I574" s="576">
        <f xml:space="preserve"> Index!I$127</f>
        <v>0</v>
      </c>
      <c r="J574" s="576">
        <f xml:space="preserve"> Index!J$127</f>
        <v>0</v>
      </c>
      <c r="K574" s="576">
        <f xml:space="preserve"> Index!K$127</f>
        <v>9.2858492581475716E-3</v>
      </c>
      <c r="L574" s="576">
        <f xml:space="preserve"> Index!L$127</f>
        <v>1.1612485258307714E-2</v>
      </c>
      <c r="M574" s="576">
        <f xml:space="preserve"> Index!M$127</f>
        <v>4.424450951415082E-3</v>
      </c>
      <c r="N574" s="576">
        <f xml:space="preserve"> Index!N$127</f>
        <v>9.5456655774606158E-3</v>
      </c>
      <c r="O574" s="576">
        <f xml:space="preserve"> Index!O$127</f>
        <v>1.0752431675141949E-2</v>
      </c>
      <c r="P574" s="576">
        <f xml:space="preserve"> Index!P$127</f>
        <v>1.1000000000000121E-2</v>
      </c>
      <c r="Q574" s="576">
        <f xml:space="preserve"> Index!Q$127</f>
        <v>1.0999999999998566E-2</v>
      </c>
    </row>
    <row r="575" spans="1:17" s="259" customFormat="1" hidden="1" outlineLevel="2">
      <c r="A575" s="256"/>
      <c r="B575" s="257"/>
      <c r="C575" s="258"/>
      <c r="D575" s="255"/>
      <c r="E575" s="196" t="s">
        <v>945</v>
      </c>
      <c r="F575" s="274"/>
      <c r="G575" s="274" t="s">
        <v>668</v>
      </c>
      <c r="H575" s="196"/>
      <c r="I575" s="196"/>
      <c r="J575" s="267">
        <f t="shared" ref="J575" si="518" xml:space="preserve"> IF(J572 = 1, J573, I575 * (1 + J574))</f>
        <v>1</v>
      </c>
      <c r="K575" s="267">
        <f t="shared" ref="K575" si="519" xml:space="preserve"> IF(K572 = 1, K573, J575 * (1 + K574))</f>
        <v>1.0212697905005599</v>
      </c>
      <c r="L575" s="267">
        <f t="shared" ref="L575" si="520" xml:space="preserve"> IF(L572 = 1, L573, K575 * (1 + L574))</f>
        <v>1.0416029201511179</v>
      </c>
      <c r="M575" s="267">
        <f t="shared" ref="M575" si="521" xml:space="preserve"> IF(M572 = 1, M573, L575 * (1 + M574))</f>
        <v>1.0462114411821772</v>
      </c>
      <c r="N575" s="267">
        <f t="shared" ref="N575" si="522" xml:space="preserve"> IF(N572 = 1, N573, M575 * (1 + N574))</f>
        <v>1.0561982257230154</v>
      </c>
      <c r="O575" s="267">
        <f t="shared" ref="O575" si="523" xml:space="preserve"> IF(O572 = 1, O573, N575 * (1 + O574))</f>
        <v>1.0675549249805083</v>
      </c>
      <c r="P575" s="267">
        <f t="shared" ref="P575" si="524" xml:space="preserve"> IF(P572 = 1, P573, O575 * (1 + P574))</f>
        <v>1.079298029155294</v>
      </c>
      <c r="Q575" s="267">
        <f t="shared" ref="Q575" si="525" xml:space="preserve"> IF(Q572 = 1, Q573, P575 * (1 + Q574))</f>
        <v>1.0911703074760006</v>
      </c>
    </row>
    <row r="576" spans="1:17" s="259" customFormat="1" hidden="1" outlineLevel="2">
      <c r="A576" s="256"/>
      <c r="B576" s="257"/>
      <c r="C576" s="258"/>
      <c r="D576" s="255"/>
      <c r="E576" s="196" t="s">
        <v>1136</v>
      </c>
      <c r="F576" s="274"/>
      <c r="G576" s="196" t="s">
        <v>255</v>
      </c>
      <c r="H576" s="196"/>
      <c r="I576" s="196"/>
      <c r="J576" s="274">
        <f t="shared" ref="J576:Q576" si="526" xml:space="preserve"> (1 - $F571) * J570 * J575</f>
        <v>0</v>
      </c>
      <c r="K576" s="274">
        <f t="shared" si="526"/>
        <v>0</v>
      </c>
      <c r="L576" s="274">
        <f t="shared" si="526"/>
        <v>0</v>
      </c>
      <c r="M576" s="274">
        <f t="shared" si="526"/>
        <v>0</v>
      </c>
      <c r="N576" s="274">
        <f t="shared" si="526"/>
        <v>0</v>
      </c>
      <c r="O576" s="274">
        <f t="shared" si="526"/>
        <v>0</v>
      </c>
      <c r="P576" s="274">
        <f t="shared" si="526"/>
        <v>0</v>
      </c>
      <c r="Q576" s="274">
        <f t="shared" si="526"/>
        <v>0</v>
      </c>
    </row>
    <row r="577" spans="1:17" s="259" customFormat="1" hidden="1" outlineLevel="2">
      <c r="A577" s="256"/>
      <c r="B577" s="257"/>
      <c r="C577" s="258"/>
      <c r="D577" s="255"/>
      <c r="E577" s="196"/>
      <c r="F577" s="196"/>
      <c r="G577" s="196"/>
      <c r="H577" s="196"/>
      <c r="I577" s="196"/>
      <c r="J577" s="196"/>
      <c r="K577" s="196"/>
      <c r="L577" s="196"/>
      <c r="M577" s="196"/>
      <c r="N577" s="196"/>
      <c r="O577" s="196"/>
      <c r="P577" s="196"/>
      <c r="Q577" s="196"/>
    </row>
    <row r="578" spans="1:17" s="259" customFormat="1" hidden="1" outlineLevel="2">
      <c r="A578" s="256"/>
      <c r="B578" s="257"/>
      <c r="C578" s="196" t="s">
        <v>947</v>
      </c>
      <c r="D578" s="255"/>
      <c r="E578" s="196"/>
      <c r="F578" s="196"/>
      <c r="G578" s="196"/>
      <c r="H578" s="196"/>
      <c r="I578" s="196"/>
      <c r="J578" s="196"/>
      <c r="K578" s="196"/>
      <c r="L578" s="196"/>
      <c r="M578" s="196"/>
      <c r="N578" s="196"/>
      <c r="O578" s="196"/>
      <c r="P578" s="196"/>
      <c r="Q578" s="196"/>
    </row>
    <row r="579" spans="1:17" s="573" customFormat="1" hidden="1" outlineLevel="2">
      <c r="A579" s="572"/>
      <c r="B579" s="570"/>
      <c r="C579" s="574"/>
      <c r="D579" s="571"/>
      <c r="E579" s="575" t="str">
        <f xml:space="preserve"> Inp!E$159</f>
        <v>Bioresources 2020 RCV~ 1 April (opening balance) for FM at 2017-18 CPIH deflated price base</v>
      </c>
      <c r="F579" s="575">
        <f xml:space="preserve"> Inp!F$159</f>
        <v>0</v>
      </c>
      <c r="G579" s="575" t="str">
        <f xml:space="preserve"> Inp!G$159</f>
        <v>£m</v>
      </c>
      <c r="H579" s="575">
        <f xml:space="preserve"> Inp!H$159</f>
        <v>0</v>
      </c>
      <c r="I579" s="575">
        <f xml:space="preserve"> Inp!I$159</f>
        <v>0</v>
      </c>
      <c r="J579" s="575">
        <f xml:space="preserve"> Inp!J$159</f>
        <v>0</v>
      </c>
      <c r="K579" s="575">
        <f xml:space="preserve"> Inp!K$159</f>
        <v>0</v>
      </c>
      <c r="L579" s="575">
        <f xml:space="preserve"> Inp!L$159</f>
        <v>0</v>
      </c>
      <c r="M579" s="575">
        <f xml:space="preserve"> Inp!M$159</f>
        <v>0</v>
      </c>
      <c r="N579" s="575">
        <f xml:space="preserve"> Inp!N$159</f>
        <v>0</v>
      </c>
      <c r="O579" s="575">
        <f xml:space="preserve"> Inp!O$159</f>
        <v>0</v>
      </c>
      <c r="P579" s="575">
        <f xml:space="preserve"> Inp!P$159</f>
        <v>0</v>
      </c>
      <c r="Q579" s="575">
        <f xml:space="preserve"> Inp!Q$159</f>
        <v>0</v>
      </c>
    </row>
    <row r="580" spans="1:17" s="259" customFormat="1" hidden="1" outlineLevel="2">
      <c r="A580" s="256"/>
      <c r="B580" s="257"/>
      <c r="C580" s="258"/>
      <c r="D580" s="255"/>
      <c r="E580" s="181" t="s">
        <v>944</v>
      </c>
      <c r="F580" s="181">
        <v>0.5</v>
      </c>
      <c r="G580" s="181" t="s">
        <v>446</v>
      </c>
      <c r="H580" s="196"/>
      <c r="I580" s="196"/>
      <c r="J580" s="196"/>
      <c r="K580" s="196"/>
      <c r="L580" s="196"/>
      <c r="M580" s="196"/>
      <c r="N580" s="196"/>
      <c r="O580" s="196"/>
      <c r="P580" s="196"/>
      <c r="Q580" s="196"/>
    </row>
    <row r="581" spans="1:17" s="292" customFormat="1" hidden="1" outlineLevel="2">
      <c r="A581" s="287"/>
      <c r="B581" s="288"/>
      <c r="C581" s="289"/>
      <c r="D581" s="290"/>
      <c r="E581" s="272" t="str">
        <f xml:space="preserve"> Time!E$34</f>
        <v>Pre Forecast Period Flag</v>
      </c>
      <c r="F581" s="272">
        <f xml:space="preserve"> Time!F$34</f>
        <v>0</v>
      </c>
      <c r="G581" s="272" t="str">
        <f xml:space="preserve"> Time!G$34</f>
        <v>flag</v>
      </c>
      <c r="H581" s="272">
        <f xml:space="preserve"> Time!H$34</f>
        <v>3</v>
      </c>
      <c r="I581" s="272">
        <f xml:space="preserve"> Time!I$34</f>
        <v>0</v>
      </c>
      <c r="J581" s="272">
        <f xml:space="preserve"> Time!J$34</f>
        <v>1</v>
      </c>
      <c r="K581" s="272">
        <f xml:space="preserve"> Time!K$34</f>
        <v>1</v>
      </c>
      <c r="L581" s="272">
        <f xml:space="preserve"> Time!L$34</f>
        <v>1</v>
      </c>
      <c r="M581" s="272">
        <f xml:space="preserve"> Time!M$34</f>
        <v>0</v>
      </c>
      <c r="N581" s="272">
        <f xml:space="preserve"> Time!N$34</f>
        <v>0</v>
      </c>
      <c r="O581" s="272">
        <f xml:space="preserve"> Time!O$34</f>
        <v>0</v>
      </c>
      <c r="P581" s="272">
        <f xml:space="preserve"> Time!P$34</f>
        <v>0</v>
      </c>
      <c r="Q581" s="272">
        <f xml:space="preserve"> Time!Q$34</f>
        <v>0</v>
      </c>
    </row>
    <row r="582" spans="1:17" s="205" customFormat="1" hidden="1" outlineLevel="2">
      <c r="A582" s="294"/>
      <c r="B582" s="295"/>
      <c r="C582" s="296"/>
      <c r="D582" s="297"/>
      <c r="E582" s="576" t="str">
        <f xml:space="preserve"> Index!E$199</f>
        <v>CPIH index (actual) - FYA - inflate from FYA 2017-18</v>
      </c>
      <c r="F582" s="576">
        <f xml:space="preserve"> Index!F$199</f>
        <v>0</v>
      </c>
      <c r="G582" s="576" t="str">
        <f xml:space="preserve"> Index!G$199</f>
        <v>Factor</v>
      </c>
      <c r="H582" s="576">
        <f xml:space="preserve"> Index!H$199</f>
        <v>0</v>
      </c>
      <c r="I582" s="576">
        <f xml:space="preserve"> Index!I$199</f>
        <v>0</v>
      </c>
      <c r="J582" s="576">
        <f xml:space="preserve"> Index!J$199</f>
        <v>1</v>
      </c>
      <c r="K582" s="576">
        <f xml:space="preserve"> Index!K$199</f>
        <v>1.0212697905005599</v>
      </c>
      <c r="L582" s="576">
        <f xml:space="preserve"> Index!L$199</f>
        <v>1.0386214616983847</v>
      </c>
      <c r="M582" s="576">
        <f xml:space="preserve"> Index!M$199</f>
        <v>1.0469374700143934</v>
      </c>
      <c r="N582" s="576">
        <f xml:space="preserve"> Index!N$199</f>
        <v>1.0853990084759317</v>
      </c>
      <c r="O582" s="576">
        <f xml:space="preserve"> Index!O$199</f>
        <v>0</v>
      </c>
      <c r="P582" s="576">
        <f xml:space="preserve"> Index!P$199</f>
        <v>0</v>
      </c>
      <c r="Q582" s="576">
        <f xml:space="preserve"> Index!Q$199</f>
        <v>0</v>
      </c>
    </row>
    <row r="583" spans="1:17" s="259" customFormat="1" hidden="1" outlineLevel="2">
      <c r="A583" s="256"/>
      <c r="B583" s="257"/>
      <c r="C583" s="258"/>
      <c r="D583" s="255"/>
      <c r="E583" s="263" t="str">
        <f xml:space="preserve"> Index!E$241</f>
        <v>RPI-CPIH wedge (actual) - FYA - annual inflation</v>
      </c>
      <c r="F583" s="263">
        <f xml:space="preserve"> Index!F$241</f>
        <v>0</v>
      </c>
      <c r="G583" s="263" t="str">
        <f xml:space="preserve"> Index!G$241</f>
        <v>Factor</v>
      </c>
      <c r="H583" s="263">
        <f xml:space="preserve"> Index!H$241</f>
        <v>0</v>
      </c>
      <c r="I583" s="263">
        <f xml:space="preserve"> Index!I$241</f>
        <v>0</v>
      </c>
      <c r="J583" s="263">
        <f xml:space="preserve"> Index!J$241</f>
        <v>0</v>
      </c>
      <c r="K583" s="263">
        <f xml:space="preserve"> Index!K$241</f>
        <v>9.2858492581475716E-3</v>
      </c>
      <c r="L583" s="263">
        <f xml:space="preserve"> Index!L$241</f>
        <v>8.8943456175889501E-3</v>
      </c>
      <c r="M583" s="263">
        <f xml:space="preserve"> Index!M$241</f>
        <v>6.757387172393603E-4</v>
      </c>
      <c r="N583" s="263">
        <f xml:space="preserve"> Index!N$241</f>
        <v>2.1024851849776205E-2</v>
      </c>
      <c r="O583" s="263">
        <f xml:space="preserve"> Index!O$241</f>
        <v>0</v>
      </c>
      <c r="P583" s="263">
        <f xml:space="preserve"> Index!P$241</f>
        <v>0</v>
      </c>
      <c r="Q583" s="263">
        <f xml:space="preserve"> Index!Q$241</f>
        <v>0</v>
      </c>
    </row>
    <row r="584" spans="1:17" s="259" customFormat="1" hidden="1" outlineLevel="2">
      <c r="A584" s="256"/>
      <c r="B584" s="257"/>
      <c r="C584" s="258"/>
      <c r="D584" s="255"/>
      <c r="E584" s="196" t="s">
        <v>945</v>
      </c>
      <c r="F584" s="274"/>
      <c r="G584" s="274" t="s">
        <v>668</v>
      </c>
      <c r="H584" s="196"/>
      <c r="I584" s="196"/>
      <c r="J584" s="267">
        <f t="shared" ref="J584" si="527" xml:space="preserve"> IF(J581 = 1, J582, I584 * (1 + J583))</f>
        <v>1</v>
      </c>
      <c r="K584" s="267">
        <f t="shared" ref="K584" si="528" xml:space="preserve"> IF(K581 = 1, K582, J584 * (1 + K583))</f>
        <v>1.0212697905005599</v>
      </c>
      <c r="L584" s="267">
        <f t="shared" ref="L584" si="529" xml:space="preserve"> IF(L581 = 1, L582, K584 * (1 + L583))</f>
        <v>1.0386214616983847</v>
      </c>
      <c r="M584" s="267">
        <f t="shared" ref="M584" si="530" xml:space="preserve"> IF(M581 = 1, M582, L584 * (1 + M583))</f>
        <v>1.03932329843261</v>
      </c>
      <c r="N584" s="267">
        <f t="shared" ref="N584" si="531" xml:space="preserve"> IF(N581 = 1, N582, M584 * (1 + N583))</f>
        <v>1.0611749168061764</v>
      </c>
      <c r="O584" s="267">
        <f t="shared" ref="O584" si="532" xml:space="preserve"> IF(O581 = 1, O582, N584 * (1 + O583))</f>
        <v>1.0611749168061764</v>
      </c>
      <c r="P584" s="267">
        <f t="shared" ref="P584" si="533" xml:space="preserve"> IF(P581 = 1, P582, O584 * (1 + P583))</f>
        <v>1.0611749168061764</v>
      </c>
      <c r="Q584" s="267">
        <f t="shared" ref="Q584" si="534" xml:space="preserve"> IF(Q581 = 1, Q582, P584 * (1 + Q583))</f>
        <v>1.0611749168061764</v>
      </c>
    </row>
    <row r="585" spans="1:17" s="259" customFormat="1" hidden="1" outlineLevel="2">
      <c r="A585" s="256"/>
      <c r="B585" s="257"/>
      <c r="C585" s="258"/>
      <c r="D585" s="255"/>
      <c r="E585" s="196" t="s">
        <v>1137</v>
      </c>
      <c r="F585" s="274"/>
      <c r="G585" s="196" t="s">
        <v>255</v>
      </c>
      <c r="H585" s="196"/>
      <c r="I585" s="196"/>
      <c r="J585" s="274">
        <f t="shared" ref="J585:Q585" si="535" xml:space="preserve"> (1 - $F580) * J579 * J584</f>
        <v>0</v>
      </c>
      <c r="K585" s="274">
        <f t="shared" si="535"/>
        <v>0</v>
      </c>
      <c r="L585" s="274">
        <f t="shared" si="535"/>
        <v>0</v>
      </c>
      <c r="M585" s="274">
        <f t="shared" si="535"/>
        <v>0</v>
      </c>
      <c r="N585" s="274">
        <f t="shared" si="535"/>
        <v>0</v>
      </c>
      <c r="O585" s="274">
        <f t="shared" si="535"/>
        <v>0</v>
      </c>
      <c r="P585" s="274">
        <f t="shared" si="535"/>
        <v>0</v>
      </c>
      <c r="Q585" s="274">
        <f t="shared" si="535"/>
        <v>0</v>
      </c>
    </row>
    <row r="586" spans="1:17" s="259" customFormat="1" hidden="1" outlineLevel="2">
      <c r="A586" s="256"/>
      <c r="B586" s="257"/>
      <c r="C586" s="258"/>
      <c r="D586" s="255"/>
      <c r="E586" s="196"/>
      <c r="F586" s="274"/>
      <c r="G586" s="196"/>
      <c r="H586" s="196"/>
      <c r="I586" s="196"/>
      <c r="J586" s="196"/>
      <c r="K586" s="196"/>
      <c r="L586" s="196"/>
      <c r="M586" s="196"/>
      <c r="N586" s="196"/>
      <c r="O586" s="196"/>
      <c r="P586" s="196"/>
      <c r="Q586" s="196"/>
    </row>
    <row r="587" spans="1:17" s="259" customFormat="1" hidden="1" outlineLevel="2">
      <c r="A587" s="256"/>
      <c r="B587" s="257"/>
      <c r="C587" s="196" t="s">
        <v>949</v>
      </c>
      <c r="D587" s="255"/>
      <c r="E587" s="196"/>
      <c r="F587" s="274"/>
      <c r="G587" s="196"/>
      <c r="H587" s="196"/>
      <c r="I587" s="196"/>
      <c r="J587" s="196"/>
      <c r="K587" s="196"/>
      <c r="L587" s="196"/>
      <c r="M587" s="196"/>
      <c r="N587" s="196"/>
      <c r="O587" s="196"/>
      <c r="P587" s="196"/>
      <c r="Q587" s="196"/>
    </row>
    <row r="588" spans="1:17" s="573" customFormat="1" hidden="1" outlineLevel="2">
      <c r="A588" s="572"/>
      <c r="B588" s="570"/>
      <c r="C588" s="574"/>
      <c r="D588" s="571"/>
      <c r="E588" s="577" t="str">
        <f t="shared" ref="E588:Q588" si="536" xml:space="preserve"> E576</f>
        <v>Bioresources: RCV - CPI(H) + RPI wedge initial balance - nominal (PR19FD)</v>
      </c>
      <c r="F588" s="577">
        <f t="shared" si="536"/>
        <v>0</v>
      </c>
      <c r="G588" s="577" t="str">
        <f t="shared" si="536"/>
        <v>£m</v>
      </c>
      <c r="H588" s="577">
        <f t="shared" si="536"/>
        <v>0</v>
      </c>
      <c r="I588" s="577">
        <f t="shared" si="536"/>
        <v>0</v>
      </c>
      <c r="J588" s="577">
        <f t="shared" si="536"/>
        <v>0</v>
      </c>
      <c r="K588" s="577">
        <f t="shared" si="536"/>
        <v>0</v>
      </c>
      <c r="L588" s="577">
        <f t="shared" si="536"/>
        <v>0</v>
      </c>
      <c r="M588" s="577">
        <f t="shared" si="536"/>
        <v>0</v>
      </c>
      <c r="N588" s="577">
        <f t="shared" si="536"/>
        <v>0</v>
      </c>
      <c r="O588" s="577">
        <f t="shared" si="536"/>
        <v>0</v>
      </c>
      <c r="P588" s="577">
        <f t="shared" si="536"/>
        <v>0</v>
      </c>
      <c r="Q588" s="577">
        <f t="shared" si="536"/>
        <v>0</v>
      </c>
    </row>
    <row r="589" spans="1:17" s="573" customFormat="1" hidden="1" outlineLevel="2">
      <c r="A589" s="572"/>
      <c r="B589" s="570"/>
      <c r="C589" s="574"/>
      <c r="D589" s="571"/>
      <c r="E589" s="577" t="str">
        <f t="shared" ref="E589:Q589" si="537" xml:space="preserve"> E585</f>
        <v>Bioresources: RCV - CPI(H) + RPI wedge initial balance - nominal (Actual)</v>
      </c>
      <c r="F589" s="577">
        <f t="shared" si="537"/>
        <v>0</v>
      </c>
      <c r="G589" s="577" t="str">
        <f t="shared" si="537"/>
        <v>£m</v>
      </c>
      <c r="H589" s="577">
        <f t="shared" si="537"/>
        <v>0</v>
      </c>
      <c r="I589" s="577">
        <f t="shared" si="537"/>
        <v>0</v>
      </c>
      <c r="J589" s="577">
        <f t="shared" si="537"/>
        <v>0</v>
      </c>
      <c r="K589" s="577">
        <f t="shared" si="537"/>
        <v>0</v>
      </c>
      <c r="L589" s="577">
        <f t="shared" si="537"/>
        <v>0</v>
      </c>
      <c r="M589" s="577">
        <f t="shared" si="537"/>
        <v>0</v>
      </c>
      <c r="N589" s="577">
        <f t="shared" si="537"/>
        <v>0</v>
      </c>
      <c r="O589" s="577">
        <f t="shared" si="537"/>
        <v>0</v>
      </c>
      <c r="P589" s="577">
        <f t="shared" si="537"/>
        <v>0</v>
      </c>
      <c r="Q589" s="577">
        <f t="shared" si="537"/>
        <v>0</v>
      </c>
    </row>
    <row r="590" spans="1:17" s="573" customFormat="1" hidden="1" outlineLevel="2">
      <c r="A590" s="572"/>
      <c r="B590" s="570"/>
      <c r="C590" s="574"/>
      <c r="D590" s="571"/>
      <c r="E590" s="577" t="s">
        <v>1138</v>
      </c>
      <c r="F590" s="577"/>
      <c r="G590" s="577" t="s">
        <v>255</v>
      </c>
      <c r="H590" s="577">
        <f t="shared" ref="H590" si="538" xml:space="preserve"> H589 - H588</f>
        <v>0</v>
      </c>
      <c r="I590" s="577">
        <f t="shared" ref="I590" si="539" xml:space="preserve"> I589 - I588</f>
        <v>0</v>
      </c>
      <c r="J590" s="577">
        <f t="shared" ref="J590" si="540" xml:space="preserve"> J589 - J588</f>
        <v>0</v>
      </c>
      <c r="K590" s="577">
        <f t="shared" ref="K590" si="541" xml:space="preserve"> K589 - K588</f>
        <v>0</v>
      </c>
      <c r="L590" s="577">
        <f t="shared" ref="L590" si="542" xml:space="preserve"> L589 - L588</f>
        <v>0</v>
      </c>
      <c r="M590" s="577">
        <f t="shared" ref="M590" si="543" xml:space="preserve"> M589 - M588</f>
        <v>0</v>
      </c>
      <c r="N590" s="577">
        <f t="shared" ref="N590" si="544" xml:space="preserve"> N589 - N588</f>
        <v>0</v>
      </c>
      <c r="O590" s="577">
        <f t="shared" ref="O590" si="545" xml:space="preserve"> O589 - O588</f>
        <v>0</v>
      </c>
      <c r="P590" s="577">
        <f t="shared" ref="P590" si="546" xml:space="preserve"> P589 - P588</f>
        <v>0</v>
      </c>
      <c r="Q590" s="577">
        <f t="shared" ref="Q590" si="547" xml:space="preserve"> Q589 - Q588</f>
        <v>0</v>
      </c>
    </row>
    <row r="591" spans="1:17" s="259" customFormat="1" hidden="1" outlineLevel="1">
      <c r="A591" s="256"/>
      <c r="B591" s="257"/>
      <c r="C591" s="258"/>
      <c r="D591" s="255"/>
      <c r="E591" s="196"/>
      <c r="F591" s="274"/>
      <c r="G591" s="196"/>
      <c r="H591" s="196"/>
      <c r="I591" s="196"/>
      <c r="J591" s="196"/>
      <c r="K591" s="196"/>
      <c r="L591" s="196"/>
      <c r="M591" s="196"/>
      <c r="N591" s="196"/>
      <c r="O591" s="196"/>
      <c r="P591" s="196"/>
      <c r="Q591" s="196"/>
    </row>
    <row r="592" spans="1:17" s="259" customFormat="1" hidden="1" outlineLevel="1" collapsed="1">
      <c r="A592" s="256"/>
      <c r="B592" s="257" t="s">
        <v>951</v>
      </c>
      <c r="C592" s="258"/>
      <c r="D592" s="255"/>
      <c r="E592" s="196"/>
      <c r="F592" s="196"/>
      <c r="G592" s="196"/>
      <c r="H592" s="196"/>
      <c r="I592" s="196"/>
      <c r="J592" s="196"/>
      <c r="K592" s="196"/>
      <c r="L592" s="196"/>
      <c r="M592" s="196"/>
      <c r="N592" s="196"/>
      <c r="O592" s="196"/>
      <c r="P592" s="196"/>
      <c r="Q592" s="196"/>
    </row>
    <row r="593" spans="1:17" s="259" customFormat="1" hidden="1" outlineLevel="2">
      <c r="A593" s="256"/>
      <c r="B593" s="257"/>
      <c r="C593" s="258"/>
      <c r="D593" s="255"/>
      <c r="E593" s="272" t="str">
        <f>Time!E$39</f>
        <v>Acquisition / initial balance date flag</v>
      </c>
      <c r="F593" s="272">
        <f>Time!F$39</f>
        <v>0</v>
      </c>
      <c r="G593" s="272" t="str">
        <f>Time!G$39</f>
        <v>flag</v>
      </c>
      <c r="H593" s="272">
        <f>Time!H$39</f>
        <v>1</v>
      </c>
      <c r="I593" s="272">
        <f>Time!I$39</f>
        <v>0</v>
      </c>
      <c r="J593" s="272">
        <f>Time!J$39</f>
        <v>0</v>
      </c>
      <c r="K593" s="272">
        <f>Time!K$39</f>
        <v>0</v>
      </c>
      <c r="L593" s="272">
        <f>Time!L$39</f>
        <v>1</v>
      </c>
      <c r="M593" s="272">
        <f>Time!M$39</f>
        <v>0</v>
      </c>
      <c r="N593" s="272">
        <f>Time!N$39</f>
        <v>0</v>
      </c>
      <c r="O593" s="272">
        <f>Time!O$39</f>
        <v>0</v>
      </c>
      <c r="P593" s="272">
        <f>Time!P$39</f>
        <v>0</v>
      </c>
      <c r="Q593" s="272">
        <f>Time!Q$39</f>
        <v>0</v>
      </c>
    </row>
    <row r="594" spans="1:17" s="259" customFormat="1" hidden="1" outlineLevel="2">
      <c r="A594" s="256"/>
      <c r="B594" s="257"/>
      <c r="C594" s="258"/>
      <c r="D594" s="255"/>
      <c r="E594" s="196" t="s">
        <v>1139</v>
      </c>
      <c r="F594" s="274"/>
      <c r="G594" s="196" t="s">
        <v>255</v>
      </c>
      <c r="H594" s="274"/>
      <c r="I594" s="274"/>
      <c r="J594" s="274">
        <f t="shared" ref="J594:Q594" si="548" xml:space="preserve"> J585</f>
        <v>0</v>
      </c>
      <c r="K594" s="274">
        <f t="shared" si="548"/>
        <v>0</v>
      </c>
      <c r="L594" s="274">
        <f t="shared" si="548"/>
        <v>0</v>
      </c>
      <c r="M594" s="274">
        <f t="shared" si="548"/>
        <v>0</v>
      </c>
      <c r="N594" s="274">
        <f t="shared" si="548"/>
        <v>0</v>
      </c>
      <c r="O594" s="274">
        <f t="shared" si="548"/>
        <v>0</v>
      </c>
      <c r="P594" s="274">
        <f t="shared" si="548"/>
        <v>0</v>
      </c>
      <c r="Q594" s="274">
        <f t="shared" si="548"/>
        <v>0</v>
      </c>
    </row>
    <row r="595" spans="1:17" s="259" customFormat="1" hidden="1" outlineLevel="2">
      <c r="A595" s="256"/>
      <c r="B595" s="257"/>
      <c r="C595" s="258"/>
      <c r="D595" s="255"/>
      <c r="E595" s="196"/>
      <c r="F595" s="274"/>
      <c r="G595" s="196"/>
      <c r="H595" s="274"/>
      <c r="I595" s="274"/>
      <c r="J595" s="274"/>
      <c r="K595" s="274"/>
      <c r="L595" s="274"/>
      <c r="M595" s="274"/>
      <c r="N595" s="274"/>
      <c r="O595" s="274"/>
      <c r="P595" s="274"/>
      <c r="Q595" s="274"/>
    </row>
    <row r="596" spans="1:17" s="281" customFormat="1" hidden="1" outlineLevel="2">
      <c r="A596" s="277"/>
      <c r="B596" s="278"/>
      <c r="C596" s="279"/>
      <c r="D596" s="280"/>
      <c r="E596" s="282" t="str">
        <f t="shared" ref="E596:Q596" si="549" xml:space="preserve"> E605</f>
        <v>RCV (RPI inflated RCV) balance BEG - BR - nominal</v>
      </c>
      <c r="F596" s="282">
        <f t="shared" si="549"/>
        <v>0</v>
      </c>
      <c r="G596" s="282" t="str">
        <f t="shared" si="549"/>
        <v>£m</v>
      </c>
      <c r="H596" s="282">
        <f t="shared" si="549"/>
        <v>0</v>
      </c>
      <c r="I596" s="282">
        <f t="shared" si="549"/>
        <v>0</v>
      </c>
      <c r="J596" s="282">
        <f t="shared" si="549"/>
        <v>0</v>
      </c>
      <c r="K596" s="282">
        <f t="shared" si="549"/>
        <v>0</v>
      </c>
      <c r="L596" s="282">
        <f t="shared" si="549"/>
        <v>0</v>
      </c>
      <c r="M596" s="282">
        <f t="shared" si="549"/>
        <v>0</v>
      </c>
      <c r="N596" s="282">
        <f t="shared" si="549"/>
        <v>0</v>
      </c>
      <c r="O596" s="282">
        <f t="shared" si="549"/>
        <v>0</v>
      </c>
      <c r="P596" s="282">
        <f t="shared" si="549"/>
        <v>0</v>
      </c>
      <c r="Q596" s="282">
        <f t="shared" si="549"/>
        <v>0</v>
      </c>
    </row>
    <row r="597" spans="1:17" s="259" customFormat="1" hidden="1" outlineLevel="2">
      <c r="A597" s="256"/>
      <c r="B597" s="257"/>
      <c r="C597" s="258"/>
      <c r="D597" s="255"/>
      <c r="E597" s="263" t="str">
        <f xml:space="preserve"> Index!E$239</f>
        <v>RPI index (actual) - FYA - annual inflation active</v>
      </c>
      <c r="F597" s="263">
        <f xml:space="preserve"> Index!F$239</f>
        <v>0</v>
      </c>
      <c r="G597" s="263" t="str">
        <f xml:space="preserve"> Index!G$239</f>
        <v>Factor</v>
      </c>
      <c r="H597" s="263">
        <f xml:space="preserve"> Index!H$239</f>
        <v>0</v>
      </c>
      <c r="I597" s="263">
        <f xml:space="preserve"> Index!I$239</f>
        <v>0</v>
      </c>
      <c r="J597" s="263">
        <f xml:space="preserve"> Index!J$239</f>
        <v>0</v>
      </c>
      <c r="K597" s="263">
        <f xml:space="preserve"> Index!K$239</f>
        <v>1.0305556397587075</v>
      </c>
      <c r="L597" s="263">
        <f xml:space="preserve"> Index!L$239</f>
        <v>1.0258846368797245</v>
      </c>
      <c r="M597" s="263">
        <f xml:space="preserve"> Index!M$239</f>
        <v>1.0086825136806705</v>
      </c>
      <c r="N597" s="263">
        <f xml:space="preserve"> Index!N$239</f>
        <v>1.0577620396600564</v>
      </c>
      <c r="O597" s="263">
        <f xml:space="preserve"> Index!O$239</f>
        <v>0</v>
      </c>
      <c r="P597" s="263">
        <f xml:space="preserve"> Index!P$239</f>
        <v>0</v>
      </c>
      <c r="Q597" s="263">
        <f xml:space="preserve"> Index!Q$239</f>
        <v>0</v>
      </c>
    </row>
    <row r="598" spans="1:17" s="259" customFormat="1" hidden="1" outlineLevel="2">
      <c r="A598" s="256"/>
      <c r="B598" s="257"/>
      <c r="C598" s="258"/>
      <c r="D598" s="255"/>
      <c r="E598" s="196" t="s">
        <v>371</v>
      </c>
      <c r="F598" s="196"/>
      <c r="G598" s="196" t="s">
        <v>255</v>
      </c>
      <c r="H598" s="196"/>
      <c r="I598" s="196"/>
      <c r="J598" s="274">
        <f t="shared" ref="J598:Q598" si="550" xml:space="preserve"> J596 * (J597 - 1)</f>
        <v>0</v>
      </c>
      <c r="K598" s="274">
        <f t="shared" si="550"/>
        <v>0</v>
      </c>
      <c r="L598" s="274">
        <f t="shared" si="550"/>
        <v>0</v>
      </c>
      <c r="M598" s="274">
        <f t="shared" si="550"/>
        <v>0</v>
      </c>
      <c r="N598" s="274">
        <f t="shared" si="550"/>
        <v>0</v>
      </c>
      <c r="O598" s="274">
        <f t="shared" si="550"/>
        <v>0</v>
      </c>
      <c r="P598" s="274">
        <f t="shared" si="550"/>
        <v>0</v>
      </c>
      <c r="Q598" s="274">
        <f t="shared" si="550"/>
        <v>0</v>
      </c>
    </row>
    <row r="599" spans="1:17" s="259" customFormat="1" hidden="1" outlineLevel="2">
      <c r="A599" s="256"/>
      <c r="B599" s="257"/>
      <c r="C599" s="258"/>
      <c r="D599" s="255"/>
      <c r="E599" s="196"/>
      <c r="F599" s="196"/>
      <c r="G599" s="196"/>
      <c r="H599" s="196"/>
      <c r="I599" s="196"/>
      <c r="J599" s="196"/>
      <c r="K599" s="196"/>
      <c r="L599" s="196"/>
      <c r="M599" s="196"/>
      <c r="N599" s="196"/>
      <c r="O599" s="196"/>
      <c r="P599" s="196"/>
      <c r="Q599" s="196"/>
    </row>
    <row r="600" spans="1:17" s="292" customFormat="1" hidden="1" outlineLevel="2">
      <c r="A600" s="287"/>
      <c r="B600" s="288"/>
      <c r="C600" s="289"/>
      <c r="D600" s="290"/>
      <c r="E600" s="181" t="str">
        <f xml:space="preserve"> Inp!E$179</f>
        <v>Run-off rate - CPI(H) + RPI wedge - active - BR</v>
      </c>
      <c r="F600" s="181">
        <f xml:space="preserve"> Inp!F$179</f>
        <v>0</v>
      </c>
      <c r="G600" s="181" t="str">
        <f xml:space="preserve"> Inp!G$179</f>
        <v>%</v>
      </c>
      <c r="H600" s="291">
        <f xml:space="preserve"> Inp!H$179</f>
        <v>0</v>
      </c>
      <c r="I600" s="291">
        <f xml:space="preserve"> Inp!I$179</f>
        <v>0</v>
      </c>
      <c r="J600" s="291">
        <f xml:space="preserve"> Inp!J$179</f>
        <v>0</v>
      </c>
      <c r="K600" s="291">
        <f xml:space="preserve"> Inp!K$179</f>
        <v>0</v>
      </c>
      <c r="L600" s="291">
        <f xml:space="preserve"> Inp!L$179</f>
        <v>0</v>
      </c>
      <c r="M600" s="291">
        <f xml:space="preserve"> Inp!M$179</f>
        <v>0</v>
      </c>
      <c r="N600" s="291">
        <f xml:space="preserve"> Inp!N$179</f>
        <v>0</v>
      </c>
      <c r="O600" s="291">
        <f xml:space="preserve"> Inp!O$179</f>
        <v>0</v>
      </c>
      <c r="P600" s="291">
        <f xml:space="preserve"> Inp!P$179</f>
        <v>0</v>
      </c>
      <c r="Q600" s="291">
        <f xml:space="preserve"> Inp!Q$179</f>
        <v>0</v>
      </c>
    </row>
    <row r="601" spans="1:17" s="281" customFormat="1" hidden="1" outlineLevel="2">
      <c r="A601" s="277"/>
      <c r="B601" s="278"/>
      <c r="C601" s="279"/>
      <c r="D601" s="280"/>
      <c r="E601" s="282" t="str">
        <f t="shared" ref="E601:Q601" si="551" xml:space="preserve"> E605</f>
        <v>RCV (RPI inflated RCV) balance BEG - BR - nominal</v>
      </c>
      <c r="F601" s="282">
        <f t="shared" si="551"/>
        <v>0</v>
      </c>
      <c r="G601" s="282" t="str">
        <f t="shared" si="551"/>
        <v>£m</v>
      </c>
      <c r="H601" s="282">
        <f t="shared" si="551"/>
        <v>0</v>
      </c>
      <c r="I601" s="282">
        <f t="shared" si="551"/>
        <v>0</v>
      </c>
      <c r="J601" s="282">
        <f t="shared" si="551"/>
        <v>0</v>
      </c>
      <c r="K601" s="282">
        <f t="shared" si="551"/>
        <v>0</v>
      </c>
      <c r="L601" s="282">
        <f t="shared" si="551"/>
        <v>0</v>
      </c>
      <c r="M601" s="282">
        <f t="shared" si="551"/>
        <v>0</v>
      </c>
      <c r="N601" s="282">
        <f t="shared" si="551"/>
        <v>0</v>
      </c>
      <c r="O601" s="282">
        <f t="shared" si="551"/>
        <v>0</v>
      </c>
      <c r="P601" s="282">
        <f t="shared" si="551"/>
        <v>0</v>
      </c>
      <c r="Q601" s="282">
        <f t="shared" si="551"/>
        <v>0</v>
      </c>
    </row>
    <row r="602" spans="1:17" s="259" customFormat="1" hidden="1" outlineLevel="2">
      <c r="A602" s="256"/>
      <c r="B602" s="257"/>
      <c r="C602" s="258"/>
      <c r="D602" s="255"/>
      <c r="E602" s="196" t="str">
        <f t="shared" ref="E602:Q602" si="552" xml:space="preserve"> E598</f>
        <v>Indexation on RCV - CPI(H) + RPI wedge bf balance - BR - nominal</v>
      </c>
      <c r="F602" s="196">
        <f t="shared" si="552"/>
        <v>0</v>
      </c>
      <c r="G602" s="196" t="str">
        <f t="shared" si="552"/>
        <v>£m</v>
      </c>
      <c r="H602" s="274">
        <f t="shared" si="552"/>
        <v>0</v>
      </c>
      <c r="I602" s="274">
        <f t="shared" si="552"/>
        <v>0</v>
      </c>
      <c r="J602" s="274">
        <f t="shared" si="552"/>
        <v>0</v>
      </c>
      <c r="K602" s="274">
        <f t="shared" si="552"/>
        <v>0</v>
      </c>
      <c r="L602" s="274">
        <f t="shared" si="552"/>
        <v>0</v>
      </c>
      <c r="M602" s="274">
        <f t="shared" si="552"/>
        <v>0</v>
      </c>
      <c r="N602" s="274">
        <f t="shared" si="552"/>
        <v>0</v>
      </c>
      <c r="O602" s="274">
        <f t="shared" si="552"/>
        <v>0</v>
      </c>
      <c r="P602" s="274">
        <f t="shared" si="552"/>
        <v>0</v>
      </c>
      <c r="Q602" s="274">
        <f t="shared" si="552"/>
        <v>0</v>
      </c>
    </row>
    <row r="603" spans="1:17" s="259" customFormat="1" hidden="1" outlineLevel="2">
      <c r="A603" s="256"/>
      <c r="B603" s="257"/>
      <c r="C603" s="258"/>
      <c r="D603" s="255"/>
      <c r="E603" s="196" t="s">
        <v>1140</v>
      </c>
      <c r="F603" s="196"/>
      <c r="G603" s="196" t="s">
        <v>255</v>
      </c>
      <c r="H603" s="274"/>
      <c r="I603" s="274"/>
      <c r="J603" s="274">
        <f t="shared" ref="J603:Q603" si="553" xml:space="preserve"> (J601 + J602) * J600</f>
        <v>0</v>
      </c>
      <c r="K603" s="274">
        <f t="shared" si="553"/>
        <v>0</v>
      </c>
      <c r="L603" s="274">
        <f t="shared" si="553"/>
        <v>0</v>
      </c>
      <c r="M603" s="274">
        <f t="shared" si="553"/>
        <v>0</v>
      </c>
      <c r="N603" s="274">
        <f t="shared" si="553"/>
        <v>0</v>
      </c>
      <c r="O603" s="274">
        <f t="shared" si="553"/>
        <v>0</v>
      </c>
      <c r="P603" s="274">
        <f t="shared" si="553"/>
        <v>0</v>
      </c>
      <c r="Q603" s="274">
        <f t="shared" si="553"/>
        <v>0</v>
      </c>
    </row>
    <row r="604" spans="1:17" s="259" customFormat="1" hidden="1" outlineLevel="2">
      <c r="A604" s="256"/>
      <c r="B604" s="257"/>
      <c r="C604" s="258"/>
      <c r="D604" s="255"/>
      <c r="E604" s="196"/>
      <c r="F604" s="196"/>
      <c r="G604" s="196"/>
      <c r="H604" s="274"/>
      <c r="I604" s="274"/>
      <c r="J604" s="274"/>
      <c r="K604" s="274"/>
      <c r="L604" s="274"/>
      <c r="M604" s="274"/>
      <c r="N604" s="274"/>
      <c r="O604" s="274"/>
      <c r="P604" s="274"/>
      <c r="Q604" s="274"/>
    </row>
    <row r="605" spans="1:17" s="259" customFormat="1" hidden="1" outlineLevel="2">
      <c r="A605" s="256"/>
      <c r="B605" s="257"/>
      <c r="C605" s="258"/>
      <c r="D605" s="255"/>
      <c r="E605" s="196" t="s">
        <v>1141</v>
      </c>
      <c r="F605" s="196"/>
      <c r="G605" s="196" t="s">
        <v>255</v>
      </c>
      <c r="H605" s="274"/>
      <c r="I605" s="274"/>
      <c r="J605" s="274">
        <f t="shared" ref="J605" si="554" xml:space="preserve"> I608</f>
        <v>0</v>
      </c>
      <c r="K605" s="274">
        <f t="shared" ref="K605" si="555" xml:space="preserve"> J608</f>
        <v>0</v>
      </c>
      <c r="L605" s="274">
        <f t="shared" ref="L605" si="556" xml:space="preserve"> K608</f>
        <v>0</v>
      </c>
      <c r="M605" s="274">
        <f t="shared" ref="M605" si="557" xml:space="preserve"> L608</f>
        <v>0</v>
      </c>
      <c r="N605" s="274">
        <f t="shared" ref="N605" si="558" xml:space="preserve"> M608</f>
        <v>0</v>
      </c>
      <c r="O605" s="274">
        <f t="shared" ref="O605" si="559" xml:space="preserve"> N608</f>
        <v>0</v>
      </c>
      <c r="P605" s="274">
        <f t="shared" ref="P605" si="560" xml:space="preserve"> O608</f>
        <v>0</v>
      </c>
      <c r="Q605" s="274">
        <f t="shared" ref="Q605" si="561" xml:space="preserve"> P608</f>
        <v>0</v>
      </c>
    </row>
    <row r="606" spans="1:17" s="259" customFormat="1" hidden="1" outlineLevel="2">
      <c r="A606" s="256"/>
      <c r="B606" s="257"/>
      <c r="C606" s="258"/>
      <c r="D606" s="255" t="s">
        <v>719</v>
      </c>
      <c r="E606" s="196" t="str">
        <f t="shared" ref="E606:Q606" si="562" xml:space="preserve"> E598</f>
        <v>Indexation on RCV - CPI(H) + RPI wedge bf balance - BR - nominal</v>
      </c>
      <c r="F606" s="196">
        <f t="shared" si="562"/>
        <v>0</v>
      </c>
      <c r="G606" s="196" t="str">
        <f t="shared" si="562"/>
        <v>£m</v>
      </c>
      <c r="H606" s="274">
        <f t="shared" si="562"/>
        <v>0</v>
      </c>
      <c r="I606" s="274">
        <f t="shared" si="562"/>
        <v>0</v>
      </c>
      <c r="J606" s="274">
        <f t="shared" si="562"/>
        <v>0</v>
      </c>
      <c r="K606" s="274">
        <f t="shared" si="562"/>
        <v>0</v>
      </c>
      <c r="L606" s="274">
        <f t="shared" si="562"/>
        <v>0</v>
      </c>
      <c r="M606" s="274">
        <f t="shared" si="562"/>
        <v>0</v>
      </c>
      <c r="N606" s="274">
        <f t="shared" si="562"/>
        <v>0</v>
      </c>
      <c r="O606" s="274">
        <f t="shared" si="562"/>
        <v>0</v>
      </c>
      <c r="P606" s="274">
        <f t="shared" si="562"/>
        <v>0</v>
      </c>
      <c r="Q606" s="274">
        <f t="shared" si="562"/>
        <v>0</v>
      </c>
    </row>
    <row r="607" spans="1:17" s="259" customFormat="1" hidden="1" outlineLevel="2">
      <c r="A607" s="256"/>
      <c r="B607" s="257"/>
      <c r="C607" s="258"/>
      <c r="D607" s="255" t="s">
        <v>631</v>
      </c>
      <c r="E607" s="196" t="str">
        <f t="shared" ref="E607:Q607" si="563" xml:space="preserve"> E603</f>
        <v>RCV - CPI(H) + RPI wedge run-off - BR - nominal</v>
      </c>
      <c r="F607" s="196">
        <f t="shared" si="563"/>
        <v>0</v>
      </c>
      <c r="G607" s="196" t="str">
        <f t="shared" si="563"/>
        <v>£m</v>
      </c>
      <c r="H607" s="274">
        <f t="shared" si="563"/>
        <v>0</v>
      </c>
      <c r="I607" s="274">
        <f t="shared" si="563"/>
        <v>0</v>
      </c>
      <c r="J607" s="274">
        <f t="shared" si="563"/>
        <v>0</v>
      </c>
      <c r="K607" s="274">
        <f t="shared" si="563"/>
        <v>0</v>
      </c>
      <c r="L607" s="274">
        <f t="shared" si="563"/>
        <v>0</v>
      </c>
      <c r="M607" s="274">
        <f t="shared" si="563"/>
        <v>0</v>
      </c>
      <c r="N607" s="274">
        <f t="shared" si="563"/>
        <v>0</v>
      </c>
      <c r="O607" s="274">
        <f t="shared" si="563"/>
        <v>0</v>
      </c>
      <c r="P607" s="274">
        <f t="shared" si="563"/>
        <v>0</v>
      </c>
      <c r="Q607" s="274">
        <f t="shared" si="563"/>
        <v>0</v>
      </c>
    </row>
    <row r="608" spans="1:17" s="259" customFormat="1" hidden="1" outlineLevel="2">
      <c r="A608" s="256"/>
      <c r="B608" s="257"/>
      <c r="C608" s="258"/>
      <c r="D608" s="255"/>
      <c r="E608" s="196" t="s">
        <v>1142</v>
      </c>
      <c r="F608" s="196"/>
      <c r="G608" s="196" t="s">
        <v>255</v>
      </c>
      <c r="H608" s="274"/>
      <c r="I608" s="274"/>
      <c r="J608" s="274">
        <f t="shared" ref="J608:Q608" si="564" xml:space="preserve"> IF(J593 = 1, J594, J605 + J606 - J607)</f>
        <v>0</v>
      </c>
      <c r="K608" s="274">
        <f t="shared" si="564"/>
        <v>0</v>
      </c>
      <c r="L608" s="274">
        <f t="shared" si="564"/>
        <v>0</v>
      </c>
      <c r="M608" s="274">
        <f t="shared" si="564"/>
        <v>0</v>
      </c>
      <c r="N608" s="274">
        <f t="shared" si="564"/>
        <v>0</v>
      </c>
      <c r="O608" s="274">
        <f t="shared" si="564"/>
        <v>0</v>
      </c>
      <c r="P608" s="274">
        <f t="shared" si="564"/>
        <v>0</v>
      </c>
      <c r="Q608" s="274">
        <f t="shared" si="564"/>
        <v>0</v>
      </c>
    </row>
    <row r="609" spans="1:17" s="259" customFormat="1" hidden="1" outlineLevel="1">
      <c r="A609" s="256"/>
      <c r="B609" s="257"/>
      <c r="C609" s="258"/>
      <c r="D609" s="255"/>
      <c r="E609" s="196"/>
      <c r="F609" s="196"/>
      <c r="G609" s="196"/>
      <c r="H609" s="196"/>
      <c r="I609" s="196"/>
      <c r="J609" s="196"/>
      <c r="K609" s="196"/>
      <c r="L609" s="196"/>
      <c r="M609" s="196"/>
      <c r="N609" s="196"/>
      <c r="O609" s="196"/>
      <c r="P609" s="196"/>
      <c r="Q609" s="196"/>
    </row>
    <row r="610" spans="1:17" s="259" customFormat="1" hidden="1" outlineLevel="1" collapsed="1">
      <c r="A610" s="256"/>
      <c r="B610" s="257" t="s">
        <v>956</v>
      </c>
      <c r="C610" s="258"/>
      <c r="D610" s="255"/>
      <c r="E610" s="196"/>
      <c r="F610" s="196"/>
      <c r="G610" s="196"/>
      <c r="H610" s="196"/>
      <c r="I610" s="196"/>
      <c r="J610" s="196"/>
      <c r="K610" s="196"/>
      <c r="L610" s="196"/>
      <c r="M610" s="196"/>
      <c r="N610" s="196"/>
      <c r="O610" s="196"/>
      <c r="P610" s="196"/>
      <c r="Q610" s="196"/>
    </row>
    <row r="611" spans="1:17" s="259" customFormat="1" hidden="1" outlineLevel="2">
      <c r="A611" s="256"/>
      <c r="B611" s="257"/>
      <c r="C611" s="258"/>
      <c r="D611" s="255"/>
      <c r="E611" s="274" t="str">
        <f t="shared" ref="E611:Q611" si="565" xml:space="preserve"> E605</f>
        <v>RCV (RPI inflated RCV) balance BEG - BR - nominal</v>
      </c>
      <c r="F611" s="274">
        <f t="shared" si="565"/>
        <v>0</v>
      </c>
      <c r="G611" s="274" t="str">
        <f t="shared" si="565"/>
        <v>£m</v>
      </c>
      <c r="H611" s="274">
        <f t="shared" si="565"/>
        <v>0</v>
      </c>
      <c r="I611" s="274">
        <f t="shared" si="565"/>
        <v>0</v>
      </c>
      <c r="J611" s="274">
        <f t="shared" si="565"/>
        <v>0</v>
      </c>
      <c r="K611" s="274">
        <f t="shared" si="565"/>
        <v>0</v>
      </c>
      <c r="L611" s="274">
        <f t="shared" si="565"/>
        <v>0</v>
      </c>
      <c r="M611" s="274">
        <f t="shared" si="565"/>
        <v>0</v>
      </c>
      <c r="N611" s="274">
        <f t="shared" si="565"/>
        <v>0</v>
      </c>
      <c r="O611" s="274">
        <f t="shared" si="565"/>
        <v>0</v>
      </c>
      <c r="P611" s="274">
        <f t="shared" si="565"/>
        <v>0</v>
      </c>
      <c r="Q611" s="274">
        <f t="shared" si="565"/>
        <v>0</v>
      </c>
    </row>
    <row r="612" spans="1:17" s="259" customFormat="1" hidden="1" outlineLevel="2">
      <c r="A612" s="256"/>
      <c r="B612" s="257"/>
      <c r="C612" s="258"/>
      <c r="D612" s="255"/>
      <c r="E612" s="274" t="str">
        <f t="shared" ref="E612:Q612" si="566" xml:space="preserve"> E606</f>
        <v>Indexation on RCV - CPI(H) + RPI wedge bf balance - BR - nominal</v>
      </c>
      <c r="F612" s="274">
        <f t="shared" si="566"/>
        <v>0</v>
      </c>
      <c r="G612" s="274" t="str">
        <f t="shared" si="566"/>
        <v>£m</v>
      </c>
      <c r="H612" s="274">
        <f t="shared" si="566"/>
        <v>0</v>
      </c>
      <c r="I612" s="274">
        <f t="shared" si="566"/>
        <v>0</v>
      </c>
      <c r="J612" s="274">
        <f t="shared" si="566"/>
        <v>0</v>
      </c>
      <c r="K612" s="274">
        <f t="shared" si="566"/>
        <v>0</v>
      </c>
      <c r="L612" s="274">
        <f t="shared" si="566"/>
        <v>0</v>
      </c>
      <c r="M612" s="274">
        <f t="shared" si="566"/>
        <v>0</v>
      </c>
      <c r="N612" s="274">
        <f t="shared" si="566"/>
        <v>0</v>
      </c>
      <c r="O612" s="274">
        <f t="shared" si="566"/>
        <v>0</v>
      </c>
      <c r="P612" s="274">
        <f t="shared" si="566"/>
        <v>0</v>
      </c>
      <c r="Q612" s="274">
        <f t="shared" si="566"/>
        <v>0</v>
      </c>
    </row>
    <row r="613" spans="1:17" s="259" customFormat="1" hidden="1" outlineLevel="2">
      <c r="A613" s="256"/>
      <c r="B613" s="257"/>
      <c r="C613" s="258"/>
      <c r="D613" s="255"/>
      <c r="E613" s="274" t="str">
        <f t="shared" ref="E613:Q613" si="567" xml:space="preserve"> E607</f>
        <v>RCV - CPI(H) + RPI wedge run-off - BR - nominal</v>
      </c>
      <c r="F613" s="274">
        <f t="shared" si="567"/>
        <v>0</v>
      </c>
      <c r="G613" s="274" t="str">
        <f t="shared" si="567"/>
        <v>£m</v>
      </c>
      <c r="H613" s="274">
        <f t="shared" si="567"/>
        <v>0</v>
      </c>
      <c r="I613" s="274">
        <f t="shared" si="567"/>
        <v>0</v>
      </c>
      <c r="J613" s="274">
        <f t="shared" si="567"/>
        <v>0</v>
      </c>
      <c r="K613" s="274">
        <f t="shared" si="567"/>
        <v>0</v>
      </c>
      <c r="L613" s="274">
        <f t="shared" si="567"/>
        <v>0</v>
      </c>
      <c r="M613" s="274">
        <f t="shared" si="567"/>
        <v>0</v>
      </c>
      <c r="N613" s="274">
        <f t="shared" si="567"/>
        <v>0</v>
      </c>
      <c r="O613" s="274">
        <f t="shared" si="567"/>
        <v>0</v>
      </c>
      <c r="P613" s="274">
        <f t="shared" si="567"/>
        <v>0</v>
      </c>
      <c r="Q613" s="274">
        <f t="shared" si="567"/>
        <v>0</v>
      </c>
    </row>
    <row r="614" spans="1:17" s="259" customFormat="1" hidden="1" outlineLevel="2">
      <c r="A614" s="256"/>
      <c r="B614" s="257"/>
      <c r="C614" s="258"/>
      <c r="D614" s="255"/>
      <c r="E614" s="274" t="str">
        <f t="shared" ref="E614:Q614" si="568" xml:space="preserve"> E608</f>
        <v>RCV (RPI inflated RCV) balance END - BR - nominal</v>
      </c>
      <c r="F614" s="274">
        <f t="shared" si="568"/>
        <v>0</v>
      </c>
      <c r="G614" s="274" t="str">
        <f t="shared" si="568"/>
        <v>£m</v>
      </c>
      <c r="H614" s="274">
        <f t="shared" si="568"/>
        <v>0</v>
      </c>
      <c r="I614" s="274">
        <f t="shared" si="568"/>
        <v>0</v>
      </c>
      <c r="J614" s="274">
        <f t="shared" si="568"/>
        <v>0</v>
      </c>
      <c r="K614" s="274">
        <f t="shared" si="568"/>
        <v>0</v>
      </c>
      <c r="L614" s="274">
        <f t="shared" si="568"/>
        <v>0</v>
      </c>
      <c r="M614" s="274">
        <f t="shared" si="568"/>
        <v>0</v>
      </c>
      <c r="N614" s="274">
        <f t="shared" si="568"/>
        <v>0</v>
      </c>
      <c r="O614" s="274">
        <f t="shared" si="568"/>
        <v>0</v>
      </c>
      <c r="P614" s="274">
        <f t="shared" si="568"/>
        <v>0</v>
      </c>
      <c r="Q614" s="274">
        <f t="shared" si="568"/>
        <v>0</v>
      </c>
    </row>
    <row r="615" spans="1:17" s="259" customFormat="1" hidden="1" outlineLevel="2">
      <c r="A615" s="256"/>
      <c r="B615" s="257"/>
      <c r="C615" s="258"/>
      <c r="D615" s="255"/>
      <c r="E615" s="196" t="s">
        <v>1143</v>
      </c>
      <c r="F615" s="196"/>
      <c r="G615" s="196" t="s">
        <v>255</v>
      </c>
      <c r="H615" s="274"/>
      <c r="I615" s="274"/>
      <c r="J615" s="274">
        <f t="shared" ref="J615:Q615" si="569" xml:space="preserve"> ((J611 + J612) + J614) / 2</f>
        <v>0</v>
      </c>
      <c r="K615" s="274">
        <f t="shared" si="569"/>
        <v>0</v>
      </c>
      <c r="L615" s="274">
        <f t="shared" si="569"/>
        <v>0</v>
      </c>
      <c r="M615" s="274">
        <f t="shared" si="569"/>
        <v>0</v>
      </c>
      <c r="N615" s="274">
        <f t="shared" si="569"/>
        <v>0</v>
      </c>
      <c r="O615" s="274">
        <f t="shared" si="569"/>
        <v>0</v>
      </c>
      <c r="P615" s="274">
        <f t="shared" si="569"/>
        <v>0</v>
      </c>
      <c r="Q615" s="274">
        <f t="shared" si="569"/>
        <v>0</v>
      </c>
    </row>
    <row r="616" spans="1:17" s="259" customFormat="1" hidden="1" outlineLevel="2">
      <c r="A616" s="256"/>
      <c r="B616" s="257"/>
      <c r="C616" s="258"/>
      <c r="D616" s="255"/>
      <c r="E616" s="196"/>
      <c r="F616" s="196"/>
      <c r="G616" s="196"/>
      <c r="H616" s="196"/>
      <c r="I616" s="196"/>
      <c r="J616" s="196"/>
      <c r="K616" s="196"/>
      <c r="L616" s="196"/>
      <c r="M616" s="196"/>
      <c r="N616" s="196"/>
      <c r="O616" s="196"/>
      <c r="P616" s="196"/>
      <c r="Q616" s="196"/>
    </row>
    <row r="617" spans="1:17" s="259" customFormat="1" hidden="1" outlineLevel="2">
      <c r="A617" s="256"/>
      <c r="B617" s="257"/>
      <c r="C617" s="258"/>
      <c r="D617" s="255"/>
      <c r="E617" s="263" t="str">
        <f xml:space="preserve"> Index!E$199</f>
        <v>CPIH index (actual) - FYA - inflate from FYA 2017-18</v>
      </c>
      <c r="F617" s="263">
        <f xml:space="preserve"> Index!F$199</f>
        <v>0</v>
      </c>
      <c r="G617" s="263" t="str">
        <f xml:space="preserve"> Index!G$199</f>
        <v>Factor</v>
      </c>
      <c r="H617" s="263">
        <f xml:space="preserve"> Index!H$199</f>
        <v>0</v>
      </c>
      <c r="I617" s="263">
        <f xml:space="preserve"> Index!I$199</f>
        <v>0</v>
      </c>
      <c r="J617" s="263">
        <f xml:space="preserve"> Index!J$199</f>
        <v>1</v>
      </c>
      <c r="K617" s="263">
        <f xml:space="preserve"> Index!K$199</f>
        <v>1.0212697905005599</v>
      </c>
      <c r="L617" s="263">
        <f xml:space="preserve"> Index!L$199</f>
        <v>1.0386214616983847</v>
      </c>
      <c r="M617" s="263">
        <f xml:space="preserve"> Index!M$199</f>
        <v>1.0469374700143934</v>
      </c>
      <c r="N617" s="263">
        <f xml:space="preserve"> Index!N$199</f>
        <v>1.0853990084759317</v>
      </c>
      <c r="O617" s="263">
        <f xml:space="preserve"> Index!O$199</f>
        <v>0</v>
      </c>
      <c r="P617" s="263">
        <f xml:space="preserve"> Index!P$199</f>
        <v>0</v>
      </c>
      <c r="Q617" s="263">
        <f xml:space="preserve"> Index!Q$199</f>
        <v>0</v>
      </c>
    </row>
    <row r="618" spans="1:17" s="259" customFormat="1" hidden="1" outlineLevel="2">
      <c r="A618" s="256"/>
      <c r="B618" s="257"/>
      <c r="C618" s="258"/>
      <c r="D618" s="255"/>
      <c r="E618" s="196"/>
      <c r="F618" s="196"/>
      <c r="G618" s="196"/>
      <c r="H618" s="196"/>
      <c r="I618" s="196"/>
      <c r="J618" s="196"/>
      <c r="K618" s="196"/>
      <c r="L618" s="196"/>
      <c r="M618" s="196"/>
      <c r="N618" s="196"/>
      <c r="O618" s="196"/>
      <c r="P618" s="196"/>
      <c r="Q618" s="196"/>
    </row>
    <row r="619" spans="1:17" s="573" customFormat="1" hidden="1" outlineLevel="2">
      <c r="A619" s="572"/>
      <c r="B619" s="570"/>
      <c r="C619" s="574"/>
      <c r="D619" s="571"/>
      <c r="E619" s="196" t="s">
        <v>1144</v>
      </c>
      <c r="F619" s="196"/>
      <c r="G619" s="196" t="s">
        <v>255</v>
      </c>
      <c r="H619" s="577"/>
      <c r="I619" s="577"/>
      <c r="J619" s="577">
        <f t="shared" ref="J619:Q619" si="570" xml:space="preserve"> IF(J$13 = 1, J611 / J617, 0)</f>
        <v>0</v>
      </c>
      <c r="K619" s="577">
        <f t="shared" si="570"/>
        <v>0</v>
      </c>
      <c r="L619" s="577">
        <f t="shared" si="570"/>
        <v>0</v>
      </c>
      <c r="M619" s="577">
        <f t="shared" si="570"/>
        <v>0</v>
      </c>
      <c r="N619" s="577">
        <f t="shared" si="570"/>
        <v>0</v>
      </c>
      <c r="O619" s="577">
        <f t="shared" si="570"/>
        <v>0</v>
      </c>
      <c r="P619" s="577">
        <f t="shared" si="570"/>
        <v>0</v>
      </c>
      <c r="Q619" s="577">
        <f t="shared" si="570"/>
        <v>0</v>
      </c>
    </row>
    <row r="620" spans="1:17" s="573" customFormat="1" hidden="1" outlineLevel="2">
      <c r="A620" s="572"/>
      <c r="B620" s="570"/>
      <c r="C620" s="574"/>
      <c r="D620" s="571" t="s">
        <v>719</v>
      </c>
      <c r="E620" s="196" t="s">
        <v>851</v>
      </c>
      <c r="F620" s="196"/>
      <c r="G620" s="196" t="s">
        <v>255</v>
      </c>
      <c r="H620" s="577"/>
      <c r="I620" s="577"/>
      <c r="J620" s="577">
        <f t="shared" ref="J620:Q620" si="571" xml:space="preserve"> IF(J$13 = 1, J612 / J617, 0)</f>
        <v>0</v>
      </c>
      <c r="K620" s="577">
        <f t="shared" si="571"/>
        <v>0</v>
      </c>
      <c r="L620" s="577">
        <f t="shared" si="571"/>
        <v>0</v>
      </c>
      <c r="M620" s="577">
        <f t="shared" si="571"/>
        <v>0</v>
      </c>
      <c r="N620" s="577">
        <f t="shared" si="571"/>
        <v>0</v>
      </c>
      <c r="O620" s="577">
        <f t="shared" si="571"/>
        <v>0</v>
      </c>
      <c r="P620" s="577">
        <f t="shared" si="571"/>
        <v>0</v>
      </c>
      <c r="Q620" s="577">
        <f t="shared" si="571"/>
        <v>0</v>
      </c>
    </row>
    <row r="621" spans="1:17" s="573" customFormat="1" hidden="1" outlineLevel="2">
      <c r="A621" s="572"/>
      <c r="B621" s="570"/>
      <c r="C621" s="574"/>
      <c r="D621" s="571" t="str">
        <f xml:space="preserve"> PR19FDPublishedTables!D$29</f>
        <v>less</v>
      </c>
      <c r="E621" s="196" t="s">
        <v>1145</v>
      </c>
      <c r="F621" s="196"/>
      <c r="G621" s="196" t="s">
        <v>255</v>
      </c>
      <c r="H621" s="577"/>
      <c r="I621" s="577"/>
      <c r="J621" s="577">
        <f t="shared" ref="J621:Q621" si="572" xml:space="preserve"> IF(J$13 = 1, J613 / J617, 0)</f>
        <v>0</v>
      </c>
      <c r="K621" s="577">
        <f t="shared" si="572"/>
        <v>0</v>
      </c>
      <c r="L621" s="577">
        <f t="shared" si="572"/>
        <v>0</v>
      </c>
      <c r="M621" s="577">
        <f t="shared" si="572"/>
        <v>0</v>
      </c>
      <c r="N621" s="577">
        <f t="shared" si="572"/>
        <v>0</v>
      </c>
      <c r="O621" s="577">
        <f t="shared" si="572"/>
        <v>0</v>
      </c>
      <c r="P621" s="577">
        <f t="shared" si="572"/>
        <v>0</v>
      </c>
      <c r="Q621" s="577">
        <f t="shared" si="572"/>
        <v>0</v>
      </c>
    </row>
    <row r="622" spans="1:17" s="573" customFormat="1" hidden="1" outlineLevel="2">
      <c r="A622" s="572"/>
      <c r="B622" s="570"/>
      <c r="C622" s="574"/>
      <c r="D622" s="571"/>
      <c r="E622" s="196" t="s">
        <v>1146</v>
      </c>
      <c r="F622" s="196"/>
      <c r="G622" s="196" t="s">
        <v>255</v>
      </c>
      <c r="H622" s="577"/>
      <c r="I622" s="577"/>
      <c r="J622" s="577">
        <f t="shared" ref="J622:Q622" si="573" xml:space="preserve"> IF(J$13 = 1, J614 / J617, 0)</f>
        <v>0</v>
      </c>
      <c r="K622" s="577">
        <f t="shared" si="573"/>
        <v>0</v>
      </c>
      <c r="L622" s="577">
        <f t="shared" si="573"/>
        <v>0</v>
      </c>
      <c r="M622" s="577">
        <f t="shared" si="573"/>
        <v>0</v>
      </c>
      <c r="N622" s="577">
        <f t="shared" si="573"/>
        <v>0</v>
      </c>
      <c r="O622" s="577">
        <f t="shared" si="573"/>
        <v>0</v>
      </c>
      <c r="P622" s="577">
        <f t="shared" si="573"/>
        <v>0</v>
      </c>
      <c r="Q622" s="577">
        <f t="shared" si="573"/>
        <v>0</v>
      </c>
    </row>
    <row r="623" spans="1:17" s="573" customFormat="1" hidden="1" outlineLevel="2">
      <c r="A623" s="572"/>
      <c r="B623" s="570"/>
      <c r="C623" s="574"/>
      <c r="D623" s="571"/>
      <c r="E623" s="196" t="s">
        <v>1147</v>
      </c>
      <c r="F623" s="196"/>
      <c r="G623" s="196" t="s">
        <v>255</v>
      </c>
      <c r="H623" s="577"/>
      <c r="I623" s="577"/>
      <c r="J623" s="577">
        <f t="shared" ref="J623:Q623" si="574" xml:space="preserve"> IF(J$10 = 1, 0, IF(J$13 = 1, J615 / J617,0))</f>
        <v>0</v>
      </c>
      <c r="K623" s="577">
        <f t="shared" si="574"/>
        <v>0</v>
      </c>
      <c r="L623" s="577">
        <f t="shared" si="574"/>
        <v>0</v>
      </c>
      <c r="M623" s="577">
        <f t="shared" si="574"/>
        <v>0</v>
      </c>
      <c r="N623" s="577">
        <f t="shared" si="574"/>
        <v>0</v>
      </c>
      <c r="O623" s="577">
        <f t="shared" si="574"/>
        <v>0</v>
      </c>
      <c r="P623" s="577">
        <f t="shared" si="574"/>
        <v>0</v>
      </c>
      <c r="Q623" s="577">
        <f t="shared" si="574"/>
        <v>0</v>
      </c>
    </row>
    <row r="624" spans="1:17" s="573" customFormat="1" hidden="1" outlineLevel="1">
      <c r="A624" s="572"/>
      <c r="B624" s="570"/>
      <c r="C624" s="574"/>
      <c r="D624" s="571"/>
      <c r="E624" s="577"/>
      <c r="F624" s="577"/>
      <c r="G624" s="577"/>
      <c r="H624" s="577"/>
      <c r="I624" s="577"/>
      <c r="J624" s="577"/>
      <c r="K624" s="577"/>
      <c r="L624" s="577"/>
      <c r="M624" s="577"/>
      <c r="N624" s="577"/>
      <c r="O624" s="577"/>
      <c r="P624" s="577"/>
      <c r="Q624" s="577"/>
    </row>
    <row r="625" spans="1:17" s="573" customFormat="1" hidden="1" outlineLevel="1" collapsed="1">
      <c r="A625" s="572"/>
      <c r="B625" s="602" t="s">
        <v>962</v>
      </c>
      <c r="C625" s="574"/>
      <c r="D625" s="571"/>
      <c r="E625" s="577"/>
      <c r="F625" s="577"/>
      <c r="G625" s="577"/>
      <c r="H625" s="577"/>
      <c r="I625" s="577"/>
      <c r="J625" s="577"/>
      <c r="K625" s="577"/>
      <c r="L625" s="577"/>
      <c r="M625" s="577"/>
      <c r="N625" s="577"/>
      <c r="O625" s="577"/>
      <c r="P625" s="577"/>
      <c r="Q625" s="577"/>
    </row>
    <row r="626" spans="1:17" s="573" customFormat="1" hidden="1" outlineLevel="2">
      <c r="A626" s="572"/>
      <c r="B626" s="570"/>
      <c r="C626" s="574"/>
      <c r="D626" s="571"/>
      <c r="E626" s="577"/>
      <c r="F626" s="577"/>
      <c r="G626" s="577"/>
      <c r="H626" s="577"/>
      <c r="I626" s="577"/>
      <c r="J626" s="577"/>
      <c r="K626" s="577"/>
      <c r="L626" s="577"/>
      <c r="M626" s="577"/>
      <c r="N626" s="577"/>
      <c r="O626" s="577"/>
      <c r="P626" s="577"/>
      <c r="Q626" s="577"/>
    </row>
    <row r="627" spans="1:17" s="607" customFormat="1" hidden="1" outlineLevel="2">
      <c r="A627" s="603"/>
      <c r="B627" s="604"/>
      <c r="C627" s="605"/>
      <c r="D627" s="606"/>
      <c r="E627" s="575" t="str">
        <f xml:space="preserve"> PR19FDPublishedTables!E$583</f>
        <v>RCV (CPIH inflated RCV) 31 March 2020 post midnight adjustments - BR - real</v>
      </c>
      <c r="F627" s="575">
        <f xml:space="preserve"> PR19FDPublishedTables!F$583</f>
        <v>0</v>
      </c>
      <c r="G627" s="575" t="str">
        <f xml:space="preserve"> PR19FDPublishedTables!G$583</f>
        <v>£m</v>
      </c>
      <c r="H627" s="575">
        <f xml:space="preserve"> PR19FDPublishedTables!H$583</f>
        <v>0</v>
      </c>
      <c r="I627" s="575">
        <f xml:space="preserve"> PR19FDPublishedTables!I$583</f>
        <v>0</v>
      </c>
      <c r="J627" s="575">
        <f xml:space="preserve"> PR19FDPublishedTables!J$583</f>
        <v>0</v>
      </c>
      <c r="K627" s="575">
        <f xml:space="preserve"> PR19FDPublishedTables!K$583</f>
        <v>0</v>
      </c>
      <c r="L627" s="575">
        <f xml:space="preserve"> PR19FDPublishedTables!L$583</f>
        <v>0</v>
      </c>
      <c r="M627" s="575">
        <f xml:space="preserve"> PR19FDPublishedTables!M$583</f>
        <v>0</v>
      </c>
      <c r="N627" s="575">
        <f xml:space="preserve"> PR19FDPublishedTables!N$583</f>
        <v>0</v>
      </c>
      <c r="O627" s="575">
        <f xml:space="preserve"> PR19FDPublishedTables!O$583</f>
        <v>0</v>
      </c>
      <c r="P627" s="575">
        <f xml:space="preserve"> PR19FDPublishedTables!P$583</f>
        <v>0</v>
      </c>
      <c r="Q627" s="575">
        <f xml:space="preserve"> PR19FDPublishedTables!Q$583</f>
        <v>0</v>
      </c>
    </row>
    <row r="628" spans="1:17" s="573" customFormat="1" hidden="1" outlineLevel="2">
      <c r="A628" s="572"/>
      <c r="B628" s="570"/>
      <c r="C628" s="574"/>
      <c r="D628" s="577"/>
      <c r="E628" s="575" t="str">
        <f xml:space="preserve"> PR19FDPublishedTables!E$597</f>
        <v>Opening RCV (CPIH inflated RCV) - BR - real</v>
      </c>
      <c r="F628" s="575">
        <f xml:space="preserve"> PR19FDPublishedTables!F$597</f>
        <v>0</v>
      </c>
      <c r="G628" s="575" t="str">
        <f xml:space="preserve"> PR19FDPublishedTables!G$597</f>
        <v>£m</v>
      </c>
      <c r="H628" s="575">
        <f xml:space="preserve"> PR19FDPublishedTables!H$597</f>
        <v>0</v>
      </c>
      <c r="I628" s="575">
        <f xml:space="preserve"> PR19FDPublishedTables!I$597</f>
        <v>0</v>
      </c>
      <c r="J628" s="575">
        <f xml:space="preserve"> PR19FDPublishedTables!J$597</f>
        <v>0</v>
      </c>
      <c r="K628" s="575">
        <f xml:space="preserve"> PR19FDPublishedTables!K$597</f>
        <v>0</v>
      </c>
      <c r="L628" s="575">
        <f xml:space="preserve"> PR19FDPublishedTables!L$597</f>
        <v>0</v>
      </c>
      <c r="M628" s="575">
        <f xml:space="preserve"> PR19FDPublishedTables!M$597</f>
        <v>0</v>
      </c>
      <c r="N628" s="575">
        <f xml:space="preserve"> PR19FDPublishedTables!N$597</f>
        <v>0</v>
      </c>
      <c r="O628" s="575">
        <f xml:space="preserve"> PR19FDPublishedTables!O$597</f>
        <v>0</v>
      </c>
      <c r="P628" s="575">
        <f xml:space="preserve"> PR19FDPublishedTables!P$597</f>
        <v>0</v>
      </c>
      <c r="Q628" s="575">
        <f xml:space="preserve"> PR19FDPublishedTables!Q$597</f>
        <v>0</v>
      </c>
    </row>
    <row r="629" spans="1:17" s="573" customFormat="1" hidden="1" outlineLevel="2">
      <c r="A629" s="572"/>
      <c r="B629" s="570"/>
      <c r="C629" s="574"/>
      <c r="D629" s="639"/>
      <c r="E629" s="577" t="s">
        <v>1148</v>
      </c>
      <c r="F629" s="577"/>
      <c r="G629" s="577" t="s">
        <v>255</v>
      </c>
      <c r="H629" s="577"/>
      <c r="I629" s="577"/>
      <c r="J629" s="577">
        <f t="shared" ref="J629" si="575" xml:space="preserve"> IF(J$12 = 1, J628 * (J$17 - 1) * J$13, 0)</f>
        <v>0</v>
      </c>
      <c r="K629" s="577">
        <f t="shared" ref="K629" si="576" xml:space="preserve"> IF(K$12 = 1, K628 * (K$17 - 1) * K$13, 0)</f>
        <v>0</v>
      </c>
      <c r="L629" s="577">
        <f t="shared" ref="L629" si="577" xml:space="preserve"> IF(L$12 = 1, L628 * (L$17 - 1) * L$13, 0)</f>
        <v>0</v>
      </c>
      <c r="M629" s="577">
        <f t="shared" ref="M629" si="578" xml:space="preserve"> IF(M$12 = 1, M628 * (M$17 - 1) * M$13, 0)</f>
        <v>0</v>
      </c>
      <c r="N629" s="577">
        <f t="shared" ref="N629" si="579" xml:space="preserve"> IF(N$12 = 1, N628 * (N$17 - 1) * N$13, 0)</f>
        <v>0</v>
      </c>
      <c r="O629" s="577">
        <f t="shared" ref="O629" si="580" xml:space="preserve"> IF(O$12 = 1, O628 * (O$17 - 1) * O$13, 0)</f>
        <v>0</v>
      </c>
      <c r="P629" s="577">
        <f t="shared" ref="P629" si="581" xml:space="preserve"> IF(P$12 = 1, P628 * (P$17 - 1) * P$13, 0)</f>
        <v>0</v>
      </c>
      <c r="Q629" s="577">
        <f t="shared" ref="Q629" si="582" xml:space="preserve"> IF(Q$12 = 1, Q628 * (Q$17 - 1) * Q$13, 0)</f>
        <v>0</v>
      </c>
    </row>
    <row r="630" spans="1:17" s="573" customFormat="1" hidden="1" outlineLevel="2">
      <c r="A630" s="572"/>
      <c r="B630" s="570"/>
      <c r="C630" s="574"/>
      <c r="D630" s="639"/>
      <c r="E630" s="577"/>
      <c r="F630" s="577"/>
      <c r="G630" s="577"/>
      <c r="H630" s="577"/>
      <c r="I630" s="577"/>
      <c r="J630" s="577"/>
      <c r="K630" s="577"/>
      <c r="L630" s="577"/>
      <c r="M630" s="577"/>
      <c r="N630" s="577"/>
      <c r="O630" s="577"/>
      <c r="P630" s="577"/>
      <c r="Q630" s="577"/>
    </row>
    <row r="631" spans="1:17" s="573" customFormat="1" hidden="1" outlineLevel="2">
      <c r="A631" s="572"/>
      <c r="B631" s="570"/>
      <c r="C631" s="574"/>
      <c r="D631" s="639"/>
      <c r="E631" s="577" t="s">
        <v>1149</v>
      </c>
      <c r="F631" s="577"/>
      <c r="G631" s="577" t="s">
        <v>255</v>
      </c>
      <c r="H631" s="577"/>
      <c r="I631" s="577"/>
      <c r="J631" s="577">
        <f t="shared" ref="J631:P631" si="583" xml:space="preserve"> IF(J$12 = 1, J628 - J629, 0)</f>
        <v>0</v>
      </c>
      <c r="K631" s="577">
        <f t="shared" si="583"/>
        <v>0</v>
      </c>
      <c r="L631" s="577">
        <f t="shared" si="583"/>
        <v>0</v>
      </c>
      <c r="M631" s="577">
        <f t="shared" si="583"/>
        <v>0</v>
      </c>
      <c r="N631" s="577">
        <f t="shared" si="583"/>
        <v>0</v>
      </c>
      <c r="O631" s="577">
        <f t="shared" si="583"/>
        <v>0</v>
      </c>
      <c r="P631" s="577">
        <f t="shared" si="583"/>
        <v>0</v>
      </c>
      <c r="Q631" s="577">
        <f xml:space="preserve"> IF(Q$12 = 1, Q628 - Q629, 0)</f>
        <v>0</v>
      </c>
    </row>
    <row r="632" spans="1:17" s="573" customFormat="1" hidden="1" outlineLevel="2">
      <c r="A632" s="572"/>
      <c r="B632" s="570"/>
      <c r="C632" s="574"/>
      <c r="D632" s="639" t="s">
        <v>719</v>
      </c>
      <c r="E632" s="577" t="str">
        <f t="shared" ref="E632:Q632" si="584" xml:space="preserve"> E629</f>
        <v>Indexation included in opening RCV (CPIH inflated RCV) - BR - real</v>
      </c>
      <c r="F632" s="577">
        <f t="shared" si="584"/>
        <v>0</v>
      </c>
      <c r="G632" s="577" t="str">
        <f t="shared" si="584"/>
        <v>£m</v>
      </c>
      <c r="H632" s="577">
        <f t="shared" si="584"/>
        <v>0</v>
      </c>
      <c r="I632" s="577">
        <f t="shared" si="584"/>
        <v>0</v>
      </c>
      <c r="J632" s="577">
        <f t="shared" si="584"/>
        <v>0</v>
      </c>
      <c r="K632" s="577">
        <f t="shared" si="584"/>
        <v>0</v>
      </c>
      <c r="L632" s="577">
        <f t="shared" si="584"/>
        <v>0</v>
      </c>
      <c r="M632" s="577">
        <f t="shared" si="584"/>
        <v>0</v>
      </c>
      <c r="N632" s="577">
        <f t="shared" si="584"/>
        <v>0</v>
      </c>
      <c r="O632" s="577">
        <f t="shared" si="584"/>
        <v>0</v>
      </c>
      <c r="P632" s="577">
        <f t="shared" si="584"/>
        <v>0</v>
      </c>
      <c r="Q632" s="577">
        <f t="shared" si="584"/>
        <v>0</v>
      </c>
    </row>
    <row r="633" spans="1:17" s="573" customFormat="1" hidden="1" outlineLevel="2">
      <c r="A633" s="572"/>
      <c r="B633" s="570"/>
      <c r="C633" s="574"/>
      <c r="D633" s="571" t="str">
        <f xml:space="preserve"> PR19FDPublishedTables!D$598</f>
        <v>less</v>
      </c>
      <c r="E633" s="575" t="str">
        <f xml:space="preserve"> PR19FDPublishedTables!E$598</f>
        <v>RCV - CPI(H) bf depreciation - BR - real</v>
      </c>
      <c r="F633" s="575">
        <f xml:space="preserve"> PR19FDPublishedTables!F$598</f>
        <v>0</v>
      </c>
      <c r="G633" s="575" t="str">
        <f xml:space="preserve"> PR19FDPublishedTables!G$598</f>
        <v>£m</v>
      </c>
      <c r="H633" s="575">
        <f xml:space="preserve"> PR19FDPublishedTables!H$598</f>
        <v>0</v>
      </c>
      <c r="I633" s="575">
        <f xml:space="preserve"> PR19FDPublishedTables!I$598</f>
        <v>0</v>
      </c>
      <c r="J633" s="575">
        <f xml:space="preserve"> PR19FDPublishedTables!J$598</f>
        <v>0</v>
      </c>
      <c r="K633" s="575">
        <f xml:space="preserve"> PR19FDPublishedTables!K$598</f>
        <v>0</v>
      </c>
      <c r="L633" s="575">
        <f xml:space="preserve"> PR19FDPublishedTables!L$598</f>
        <v>0</v>
      </c>
      <c r="M633" s="575">
        <f xml:space="preserve"> PR19FDPublishedTables!M$598</f>
        <v>0</v>
      </c>
      <c r="N633" s="575">
        <f xml:space="preserve"> PR19FDPublishedTables!N$598</f>
        <v>0</v>
      </c>
      <c r="O633" s="575">
        <f xml:space="preserve"> PR19FDPublishedTables!O$598</f>
        <v>0</v>
      </c>
      <c r="P633" s="575">
        <f xml:space="preserve"> PR19FDPublishedTables!P$598</f>
        <v>0</v>
      </c>
      <c r="Q633" s="575">
        <f xml:space="preserve"> PR19FDPublishedTables!Q$598</f>
        <v>0</v>
      </c>
    </row>
    <row r="634" spans="1:17" s="573" customFormat="1" hidden="1" outlineLevel="2">
      <c r="A634" s="572"/>
      <c r="B634" s="570"/>
      <c r="C634" s="574"/>
      <c r="D634" s="571" t="str">
        <f xml:space="preserve"> PR19FDPublishedTables!D$599</f>
        <v>less</v>
      </c>
      <c r="E634" s="575" t="str">
        <f xml:space="preserve"> PR19FDPublishedTables!E$599</f>
        <v>Other adjustments CPI(H) - BR - real</v>
      </c>
      <c r="F634" s="575">
        <f xml:space="preserve"> PR19FDPublishedTables!F$599</f>
        <v>0</v>
      </c>
      <c r="G634" s="575" t="str">
        <f xml:space="preserve"> PR19FDPublishedTables!G$599</f>
        <v>£m</v>
      </c>
      <c r="H634" s="575">
        <f xml:space="preserve"> PR19FDPublishedTables!H$599</f>
        <v>0</v>
      </c>
      <c r="I634" s="575">
        <f xml:space="preserve"> PR19FDPublishedTables!I$599</f>
        <v>0</v>
      </c>
      <c r="J634" s="575">
        <f xml:space="preserve"> PR19FDPublishedTables!J$599</f>
        <v>0</v>
      </c>
      <c r="K634" s="575">
        <f xml:space="preserve"> PR19FDPublishedTables!K$599</f>
        <v>0</v>
      </c>
      <c r="L634" s="575">
        <f xml:space="preserve"> PR19FDPublishedTables!L$599</f>
        <v>0</v>
      </c>
      <c r="M634" s="575">
        <f xml:space="preserve"> PR19FDPublishedTables!M$599</f>
        <v>0</v>
      </c>
      <c r="N634" s="575">
        <f xml:space="preserve"> PR19FDPublishedTables!N$599</f>
        <v>0</v>
      </c>
      <c r="O634" s="575">
        <f xml:space="preserve"> PR19FDPublishedTables!O$599</f>
        <v>0</v>
      </c>
      <c r="P634" s="575">
        <f xml:space="preserve"> PR19FDPublishedTables!P$599</f>
        <v>0</v>
      </c>
      <c r="Q634" s="575">
        <f xml:space="preserve"> PR19FDPublishedTables!Q$599</f>
        <v>0</v>
      </c>
    </row>
    <row r="635" spans="1:17" s="573" customFormat="1" hidden="1" outlineLevel="2">
      <c r="A635" s="572"/>
      <c r="B635" s="570"/>
      <c r="C635" s="574"/>
      <c r="D635" s="571"/>
      <c r="E635" s="575" t="str">
        <f xml:space="preserve"> PR19FDPublishedTables!E$600</f>
        <v>Closing RCV (CPIH inflated RCV) - BR - real</v>
      </c>
      <c r="F635" s="575">
        <f xml:space="preserve"> PR19FDPublishedTables!F$600</f>
        <v>0</v>
      </c>
      <c r="G635" s="575" t="str">
        <f xml:space="preserve"> PR19FDPublishedTables!G$600</f>
        <v>£m</v>
      </c>
      <c r="H635" s="575">
        <f xml:space="preserve"> PR19FDPublishedTables!H$600</f>
        <v>0</v>
      </c>
      <c r="I635" s="575">
        <f xml:space="preserve"> PR19FDPublishedTables!I$600</f>
        <v>0</v>
      </c>
      <c r="J635" s="575">
        <f xml:space="preserve"> PR19FDPublishedTables!J$600</f>
        <v>0</v>
      </c>
      <c r="K635" s="575">
        <f xml:space="preserve"> PR19FDPublishedTables!K$600</f>
        <v>0</v>
      </c>
      <c r="L635" s="575">
        <f xml:space="preserve"> PR19FDPublishedTables!L$600</f>
        <v>0</v>
      </c>
      <c r="M635" s="575">
        <f xml:space="preserve"> PR19FDPublishedTables!M$600</f>
        <v>0</v>
      </c>
      <c r="N635" s="575">
        <f xml:space="preserve"> PR19FDPublishedTables!N$600</f>
        <v>0</v>
      </c>
      <c r="O635" s="575">
        <f xml:space="preserve"> PR19FDPublishedTables!O$600</f>
        <v>0</v>
      </c>
      <c r="P635" s="575">
        <f xml:space="preserve"> PR19FDPublishedTables!P$600</f>
        <v>0</v>
      </c>
      <c r="Q635" s="575">
        <f xml:space="preserve"> PR19FDPublishedTables!Q$600</f>
        <v>0</v>
      </c>
    </row>
    <row r="636" spans="1:17" s="573" customFormat="1" hidden="1" outlineLevel="2">
      <c r="A636" s="572"/>
      <c r="B636" s="570"/>
      <c r="C636" s="574"/>
      <c r="D636" s="571"/>
      <c r="E636" s="575" t="str">
        <f xml:space="preserve"> PR19FDPublishedTables!E$604</f>
        <v>Average CPIH inflated RCV - BR - real</v>
      </c>
      <c r="F636" s="575">
        <f xml:space="preserve"> PR19FDPublishedTables!F$604</f>
        <v>0</v>
      </c>
      <c r="G636" s="575" t="str">
        <f xml:space="preserve"> PR19FDPublishedTables!G$604</f>
        <v>£m</v>
      </c>
      <c r="H636" s="575">
        <f xml:space="preserve"> PR19FDPublishedTables!H$604</f>
        <v>0</v>
      </c>
      <c r="I636" s="575">
        <f xml:space="preserve"> PR19FDPublishedTables!I$604</f>
        <v>0</v>
      </c>
      <c r="J636" s="575">
        <f xml:space="preserve"> PR19FDPublishedTables!J$604</f>
        <v>0</v>
      </c>
      <c r="K636" s="575">
        <f xml:space="preserve"> PR19FDPublishedTables!K$604</f>
        <v>0</v>
      </c>
      <c r="L636" s="575">
        <f xml:space="preserve"> PR19FDPublishedTables!L$604</f>
        <v>0</v>
      </c>
      <c r="M636" s="575">
        <f xml:space="preserve"> PR19FDPublishedTables!M$604</f>
        <v>0</v>
      </c>
      <c r="N636" s="575">
        <f xml:space="preserve"> PR19FDPublishedTables!N$604</f>
        <v>0</v>
      </c>
      <c r="O636" s="575">
        <f xml:space="preserve"> PR19FDPublishedTables!O$604</f>
        <v>0</v>
      </c>
      <c r="P636" s="575">
        <f xml:space="preserve"> PR19FDPublishedTables!P$604</f>
        <v>0</v>
      </c>
      <c r="Q636" s="575">
        <f xml:space="preserve"> PR19FDPublishedTables!Q$604</f>
        <v>0</v>
      </c>
    </row>
    <row r="637" spans="1:17" s="573" customFormat="1" hidden="1" outlineLevel="2">
      <c r="A637" s="572"/>
      <c r="B637" s="570"/>
      <c r="C637" s="574"/>
      <c r="D637" s="571"/>
      <c r="E637" s="577"/>
      <c r="F637" s="577"/>
      <c r="G637" s="577"/>
      <c r="H637" s="577"/>
      <c r="I637" s="577"/>
      <c r="J637" s="577"/>
      <c r="K637" s="577"/>
      <c r="L637" s="577"/>
      <c r="M637" s="577"/>
      <c r="N637" s="577"/>
      <c r="O637" s="577"/>
      <c r="P637" s="577"/>
      <c r="Q637" s="577"/>
    </row>
    <row r="638" spans="1:17" s="607" customFormat="1" hidden="1" outlineLevel="2">
      <c r="A638" s="603"/>
      <c r="B638" s="604"/>
      <c r="C638" s="605"/>
      <c r="D638" s="606"/>
      <c r="E638" s="575" t="str">
        <f xml:space="preserve"> PR19FDPublishedTables!E$625</f>
        <v>RCV (post 2020 investment RCV) 31 March 2020 post midnight adjustments - BR - real</v>
      </c>
      <c r="F638" s="575">
        <f xml:space="preserve"> PR19FDPublishedTables!F$625</f>
        <v>0</v>
      </c>
      <c r="G638" s="575" t="str">
        <f xml:space="preserve"> PR19FDPublishedTables!G$625</f>
        <v>£m</v>
      </c>
      <c r="H638" s="575">
        <f xml:space="preserve"> PR19FDPublishedTables!H$625</f>
        <v>0</v>
      </c>
      <c r="I638" s="575">
        <f xml:space="preserve"> PR19FDPublishedTables!I$625</f>
        <v>0</v>
      </c>
      <c r="J638" s="575">
        <f xml:space="preserve"> PR19FDPublishedTables!J$625</f>
        <v>0</v>
      </c>
      <c r="K638" s="575">
        <f xml:space="preserve"> PR19FDPublishedTables!K$625</f>
        <v>0</v>
      </c>
      <c r="L638" s="575">
        <f xml:space="preserve"> PR19FDPublishedTables!L$625</f>
        <v>0</v>
      </c>
      <c r="M638" s="575">
        <f xml:space="preserve"> PR19FDPublishedTables!M$625</f>
        <v>0</v>
      </c>
      <c r="N638" s="575">
        <f xml:space="preserve"> PR19FDPublishedTables!N$625</f>
        <v>0</v>
      </c>
      <c r="O638" s="575">
        <f xml:space="preserve"> PR19FDPublishedTables!O$625</f>
        <v>0</v>
      </c>
      <c r="P638" s="575">
        <f xml:space="preserve"> PR19FDPublishedTables!P$625</f>
        <v>0</v>
      </c>
      <c r="Q638" s="575">
        <f xml:space="preserve"> PR19FDPublishedTables!Q$625</f>
        <v>0</v>
      </c>
    </row>
    <row r="639" spans="1:17" s="573" customFormat="1" hidden="1" outlineLevel="2">
      <c r="A639" s="572"/>
      <c r="B639" s="570"/>
      <c r="C639" s="574"/>
      <c r="D639" s="571"/>
      <c r="E639" s="575" t="str">
        <f xml:space="preserve"> PR19FDPublishedTables!E$635</f>
        <v>Opening RCV (Post 2020 investment RCV) - BR - real</v>
      </c>
      <c r="F639" s="575">
        <f xml:space="preserve"> PR19FDPublishedTables!F$635</f>
        <v>0</v>
      </c>
      <c r="G639" s="575" t="str">
        <f xml:space="preserve"> PR19FDPublishedTables!G$635</f>
        <v>£m</v>
      </c>
      <c r="H639" s="575">
        <f xml:space="preserve"> PR19FDPublishedTables!H$635</f>
        <v>0</v>
      </c>
      <c r="I639" s="575">
        <f xml:space="preserve"> PR19FDPublishedTables!I$635</f>
        <v>0</v>
      </c>
      <c r="J639" s="575">
        <f xml:space="preserve"> PR19FDPublishedTables!J$635</f>
        <v>0</v>
      </c>
      <c r="K639" s="575">
        <f xml:space="preserve"> PR19FDPublishedTables!K$635</f>
        <v>0</v>
      </c>
      <c r="L639" s="575">
        <f xml:space="preserve"> PR19FDPublishedTables!L$635</f>
        <v>0</v>
      </c>
      <c r="M639" s="575">
        <f xml:space="preserve"> PR19FDPublishedTables!M$635</f>
        <v>0</v>
      </c>
      <c r="N639" s="575">
        <f xml:space="preserve"> PR19FDPublishedTables!N$635</f>
        <v>0</v>
      </c>
      <c r="O639" s="575">
        <f xml:space="preserve"> PR19FDPublishedTables!O$635</f>
        <v>0</v>
      </c>
      <c r="P639" s="575">
        <f xml:space="preserve"> PR19FDPublishedTables!P$635</f>
        <v>0</v>
      </c>
      <c r="Q639" s="575">
        <f xml:space="preserve"> PR19FDPublishedTables!Q$635</f>
        <v>0</v>
      </c>
    </row>
    <row r="640" spans="1:17" s="573" customFormat="1" hidden="1" outlineLevel="2">
      <c r="A640" s="572"/>
      <c r="B640" s="570"/>
      <c r="C640" s="574"/>
      <c r="D640" s="639"/>
      <c r="E640" s="577" t="s">
        <v>1150</v>
      </c>
      <c r="F640" s="577"/>
      <c r="G640" s="577" t="s">
        <v>255</v>
      </c>
      <c r="H640" s="577"/>
      <c r="I640" s="577"/>
      <c r="J640" s="577">
        <f t="shared" ref="J640" si="585" xml:space="preserve"> IF(J$12 = 1, J639 * (J$17 - 1) * J$13, 0)</f>
        <v>0</v>
      </c>
      <c r="K640" s="577">
        <f t="shared" ref="K640" si="586" xml:space="preserve"> IF(K$12 = 1, K639 * (K$17 - 1) * K$13, 0)</f>
        <v>0</v>
      </c>
      <c r="L640" s="577">
        <f t="shared" ref="L640" si="587" xml:space="preserve"> IF(L$12 = 1, L639 * (L$17 - 1) * L$13, 0)</f>
        <v>0</v>
      </c>
      <c r="M640" s="577">
        <f t="shared" ref="M640" si="588" xml:space="preserve"> IF(M$12 = 1, M639 * (M$17 - 1) * M$13, 0)</f>
        <v>0</v>
      </c>
      <c r="N640" s="577">
        <f t="shared" ref="N640" si="589" xml:space="preserve"> IF(N$12 = 1, N639 * (N$17 - 1) * N$13, 0)</f>
        <v>0</v>
      </c>
      <c r="O640" s="577">
        <f t="shared" ref="O640" si="590" xml:space="preserve"> IF(O$12 = 1, O639 * (O$17 - 1) * O$13, 0)</f>
        <v>0</v>
      </c>
      <c r="P640" s="577">
        <f t="shared" ref="P640" si="591" xml:space="preserve"> IF(P$12 = 1, P639 * (P$17 - 1) * P$13, 0)</f>
        <v>0</v>
      </c>
      <c r="Q640" s="577">
        <f t="shared" ref="Q640" si="592" xml:space="preserve"> IF(Q$12 = 1, Q639 * (Q$17 - 1) * Q$13, 0)</f>
        <v>0</v>
      </c>
    </row>
    <row r="641" spans="1:17" s="573" customFormat="1" hidden="1" outlineLevel="2">
      <c r="A641" s="572"/>
      <c r="B641" s="570"/>
      <c r="C641" s="574"/>
      <c r="D641" s="639"/>
      <c r="E641" s="577"/>
      <c r="F641" s="577"/>
      <c r="G641" s="577"/>
      <c r="H641" s="577"/>
      <c r="I641" s="577"/>
      <c r="J641" s="577"/>
      <c r="K641" s="577"/>
      <c r="L641" s="577"/>
      <c r="M641" s="577"/>
      <c r="N641" s="577"/>
      <c r="O641" s="577"/>
      <c r="P641" s="577"/>
      <c r="Q641" s="577"/>
    </row>
    <row r="642" spans="1:17" s="573" customFormat="1" hidden="1" outlineLevel="2">
      <c r="A642" s="572"/>
      <c r="B642" s="570"/>
      <c r="C642" s="574"/>
      <c r="D642" s="639"/>
      <c r="E642" s="577" t="s">
        <v>1151</v>
      </c>
      <c r="F642" s="577"/>
      <c r="G642" s="577" t="s">
        <v>255</v>
      </c>
      <c r="H642" s="577"/>
      <c r="I642" s="577"/>
      <c r="J642" s="577">
        <f t="shared" ref="J642:P642" si="593" xml:space="preserve"> IF(J$12 = 1, J639 - J640, 0)</f>
        <v>0</v>
      </c>
      <c r="K642" s="577">
        <f t="shared" si="593"/>
        <v>0</v>
      </c>
      <c r="L642" s="577">
        <f t="shared" si="593"/>
        <v>0</v>
      </c>
      <c r="M642" s="577">
        <f t="shared" si="593"/>
        <v>0</v>
      </c>
      <c r="N642" s="577">
        <f t="shared" si="593"/>
        <v>0</v>
      </c>
      <c r="O642" s="577">
        <f t="shared" si="593"/>
        <v>0</v>
      </c>
      <c r="P642" s="577">
        <f t="shared" si="593"/>
        <v>0</v>
      </c>
      <c r="Q642" s="577">
        <f xml:space="preserve"> IF(Q$12 = 1, Q639 - Q640, 0)</f>
        <v>0</v>
      </c>
    </row>
    <row r="643" spans="1:17" s="573" customFormat="1" hidden="1" outlineLevel="2">
      <c r="A643" s="572"/>
      <c r="B643" s="570"/>
      <c r="C643" s="574"/>
      <c r="D643" s="639" t="s">
        <v>719</v>
      </c>
      <c r="E643" s="577" t="str">
        <f t="shared" ref="E643:Q643" si="594" xml:space="preserve"> E640</f>
        <v>Indexation included in opening RCV (Post 2020 investment RCV) - BR - real</v>
      </c>
      <c r="F643" s="577">
        <f t="shared" si="594"/>
        <v>0</v>
      </c>
      <c r="G643" s="577" t="str">
        <f t="shared" si="594"/>
        <v>£m</v>
      </c>
      <c r="H643" s="577">
        <f t="shared" si="594"/>
        <v>0</v>
      </c>
      <c r="I643" s="577">
        <f t="shared" si="594"/>
        <v>0</v>
      </c>
      <c r="J643" s="577">
        <f t="shared" si="594"/>
        <v>0</v>
      </c>
      <c r="K643" s="577">
        <f t="shared" si="594"/>
        <v>0</v>
      </c>
      <c r="L643" s="577">
        <f t="shared" si="594"/>
        <v>0</v>
      </c>
      <c r="M643" s="577">
        <f t="shared" si="594"/>
        <v>0</v>
      </c>
      <c r="N643" s="577">
        <f t="shared" si="594"/>
        <v>0</v>
      </c>
      <c r="O643" s="577">
        <f t="shared" si="594"/>
        <v>0</v>
      </c>
      <c r="P643" s="577">
        <f t="shared" si="594"/>
        <v>0</v>
      </c>
      <c r="Q643" s="577">
        <f t="shared" si="594"/>
        <v>0</v>
      </c>
    </row>
    <row r="644" spans="1:17" s="573" customFormat="1" hidden="1" outlineLevel="2">
      <c r="A644" s="572"/>
      <c r="B644" s="570"/>
      <c r="C644" s="574"/>
      <c r="D644" s="571" t="str">
        <f xml:space="preserve"> PR19FDPublishedTables!D$636</f>
        <v>plus</v>
      </c>
      <c r="E644" s="575" t="str">
        <f xml:space="preserve"> PR19FDPublishedTables!E$636</f>
        <v>Bio resources: Non-PAYG Totex - real</v>
      </c>
      <c r="F644" s="575">
        <f xml:space="preserve"> PR19FDPublishedTables!F$636</f>
        <v>0</v>
      </c>
      <c r="G644" s="575" t="str">
        <f xml:space="preserve"> PR19FDPublishedTables!G$636</f>
        <v>£m</v>
      </c>
      <c r="H644" s="575">
        <f xml:space="preserve"> PR19FDPublishedTables!H$636</f>
        <v>0</v>
      </c>
      <c r="I644" s="575">
        <f xml:space="preserve"> PR19FDPublishedTables!I$636</f>
        <v>0</v>
      </c>
      <c r="J644" s="575">
        <f xml:space="preserve"> PR19FDPublishedTables!J$636</f>
        <v>0</v>
      </c>
      <c r="K644" s="575">
        <f xml:space="preserve"> PR19FDPublishedTables!K$636</f>
        <v>0</v>
      </c>
      <c r="L644" s="575">
        <f xml:space="preserve"> PR19FDPublishedTables!L$636</f>
        <v>0</v>
      </c>
      <c r="M644" s="575">
        <f xml:space="preserve"> PR19FDPublishedTables!M$636</f>
        <v>0</v>
      </c>
      <c r="N644" s="575">
        <f xml:space="preserve"> PR19FDPublishedTables!N$636</f>
        <v>0</v>
      </c>
      <c r="O644" s="575">
        <f xml:space="preserve"> PR19FDPublishedTables!O$636</f>
        <v>0</v>
      </c>
      <c r="P644" s="575">
        <f xml:space="preserve"> PR19FDPublishedTables!P$636</f>
        <v>0</v>
      </c>
      <c r="Q644" s="575">
        <f xml:space="preserve"> PR19FDPublishedTables!Q$636</f>
        <v>0</v>
      </c>
    </row>
    <row r="645" spans="1:17" s="573" customFormat="1" hidden="1" outlineLevel="2">
      <c r="A645" s="572"/>
      <c r="B645" s="570"/>
      <c r="C645" s="574"/>
      <c r="D645" s="571" t="str">
        <f xml:space="preserve"> PR19FDPublishedTables!D$637</f>
        <v>less</v>
      </c>
      <c r="E645" s="575" t="str">
        <f xml:space="preserve"> PR19FDPublishedTables!E$637</f>
        <v>RCV additions depreciation - BR - real POS</v>
      </c>
      <c r="F645" s="575">
        <f xml:space="preserve"> PR19FDPublishedTables!F$637</f>
        <v>0</v>
      </c>
      <c r="G645" s="575" t="str">
        <f xml:space="preserve"> PR19FDPublishedTables!G$637</f>
        <v>£m</v>
      </c>
      <c r="H645" s="575">
        <f xml:space="preserve"> PR19FDPublishedTables!H$637</f>
        <v>0</v>
      </c>
      <c r="I645" s="575">
        <f xml:space="preserve"> PR19FDPublishedTables!I$637</f>
        <v>0</v>
      </c>
      <c r="J645" s="575">
        <f xml:space="preserve"> PR19FDPublishedTables!J$637</f>
        <v>0</v>
      </c>
      <c r="K645" s="575">
        <f xml:space="preserve"> PR19FDPublishedTables!K$637</f>
        <v>0</v>
      </c>
      <c r="L645" s="575">
        <f xml:space="preserve"> PR19FDPublishedTables!L$637</f>
        <v>0</v>
      </c>
      <c r="M645" s="575">
        <f xml:space="preserve"> PR19FDPublishedTables!M$637</f>
        <v>0</v>
      </c>
      <c r="N645" s="575">
        <f xml:space="preserve"> PR19FDPublishedTables!N$637</f>
        <v>0</v>
      </c>
      <c r="O645" s="575">
        <f xml:space="preserve"> PR19FDPublishedTables!O$637</f>
        <v>0</v>
      </c>
      <c r="P645" s="575">
        <f xml:space="preserve"> PR19FDPublishedTables!P$637</f>
        <v>0</v>
      </c>
      <c r="Q645" s="575">
        <f xml:space="preserve"> PR19FDPublishedTables!Q$637</f>
        <v>0</v>
      </c>
    </row>
    <row r="646" spans="1:17" s="573" customFormat="1" hidden="1" outlineLevel="2">
      <c r="A646" s="572"/>
      <c r="B646" s="570"/>
      <c r="C646" s="574"/>
      <c r="D646" s="571"/>
      <c r="E646" s="575" t="str">
        <f xml:space="preserve"> PR19FDPublishedTables!E$638</f>
        <v>Closing RCV (Post 2020 investment RCV) - BR - real</v>
      </c>
      <c r="F646" s="575">
        <f xml:space="preserve"> PR19FDPublishedTables!F$638</f>
        <v>0</v>
      </c>
      <c r="G646" s="575" t="str">
        <f xml:space="preserve"> PR19FDPublishedTables!G$638</f>
        <v>£m</v>
      </c>
      <c r="H646" s="575">
        <f xml:space="preserve"> PR19FDPublishedTables!H$638</f>
        <v>0</v>
      </c>
      <c r="I646" s="575">
        <f xml:space="preserve"> PR19FDPublishedTables!I$638</f>
        <v>0</v>
      </c>
      <c r="J646" s="575">
        <f xml:space="preserve"> PR19FDPublishedTables!J$638</f>
        <v>0</v>
      </c>
      <c r="K646" s="575">
        <f xml:space="preserve"> PR19FDPublishedTables!K$638</f>
        <v>0</v>
      </c>
      <c r="L646" s="575">
        <f xml:space="preserve"> PR19FDPublishedTables!L$638</f>
        <v>0</v>
      </c>
      <c r="M646" s="575">
        <f xml:space="preserve"> PR19FDPublishedTables!M$638</f>
        <v>0</v>
      </c>
      <c r="N646" s="575">
        <f xml:space="preserve"> PR19FDPublishedTables!N$638</f>
        <v>0</v>
      </c>
      <c r="O646" s="575">
        <f xml:space="preserve"> PR19FDPublishedTables!O$638</f>
        <v>0</v>
      </c>
      <c r="P646" s="575">
        <f xml:space="preserve"> PR19FDPublishedTables!P$638</f>
        <v>0</v>
      </c>
      <c r="Q646" s="575">
        <f xml:space="preserve"> PR19FDPublishedTables!Q$638</f>
        <v>0</v>
      </c>
    </row>
    <row r="647" spans="1:17" s="573" customFormat="1" hidden="1" outlineLevel="2">
      <c r="A647" s="572"/>
      <c r="B647" s="570"/>
      <c r="C647" s="574"/>
      <c r="D647" s="571"/>
      <c r="E647" s="575" t="str">
        <f xml:space="preserve"> PR19FDPublishedTables!E$642</f>
        <v>Average post 2020 investment RCV - BR - real</v>
      </c>
      <c r="F647" s="575">
        <f xml:space="preserve"> PR19FDPublishedTables!F$642</f>
        <v>0</v>
      </c>
      <c r="G647" s="575" t="str">
        <f xml:space="preserve"> PR19FDPublishedTables!G$642</f>
        <v>£m</v>
      </c>
      <c r="H647" s="575">
        <f xml:space="preserve"> PR19FDPublishedTables!H$642</f>
        <v>0</v>
      </c>
      <c r="I647" s="575">
        <f xml:space="preserve"> PR19FDPublishedTables!I$642</f>
        <v>0</v>
      </c>
      <c r="J647" s="575">
        <f xml:space="preserve"> PR19FDPublishedTables!J$642</f>
        <v>0</v>
      </c>
      <c r="K647" s="575">
        <f xml:space="preserve"> PR19FDPublishedTables!K$642</f>
        <v>0</v>
      </c>
      <c r="L647" s="575">
        <f xml:space="preserve"> PR19FDPublishedTables!L$642</f>
        <v>0</v>
      </c>
      <c r="M647" s="575">
        <f xml:space="preserve"> PR19FDPublishedTables!M$642</f>
        <v>0</v>
      </c>
      <c r="N647" s="575">
        <f xml:space="preserve"> PR19FDPublishedTables!N$642</f>
        <v>0</v>
      </c>
      <c r="O647" s="575">
        <f xml:space="preserve"> PR19FDPublishedTables!O$642</f>
        <v>0</v>
      </c>
      <c r="P647" s="575">
        <f xml:space="preserve"> PR19FDPublishedTables!P$642</f>
        <v>0</v>
      </c>
      <c r="Q647" s="575">
        <f xml:space="preserve"> PR19FDPublishedTables!Q$642</f>
        <v>0</v>
      </c>
    </row>
    <row r="648" spans="1:17" s="573" customFormat="1" hidden="1" outlineLevel="1">
      <c r="A648" s="572"/>
      <c r="B648" s="570"/>
      <c r="C648" s="574"/>
      <c r="D648" s="571"/>
      <c r="E648" s="577"/>
      <c r="F648" s="577"/>
      <c r="G648" s="577"/>
      <c r="H648" s="577"/>
      <c r="I648" s="577"/>
      <c r="J648" s="577"/>
      <c r="K648" s="577"/>
      <c r="L648" s="577"/>
      <c r="M648" s="577"/>
      <c r="N648" s="577"/>
      <c r="O648" s="577"/>
      <c r="P648" s="577"/>
      <c r="Q648" s="577"/>
    </row>
    <row r="649" spans="1:17" s="573" customFormat="1" hidden="1" outlineLevel="1" collapsed="1">
      <c r="A649" s="572"/>
      <c r="B649" s="602" t="s">
        <v>967</v>
      </c>
      <c r="C649" s="574"/>
      <c r="D649" s="571"/>
      <c r="E649" s="577"/>
      <c r="F649" s="577"/>
      <c r="G649" s="577"/>
      <c r="H649" s="577"/>
      <c r="I649" s="577"/>
      <c r="J649" s="577"/>
      <c r="K649" s="577"/>
      <c r="L649" s="577"/>
      <c r="M649" s="577"/>
      <c r="N649" s="577"/>
      <c r="O649" s="577"/>
      <c r="P649" s="577"/>
      <c r="Q649" s="577"/>
    </row>
    <row r="650" spans="1:17" s="573" customFormat="1" hidden="1" outlineLevel="2">
      <c r="A650" s="572"/>
      <c r="B650" s="570"/>
      <c r="C650" s="574"/>
      <c r="D650" s="571"/>
      <c r="E650" s="577"/>
      <c r="F650" s="577"/>
      <c r="G650" s="577"/>
      <c r="H650" s="577"/>
      <c r="I650" s="577"/>
      <c r="J650" s="577"/>
      <c r="K650" s="577"/>
      <c r="L650" s="577"/>
      <c r="M650" s="577"/>
      <c r="N650" s="577"/>
      <c r="O650" s="577"/>
      <c r="P650" s="577"/>
      <c r="Q650" s="577"/>
    </row>
    <row r="651" spans="1:17" s="573" customFormat="1" hidden="1" outlineLevel="2">
      <c r="A651" s="572"/>
      <c r="B651" s="570"/>
      <c r="C651" s="574"/>
      <c r="D651" s="571"/>
      <c r="E651" s="577" t="str">
        <f t="shared" ref="E651:Q651" si="595" xml:space="preserve"> E$623</f>
        <v>Average RCV (RPI inflated RCV) balance - BR - real</v>
      </c>
      <c r="F651" s="577">
        <f t="shared" si="595"/>
        <v>0</v>
      </c>
      <c r="G651" s="577" t="str">
        <f t="shared" si="595"/>
        <v>£m</v>
      </c>
      <c r="H651" s="577">
        <f t="shared" si="595"/>
        <v>0</v>
      </c>
      <c r="I651" s="577">
        <f t="shared" si="595"/>
        <v>0</v>
      </c>
      <c r="J651" s="577">
        <f t="shared" si="595"/>
        <v>0</v>
      </c>
      <c r="K651" s="577">
        <f t="shared" si="595"/>
        <v>0</v>
      </c>
      <c r="L651" s="577">
        <f t="shared" si="595"/>
        <v>0</v>
      </c>
      <c r="M651" s="577">
        <f t="shared" si="595"/>
        <v>0</v>
      </c>
      <c r="N651" s="577">
        <f t="shared" si="595"/>
        <v>0</v>
      </c>
      <c r="O651" s="577">
        <f t="shared" si="595"/>
        <v>0</v>
      </c>
      <c r="P651" s="577">
        <f t="shared" si="595"/>
        <v>0</v>
      </c>
      <c r="Q651" s="577">
        <f t="shared" si="595"/>
        <v>0</v>
      </c>
    </row>
    <row r="652" spans="1:17" s="573" customFormat="1" hidden="1" outlineLevel="2">
      <c r="A652" s="572"/>
      <c r="B652" s="570"/>
      <c r="C652" s="574"/>
      <c r="D652" s="571"/>
      <c r="E652" s="575" t="str">
        <f xml:space="preserve"> PR19FDPublishedTables!E$604</f>
        <v>Average CPIH inflated RCV - BR - real</v>
      </c>
      <c r="F652" s="575">
        <f xml:space="preserve"> PR19FDPublishedTables!F$604</f>
        <v>0</v>
      </c>
      <c r="G652" s="575" t="str">
        <f xml:space="preserve"> PR19FDPublishedTables!G$604</f>
        <v>£m</v>
      </c>
      <c r="H652" s="575">
        <f xml:space="preserve"> PR19FDPublishedTables!H$604</f>
        <v>0</v>
      </c>
      <c r="I652" s="575">
        <f xml:space="preserve"> PR19FDPublishedTables!I$604</f>
        <v>0</v>
      </c>
      <c r="J652" s="575">
        <f xml:space="preserve"> PR19FDPublishedTables!J$604</f>
        <v>0</v>
      </c>
      <c r="K652" s="575">
        <f xml:space="preserve"> PR19FDPublishedTables!K$604</f>
        <v>0</v>
      </c>
      <c r="L652" s="575">
        <f xml:space="preserve"> PR19FDPublishedTables!L$604</f>
        <v>0</v>
      </c>
      <c r="M652" s="575">
        <f xml:space="preserve"> PR19FDPublishedTables!M$604</f>
        <v>0</v>
      </c>
      <c r="N652" s="575">
        <f xml:space="preserve"> PR19FDPublishedTables!N$604</f>
        <v>0</v>
      </c>
      <c r="O652" s="575">
        <f xml:space="preserve"> PR19FDPublishedTables!O$604</f>
        <v>0</v>
      </c>
      <c r="P652" s="575">
        <f xml:space="preserve"> PR19FDPublishedTables!P$604</f>
        <v>0</v>
      </c>
      <c r="Q652" s="575">
        <f xml:space="preserve"> PR19FDPublishedTables!Q$604</f>
        <v>0</v>
      </c>
    </row>
    <row r="653" spans="1:17" s="573" customFormat="1" hidden="1" outlineLevel="2">
      <c r="A653" s="572"/>
      <c r="B653" s="570"/>
      <c r="C653" s="574"/>
      <c r="D653" s="571"/>
      <c r="E653" s="575" t="str">
        <f xml:space="preserve"> PR19FDPublishedTables!E$642</f>
        <v>Average post 2020 investment RCV - BR - real</v>
      </c>
      <c r="F653" s="575">
        <f xml:space="preserve"> PR19FDPublishedTables!F$642</f>
        <v>0</v>
      </c>
      <c r="G653" s="575" t="str">
        <f xml:space="preserve"> PR19FDPublishedTables!G$642</f>
        <v>£m</v>
      </c>
      <c r="H653" s="575">
        <f xml:space="preserve"> PR19FDPublishedTables!H$642</f>
        <v>0</v>
      </c>
      <c r="I653" s="575">
        <f xml:space="preserve"> PR19FDPublishedTables!I$642</f>
        <v>0</v>
      </c>
      <c r="J653" s="575">
        <f xml:space="preserve"> PR19FDPublishedTables!J$642</f>
        <v>0</v>
      </c>
      <c r="K653" s="575">
        <f xml:space="preserve"> PR19FDPublishedTables!K$642</f>
        <v>0</v>
      </c>
      <c r="L653" s="575">
        <f xml:space="preserve"> PR19FDPublishedTables!L$642</f>
        <v>0</v>
      </c>
      <c r="M653" s="575">
        <f xml:space="preserve"> PR19FDPublishedTables!M$642</f>
        <v>0</v>
      </c>
      <c r="N653" s="575">
        <f xml:space="preserve"> PR19FDPublishedTables!N$642</f>
        <v>0</v>
      </c>
      <c r="O653" s="575">
        <f xml:space="preserve"> PR19FDPublishedTables!O$642</f>
        <v>0</v>
      </c>
      <c r="P653" s="575">
        <f xml:space="preserve"> PR19FDPublishedTables!P$642</f>
        <v>0</v>
      </c>
      <c r="Q653" s="575">
        <f xml:space="preserve"> PR19FDPublishedTables!Q$642</f>
        <v>0</v>
      </c>
    </row>
    <row r="654" spans="1:17" s="573" customFormat="1" hidden="1" outlineLevel="2">
      <c r="A654" s="572"/>
      <c r="B654" s="570"/>
      <c r="C654" s="574"/>
      <c r="D654" s="571"/>
      <c r="E654" s="610" t="s">
        <v>1152</v>
      </c>
      <c r="F654" s="610"/>
      <c r="G654" s="610" t="s">
        <v>255</v>
      </c>
      <c r="H654" s="610"/>
      <c r="I654" s="610"/>
      <c r="J654" s="610">
        <f t="shared" ref="J654:Q654" si="596" xml:space="preserve"> SUM(J651:J653)</f>
        <v>0</v>
      </c>
      <c r="K654" s="610">
        <f t="shared" si="596"/>
        <v>0</v>
      </c>
      <c r="L654" s="610">
        <f t="shared" si="596"/>
        <v>0</v>
      </c>
      <c r="M654" s="610">
        <f t="shared" si="596"/>
        <v>0</v>
      </c>
      <c r="N654" s="610">
        <f t="shared" si="596"/>
        <v>0</v>
      </c>
      <c r="O654" s="610">
        <f t="shared" si="596"/>
        <v>0</v>
      </c>
      <c r="P654" s="610">
        <f t="shared" si="596"/>
        <v>0</v>
      </c>
      <c r="Q654" s="610">
        <f t="shared" si="596"/>
        <v>0</v>
      </c>
    </row>
    <row r="655" spans="1:17" s="259" customFormat="1" hidden="1" outlineLevel="1">
      <c r="A655" s="256"/>
      <c r="B655" s="257"/>
      <c r="C655" s="258"/>
      <c r="D655" s="255"/>
      <c r="E655" s="196"/>
      <c r="F655" s="196"/>
      <c r="G655" s="196"/>
      <c r="H655" s="196"/>
      <c r="I655" s="196"/>
      <c r="J655" s="196"/>
      <c r="K655" s="196"/>
      <c r="L655" s="196"/>
      <c r="M655" s="196"/>
      <c r="N655" s="196"/>
      <c r="O655" s="196"/>
      <c r="P655" s="196"/>
      <c r="Q655" s="196"/>
    </row>
    <row r="656" spans="1:17" s="259" customFormat="1" hidden="1" outlineLevel="1" collapsed="1">
      <c r="A656" s="256"/>
      <c r="B656" s="257" t="s">
        <v>936</v>
      </c>
      <c r="C656" s="258"/>
      <c r="D656" s="255"/>
      <c r="E656" s="196"/>
      <c r="F656" s="196"/>
      <c r="G656" s="196"/>
      <c r="H656" s="196"/>
      <c r="I656" s="196"/>
      <c r="J656" s="196"/>
      <c r="K656" s="196"/>
      <c r="L656" s="196"/>
      <c r="M656" s="196"/>
      <c r="N656" s="196"/>
      <c r="O656" s="196"/>
      <c r="P656" s="196"/>
      <c r="Q656" s="196"/>
    </row>
    <row r="657" spans="1:17" s="259" customFormat="1" hidden="1" outlineLevel="2">
      <c r="A657" s="256"/>
      <c r="B657" s="257"/>
      <c r="C657" s="258"/>
      <c r="D657" s="255"/>
      <c r="E657" s="196"/>
      <c r="F657" s="196"/>
      <c r="G657" s="196"/>
      <c r="H657" s="196"/>
      <c r="I657" s="196"/>
      <c r="J657" s="196"/>
      <c r="K657" s="196"/>
      <c r="L657" s="196"/>
      <c r="M657" s="196"/>
      <c r="N657" s="196"/>
      <c r="O657" s="196"/>
      <c r="P657" s="196"/>
      <c r="Q657" s="196"/>
    </row>
    <row r="658" spans="1:17" s="259" customFormat="1" hidden="1" outlineLevel="2">
      <c r="A658" s="256"/>
      <c r="B658" s="257"/>
      <c r="C658" s="258"/>
      <c r="D658" s="255"/>
      <c r="E658" s="267" t="str">
        <f t="shared" ref="E658:Q658" si="597" xml:space="preserve"> E$20</f>
        <v>Annual update - CPIH FYA active inflator from FYA 2017-18 - nominal year average prices (used for average RCV)</v>
      </c>
      <c r="F658" s="267">
        <f t="shared" si="597"/>
        <v>0</v>
      </c>
      <c r="G658" s="267" t="str">
        <f t="shared" si="597"/>
        <v>Factor</v>
      </c>
      <c r="H658" s="267">
        <f t="shared" si="597"/>
        <v>0</v>
      </c>
      <c r="I658" s="267">
        <f t="shared" si="597"/>
        <v>0</v>
      </c>
      <c r="J658" s="267">
        <f t="shared" si="597"/>
        <v>0</v>
      </c>
      <c r="K658" s="267">
        <f t="shared" si="597"/>
        <v>0</v>
      </c>
      <c r="L658" s="267">
        <f t="shared" si="597"/>
        <v>1.0386214616983847</v>
      </c>
      <c r="M658" s="267">
        <f t="shared" si="597"/>
        <v>1.0469374700143934</v>
      </c>
      <c r="N658" s="267">
        <f t="shared" si="597"/>
        <v>1.0853990084759317</v>
      </c>
      <c r="O658" s="267">
        <f t="shared" si="597"/>
        <v>0</v>
      </c>
      <c r="P658" s="267">
        <f t="shared" si="597"/>
        <v>0</v>
      </c>
      <c r="Q658" s="267">
        <f t="shared" si="597"/>
        <v>0</v>
      </c>
    </row>
    <row r="659" spans="1:17" s="259" customFormat="1" hidden="1" outlineLevel="2">
      <c r="A659" s="256"/>
      <c r="B659" s="257"/>
      <c r="C659" s="258"/>
      <c r="D659" s="255"/>
      <c r="E659" s="267" t="str">
        <f t="shared" ref="E659:Q659" si="598" xml:space="preserve"> E$21</f>
        <v>Annual update - CPIH FYE active inflator from FYA 2017-18 - nominal year end prices (used for RCV components)</v>
      </c>
      <c r="F659" s="267">
        <f t="shared" si="598"/>
        <v>0</v>
      </c>
      <c r="G659" s="267" t="str">
        <f t="shared" si="598"/>
        <v>Factor</v>
      </c>
      <c r="H659" s="267">
        <f t="shared" si="598"/>
        <v>0</v>
      </c>
      <c r="I659" s="267">
        <f t="shared" si="598"/>
        <v>0</v>
      </c>
      <c r="J659" s="267">
        <f t="shared" si="598"/>
        <v>0</v>
      </c>
      <c r="K659" s="267">
        <f t="shared" si="598"/>
        <v>0</v>
      </c>
      <c r="L659" s="267">
        <f t="shared" si="598"/>
        <v>1.0420598112905806</v>
      </c>
      <c r="M659" s="267">
        <f t="shared" si="598"/>
        <v>1.0526147449224375</v>
      </c>
      <c r="N659" s="267">
        <f t="shared" si="598"/>
        <v>1.1178634255557334</v>
      </c>
      <c r="O659" s="267">
        <f t="shared" si="598"/>
        <v>0</v>
      </c>
      <c r="P659" s="267">
        <f t="shared" si="598"/>
        <v>0</v>
      </c>
      <c r="Q659" s="267">
        <f t="shared" si="598"/>
        <v>0</v>
      </c>
    </row>
    <row r="660" spans="1:17" s="259" customFormat="1" hidden="1" outlineLevel="1">
      <c r="A660" s="256"/>
      <c r="B660" s="257"/>
      <c r="C660" s="258"/>
      <c r="D660" s="255"/>
      <c r="E660" s="196"/>
      <c r="F660" s="196"/>
      <c r="G660" s="196"/>
      <c r="H660" s="196"/>
      <c r="I660" s="196"/>
      <c r="J660" s="196"/>
      <c r="K660" s="196"/>
      <c r="L660" s="196"/>
      <c r="M660" s="196"/>
      <c r="N660" s="196"/>
      <c r="O660" s="196"/>
      <c r="P660" s="196"/>
      <c r="Q660" s="196"/>
    </row>
    <row r="661" spans="1:17" s="259" customFormat="1" hidden="1" outlineLevel="1" collapsed="1">
      <c r="A661" s="256"/>
      <c r="B661" s="257" t="s">
        <v>969</v>
      </c>
      <c r="C661" s="258"/>
      <c r="D661" s="255"/>
      <c r="E661" s="196"/>
      <c r="F661" s="196"/>
      <c r="G661" s="196"/>
      <c r="H661" s="196"/>
      <c r="I661" s="196"/>
      <c r="J661" s="196"/>
      <c r="K661" s="196"/>
      <c r="L661" s="196"/>
      <c r="M661" s="196"/>
      <c r="N661" s="196"/>
      <c r="O661" s="196"/>
      <c r="P661" s="196"/>
      <c r="Q661" s="196"/>
    </row>
    <row r="662" spans="1:17" s="259" customFormat="1" hidden="1" outlineLevel="2">
      <c r="A662" s="256"/>
      <c r="B662" s="257"/>
      <c r="C662" s="258"/>
      <c r="D662" s="255"/>
      <c r="E662" s="196"/>
      <c r="F662" s="196"/>
      <c r="G662" s="196"/>
      <c r="H662" s="196"/>
      <c r="I662" s="196"/>
      <c r="J662" s="196"/>
      <c r="K662" s="196"/>
      <c r="L662" s="196"/>
      <c r="M662" s="196"/>
      <c r="N662" s="196"/>
      <c r="O662" s="196"/>
      <c r="P662" s="196"/>
      <c r="Q662" s="196"/>
    </row>
    <row r="663" spans="1:17" s="526" customFormat="1" hidden="1" outlineLevel="2">
      <c r="A663" s="593"/>
      <c r="B663" s="594"/>
      <c r="C663" s="595"/>
      <c r="D663" s="596"/>
      <c r="E663" s="525" t="s">
        <v>1153</v>
      </c>
      <c r="F663" s="525"/>
      <c r="G663" s="525" t="s">
        <v>255</v>
      </c>
      <c r="H663" s="525"/>
      <c r="I663" s="525"/>
      <c r="J663" s="525">
        <f t="shared" ref="J663:Q663" si="599" xml:space="preserve"> J619 * J659</f>
        <v>0</v>
      </c>
      <c r="K663" s="525">
        <f t="shared" si="599"/>
        <v>0</v>
      </c>
      <c r="L663" s="525">
        <f t="shared" si="599"/>
        <v>0</v>
      </c>
      <c r="M663" s="525">
        <f t="shared" si="599"/>
        <v>0</v>
      </c>
      <c r="N663" s="525">
        <f t="shared" si="599"/>
        <v>0</v>
      </c>
      <c r="O663" s="525">
        <f t="shared" si="599"/>
        <v>0</v>
      </c>
      <c r="P663" s="525">
        <f t="shared" si="599"/>
        <v>0</v>
      </c>
      <c r="Q663" s="525">
        <f t="shared" si="599"/>
        <v>0</v>
      </c>
    </row>
    <row r="664" spans="1:17" s="526" customFormat="1" hidden="1" outlineLevel="2">
      <c r="A664" s="593"/>
      <c r="B664" s="594"/>
      <c r="C664" s="595"/>
      <c r="D664" s="596" t="s">
        <v>719</v>
      </c>
      <c r="E664" s="525" t="s">
        <v>1154</v>
      </c>
      <c r="F664" s="525"/>
      <c r="G664" s="525" t="s">
        <v>255</v>
      </c>
      <c r="H664" s="525"/>
      <c r="I664" s="525"/>
      <c r="J664" s="525">
        <f t="shared" ref="J664:Q664" si="600" xml:space="preserve"> J620 * J659</f>
        <v>0</v>
      </c>
      <c r="K664" s="525">
        <f t="shared" si="600"/>
        <v>0</v>
      </c>
      <c r="L664" s="525">
        <f t="shared" si="600"/>
        <v>0</v>
      </c>
      <c r="M664" s="525">
        <f t="shared" si="600"/>
        <v>0</v>
      </c>
      <c r="N664" s="525">
        <f t="shared" si="600"/>
        <v>0</v>
      </c>
      <c r="O664" s="525">
        <f t="shared" si="600"/>
        <v>0</v>
      </c>
      <c r="P664" s="525">
        <f t="shared" si="600"/>
        <v>0</v>
      </c>
      <c r="Q664" s="525">
        <f t="shared" si="600"/>
        <v>0</v>
      </c>
    </row>
    <row r="665" spans="1:17" s="526" customFormat="1" hidden="1" outlineLevel="2">
      <c r="A665" s="593"/>
      <c r="B665" s="594"/>
      <c r="C665" s="595"/>
      <c r="D665" s="596" t="s">
        <v>631</v>
      </c>
      <c r="E665" s="525" t="s">
        <v>1155</v>
      </c>
      <c r="F665" s="525"/>
      <c r="G665" s="525" t="s">
        <v>255</v>
      </c>
      <c r="H665" s="525"/>
      <c r="I665" s="525"/>
      <c r="J665" s="525">
        <f t="shared" ref="J665:Q665" si="601" xml:space="preserve"> J621 * J659</f>
        <v>0</v>
      </c>
      <c r="K665" s="525">
        <f t="shared" si="601"/>
        <v>0</v>
      </c>
      <c r="L665" s="525">
        <f t="shared" si="601"/>
        <v>0</v>
      </c>
      <c r="M665" s="525">
        <f t="shared" si="601"/>
        <v>0</v>
      </c>
      <c r="N665" s="525">
        <f t="shared" si="601"/>
        <v>0</v>
      </c>
      <c r="O665" s="525">
        <f t="shared" si="601"/>
        <v>0</v>
      </c>
      <c r="P665" s="525">
        <f t="shared" si="601"/>
        <v>0</v>
      </c>
      <c r="Q665" s="525">
        <f t="shared" si="601"/>
        <v>0</v>
      </c>
    </row>
    <row r="666" spans="1:17" s="526" customFormat="1" hidden="1" outlineLevel="2">
      <c r="A666" s="593"/>
      <c r="B666" s="594"/>
      <c r="C666" s="595"/>
      <c r="D666" s="596"/>
      <c r="E666" s="525" t="s">
        <v>1156</v>
      </c>
      <c r="F666" s="525"/>
      <c r="G666" s="525" t="s">
        <v>255</v>
      </c>
      <c r="H666" s="525"/>
      <c r="I666" s="525"/>
      <c r="J666" s="525">
        <f t="shared" ref="J666:Q666" si="602" xml:space="preserve"> J622 * J659</f>
        <v>0</v>
      </c>
      <c r="K666" s="525">
        <f t="shared" si="602"/>
        <v>0</v>
      </c>
      <c r="L666" s="525">
        <f t="shared" si="602"/>
        <v>0</v>
      </c>
      <c r="M666" s="525">
        <f t="shared" si="602"/>
        <v>0</v>
      </c>
      <c r="N666" s="525">
        <f t="shared" si="602"/>
        <v>0</v>
      </c>
      <c r="O666" s="525">
        <f t="shared" si="602"/>
        <v>0</v>
      </c>
      <c r="P666" s="525">
        <f t="shared" si="602"/>
        <v>0</v>
      </c>
      <c r="Q666" s="525">
        <f t="shared" si="602"/>
        <v>0</v>
      </c>
    </row>
    <row r="667" spans="1:17" s="573" customFormat="1" hidden="1" outlineLevel="2">
      <c r="A667" s="572"/>
      <c r="B667" s="570"/>
      <c r="C667" s="574"/>
      <c r="D667" s="571"/>
      <c r="E667" s="577"/>
      <c r="F667" s="577"/>
      <c r="G667" s="577"/>
      <c r="H667" s="577"/>
      <c r="I667" s="577"/>
      <c r="J667" s="577"/>
      <c r="K667" s="577"/>
      <c r="L667" s="577"/>
      <c r="M667" s="577"/>
      <c r="N667" s="577"/>
      <c r="O667" s="577"/>
      <c r="P667" s="577"/>
      <c r="Q667" s="577"/>
    </row>
    <row r="668" spans="1:17" s="658" customFormat="1" hidden="1" outlineLevel="2">
      <c r="A668" s="654"/>
      <c r="B668" s="655"/>
      <c r="C668" s="656"/>
      <c r="D668" s="657"/>
      <c r="E668" s="645" t="s">
        <v>1157</v>
      </c>
      <c r="F668" s="645"/>
      <c r="G668" s="645" t="s">
        <v>255</v>
      </c>
      <c r="H668" s="645"/>
      <c r="I668" s="645"/>
      <c r="J668" s="645">
        <f t="shared" ref="J668" si="603" xml:space="preserve"> IF(J$11 = 1, J631 * J659 - (I672 - I666), J631 * J659)</f>
        <v>0</v>
      </c>
      <c r="K668" s="645">
        <f t="shared" ref="K668" si="604" xml:space="preserve"> IF(K$11 = 1, K631 * K659 - (J672 - J666), K631 * K659)</f>
        <v>0</v>
      </c>
      <c r="L668" s="645">
        <f t="shared" ref="L668" si="605" xml:space="preserve"> IF(L$11 = 1, L631 * L659 - (K672 - K666), L631 * L659)</f>
        <v>0</v>
      </c>
      <c r="M668" s="645">
        <f xml:space="preserve"> IF(M$11 = 1, M631 * M659 - (L672 - L666), M631 * M659)</f>
        <v>0</v>
      </c>
      <c r="N668" s="645">
        <f t="shared" ref="N668" si="606" xml:space="preserve"> IF(N$11 = 1, N631 * N659 - (M672 - M666), N631 * N659)</f>
        <v>0</v>
      </c>
      <c r="O668" s="645">
        <f t="shared" ref="O668" si="607" xml:space="preserve"> IF(O$11 = 1, O631 * O659 - (N672 - N666), O631 * O659)</f>
        <v>0</v>
      </c>
      <c r="P668" s="645">
        <f t="shared" ref="P668" si="608" xml:space="preserve"> IF(P$11 = 1, P631 * P659 - (O672 - O666), P631 * P659)</f>
        <v>0</v>
      </c>
      <c r="Q668" s="645">
        <f t="shared" ref="Q668" si="609" xml:space="preserve"> IF(Q$11 = 1, Q631 * Q659 - (P672 - P666), Q631 * Q659)</f>
        <v>0</v>
      </c>
    </row>
    <row r="669" spans="1:17" s="658" customFormat="1" hidden="1" outlineLevel="2">
      <c r="A669" s="654"/>
      <c r="B669" s="655"/>
      <c r="C669" s="656"/>
      <c r="D669" s="657" t="s">
        <v>719</v>
      </c>
      <c r="E669" s="645" t="s">
        <v>1158</v>
      </c>
      <c r="F669" s="645"/>
      <c r="G669" s="645" t="s">
        <v>255</v>
      </c>
      <c r="H669" s="645"/>
      <c r="I669" s="645"/>
      <c r="J669" s="645">
        <f>IF(J$11 = 1, (J632 - PR19FDPublishedTables!J587) * J659, J632 * J659)</f>
        <v>0</v>
      </c>
      <c r="K669" s="645">
        <f>IF(K$11 = 1, (K632 - PR19FDPublishedTables!K587) * K659, K632 * K659)</f>
        <v>0</v>
      </c>
      <c r="L669" s="645">
        <f>IF(L$11 = 1, (L632 - PR19FDPublishedTables!L587) * L659, L632 * L659)</f>
        <v>0</v>
      </c>
      <c r="M669" s="645">
        <f>IF(M$11 = 1, (M632 - PR19FDPublishedTables!M587) * M659, M632 * M659)</f>
        <v>0</v>
      </c>
      <c r="N669" s="645">
        <f>IF(N$11 = 1, (N632 - PR19FDPublishedTables!N587) * N659, N632 * N659)</f>
        <v>0</v>
      </c>
      <c r="O669" s="645">
        <f>IF(O$11 = 1, (O632 - PR19FDPublishedTables!O587) * O659, O632 * O659)</f>
        <v>0</v>
      </c>
      <c r="P669" s="645">
        <f>IF(P$11 = 1, (P632 - PR19FDPublishedTables!P587) * P659, P632 * P659)</f>
        <v>0</v>
      </c>
      <c r="Q669" s="645">
        <f>IF(Q$11 = 1, (Q632 - PR19FDPublishedTables!Q587) * Q659, Q632 * Q659)</f>
        <v>0</v>
      </c>
    </row>
    <row r="670" spans="1:17" s="526" customFormat="1" hidden="1" outlineLevel="2">
      <c r="A670" s="593"/>
      <c r="B670" s="594"/>
      <c r="C670" s="595"/>
      <c r="D670" s="596" t="s">
        <v>631</v>
      </c>
      <c r="E670" s="525" t="s">
        <v>1159</v>
      </c>
      <c r="F670" s="525"/>
      <c r="G670" s="525" t="s">
        <v>255</v>
      </c>
      <c r="H670" s="525"/>
      <c r="I670" s="525"/>
      <c r="J670" s="525">
        <f t="shared" ref="J670:Q670" si="610" xml:space="preserve"> J633 * J659</f>
        <v>0</v>
      </c>
      <c r="K670" s="525">
        <f t="shared" si="610"/>
        <v>0</v>
      </c>
      <c r="L670" s="525">
        <f t="shared" si="610"/>
        <v>0</v>
      </c>
      <c r="M670" s="525">
        <f t="shared" si="610"/>
        <v>0</v>
      </c>
      <c r="N670" s="525">
        <f t="shared" si="610"/>
        <v>0</v>
      </c>
      <c r="O670" s="525">
        <f t="shared" si="610"/>
        <v>0</v>
      </c>
      <c r="P670" s="525">
        <f t="shared" si="610"/>
        <v>0</v>
      </c>
      <c r="Q670" s="525">
        <f t="shared" si="610"/>
        <v>0</v>
      </c>
    </row>
    <row r="671" spans="1:17" s="526" customFormat="1" hidden="1" outlineLevel="2">
      <c r="A671" s="593"/>
      <c r="B671" s="594"/>
      <c r="C671" s="595"/>
      <c r="D671" s="596" t="s">
        <v>631</v>
      </c>
      <c r="E671" s="525" t="s">
        <v>1160</v>
      </c>
      <c r="F671" s="525"/>
      <c r="G671" s="525" t="s">
        <v>255</v>
      </c>
      <c r="H671" s="525"/>
      <c r="I671" s="525"/>
      <c r="J671" s="525">
        <f t="shared" ref="J671:Q671" si="611" xml:space="preserve"> J634 * J659</f>
        <v>0</v>
      </c>
      <c r="K671" s="525">
        <f t="shared" si="611"/>
        <v>0</v>
      </c>
      <c r="L671" s="525">
        <f t="shared" si="611"/>
        <v>0</v>
      </c>
      <c r="M671" s="525">
        <f t="shared" si="611"/>
        <v>0</v>
      </c>
      <c r="N671" s="525">
        <f t="shared" si="611"/>
        <v>0</v>
      </c>
      <c r="O671" s="525">
        <f t="shared" si="611"/>
        <v>0</v>
      </c>
      <c r="P671" s="525">
        <f t="shared" si="611"/>
        <v>0</v>
      </c>
      <c r="Q671" s="525">
        <f t="shared" si="611"/>
        <v>0</v>
      </c>
    </row>
    <row r="672" spans="1:17" s="526" customFormat="1" hidden="1" outlineLevel="2">
      <c r="A672" s="593"/>
      <c r="B672" s="594"/>
      <c r="C672" s="595"/>
      <c r="D672" s="596"/>
      <c r="E672" s="525" t="s">
        <v>1161</v>
      </c>
      <c r="F672" s="525"/>
      <c r="G672" s="525" t="s">
        <v>255</v>
      </c>
      <c r="H672" s="525"/>
      <c r="I672" s="525"/>
      <c r="J672" s="525">
        <f t="shared" ref="J672:Q672" si="612" xml:space="preserve"> IF( J$10 = 1, J627 * J659, J635 * J659)</f>
        <v>0</v>
      </c>
      <c r="K672" s="525">
        <f t="shared" si="612"/>
        <v>0</v>
      </c>
      <c r="L672" s="525">
        <f t="shared" si="612"/>
        <v>0</v>
      </c>
      <c r="M672" s="525">
        <f t="shared" si="612"/>
        <v>0</v>
      </c>
      <c r="N672" s="525">
        <f t="shared" si="612"/>
        <v>0</v>
      </c>
      <c r="O672" s="525">
        <f t="shared" si="612"/>
        <v>0</v>
      </c>
      <c r="P672" s="525">
        <f t="shared" si="612"/>
        <v>0</v>
      </c>
      <c r="Q672" s="525">
        <f t="shared" si="612"/>
        <v>0</v>
      </c>
    </row>
    <row r="673" spans="1:17" s="573" customFormat="1" hidden="1" outlineLevel="2">
      <c r="A673" s="572"/>
      <c r="B673" s="570"/>
      <c r="C673" s="574"/>
      <c r="D673" s="571"/>
      <c r="E673" s="577"/>
      <c r="F673" s="577"/>
      <c r="G673" s="577"/>
      <c r="H673" s="577"/>
      <c r="I673" s="577"/>
      <c r="J673" s="577"/>
      <c r="K673" s="577"/>
      <c r="L673" s="577"/>
      <c r="M673" s="577"/>
      <c r="N673" s="577"/>
      <c r="O673" s="577"/>
      <c r="P673" s="577"/>
      <c r="Q673" s="577"/>
    </row>
    <row r="674" spans="1:17" s="526" customFormat="1" hidden="1" outlineLevel="2">
      <c r="A674" s="593"/>
      <c r="B674" s="594"/>
      <c r="C674" s="595"/>
      <c r="D674" s="596"/>
      <c r="E674" s="525" t="s">
        <v>1162</v>
      </c>
      <c r="F674" s="525"/>
      <c r="G674" s="525" t="s">
        <v>255</v>
      </c>
      <c r="H674" s="525"/>
      <c r="I674" s="525"/>
      <c r="J674" s="525">
        <f t="shared" ref="J674:L674" si="613" xml:space="preserve"> J642 * J659</f>
        <v>0</v>
      </c>
      <c r="K674" s="525">
        <f t="shared" si="613"/>
        <v>0</v>
      </c>
      <c r="L674" s="525">
        <f t="shared" si="613"/>
        <v>0</v>
      </c>
      <c r="M674" s="525">
        <f xml:space="preserve"> M642 * M659</f>
        <v>0</v>
      </c>
      <c r="N674" s="525">
        <f t="shared" ref="N674:Q674" si="614" xml:space="preserve"> N642 * N659</f>
        <v>0</v>
      </c>
      <c r="O674" s="525">
        <f t="shared" si="614"/>
        <v>0</v>
      </c>
      <c r="P674" s="525">
        <f t="shared" si="614"/>
        <v>0</v>
      </c>
      <c r="Q674" s="525">
        <f t="shared" si="614"/>
        <v>0</v>
      </c>
    </row>
    <row r="675" spans="1:17" s="526" customFormat="1" hidden="1" outlineLevel="2">
      <c r="A675" s="593"/>
      <c r="B675" s="594"/>
      <c r="C675" s="595"/>
      <c r="D675" s="596" t="s">
        <v>719</v>
      </c>
      <c r="E675" s="525" t="s">
        <v>1163</v>
      </c>
      <c r="F675" s="525"/>
      <c r="G675" s="525" t="s">
        <v>255</v>
      </c>
      <c r="H675" s="525"/>
      <c r="I675" s="525"/>
      <c r="J675" s="525">
        <f t="shared" ref="J675:Q675" si="615" xml:space="preserve"> J643 * J659</f>
        <v>0</v>
      </c>
      <c r="K675" s="525">
        <f t="shared" si="615"/>
        <v>0</v>
      </c>
      <c r="L675" s="525">
        <f t="shared" si="615"/>
        <v>0</v>
      </c>
      <c r="M675" s="525">
        <f xml:space="preserve"> M643 * M659</f>
        <v>0</v>
      </c>
      <c r="N675" s="525">
        <f t="shared" si="615"/>
        <v>0</v>
      </c>
      <c r="O675" s="525">
        <f t="shared" si="615"/>
        <v>0</v>
      </c>
      <c r="P675" s="525">
        <f t="shared" si="615"/>
        <v>0</v>
      </c>
      <c r="Q675" s="525">
        <f t="shared" si="615"/>
        <v>0</v>
      </c>
    </row>
    <row r="676" spans="1:17" s="526" customFormat="1" hidden="1" outlineLevel="2">
      <c r="A676" s="593"/>
      <c r="B676" s="594"/>
      <c r="C676" s="595"/>
      <c r="D676" s="596" t="s">
        <v>719</v>
      </c>
      <c r="E676" s="525" t="s">
        <v>981</v>
      </c>
      <c r="F676" s="525"/>
      <c r="G676" s="525" t="s">
        <v>255</v>
      </c>
      <c r="H676" s="525"/>
      <c r="I676" s="525"/>
      <c r="J676" s="525">
        <f t="shared" ref="J676:Q676" si="616" xml:space="preserve"> J644 * J659</f>
        <v>0</v>
      </c>
      <c r="K676" s="525">
        <f t="shared" si="616"/>
        <v>0</v>
      </c>
      <c r="L676" s="525">
        <f t="shared" si="616"/>
        <v>0</v>
      </c>
      <c r="M676" s="525">
        <f t="shared" si="616"/>
        <v>0</v>
      </c>
      <c r="N676" s="525">
        <f t="shared" si="616"/>
        <v>0</v>
      </c>
      <c r="O676" s="525">
        <f t="shared" si="616"/>
        <v>0</v>
      </c>
      <c r="P676" s="525">
        <f t="shared" si="616"/>
        <v>0</v>
      </c>
      <c r="Q676" s="525">
        <f t="shared" si="616"/>
        <v>0</v>
      </c>
    </row>
    <row r="677" spans="1:17" s="526" customFormat="1" hidden="1" outlineLevel="2">
      <c r="A677" s="593"/>
      <c r="B677" s="594"/>
      <c r="C677" s="595"/>
      <c r="D677" s="596" t="s">
        <v>631</v>
      </c>
      <c r="E677" s="525" t="s">
        <v>1164</v>
      </c>
      <c r="F677" s="525"/>
      <c r="G677" s="525" t="s">
        <v>255</v>
      </c>
      <c r="H677" s="525"/>
      <c r="I677" s="525"/>
      <c r="J677" s="525">
        <f t="shared" ref="J677:Q677" si="617" xml:space="preserve"> J645 * J659</f>
        <v>0</v>
      </c>
      <c r="K677" s="525">
        <f t="shared" si="617"/>
        <v>0</v>
      </c>
      <c r="L677" s="525">
        <f t="shared" si="617"/>
        <v>0</v>
      </c>
      <c r="M677" s="525">
        <f t="shared" si="617"/>
        <v>0</v>
      </c>
      <c r="N677" s="525">
        <f t="shared" si="617"/>
        <v>0</v>
      </c>
      <c r="O677" s="525">
        <f t="shared" si="617"/>
        <v>0</v>
      </c>
      <c r="P677" s="525">
        <f t="shared" si="617"/>
        <v>0</v>
      </c>
      <c r="Q677" s="525">
        <f t="shared" si="617"/>
        <v>0</v>
      </c>
    </row>
    <row r="678" spans="1:17" s="526" customFormat="1" hidden="1" outlineLevel="2">
      <c r="A678" s="593"/>
      <c r="B678" s="594"/>
      <c r="C678" s="595"/>
      <c r="D678" s="596"/>
      <c r="E678" s="525" t="s">
        <v>1165</v>
      </c>
      <c r="F678" s="525"/>
      <c r="G678" s="525" t="s">
        <v>255</v>
      </c>
      <c r="H678" s="525"/>
      <c r="I678" s="525"/>
      <c r="J678" s="525">
        <f t="shared" ref="J678:Q678" si="618" xml:space="preserve"> IF( J$10 = 1, J638 * J659, J646 * J659)</f>
        <v>0</v>
      </c>
      <c r="K678" s="525">
        <f t="shared" si="618"/>
        <v>0</v>
      </c>
      <c r="L678" s="525">
        <f t="shared" si="618"/>
        <v>0</v>
      </c>
      <c r="M678" s="525">
        <f t="shared" si="618"/>
        <v>0</v>
      </c>
      <c r="N678" s="525">
        <f t="shared" si="618"/>
        <v>0</v>
      </c>
      <c r="O678" s="525">
        <f t="shared" si="618"/>
        <v>0</v>
      </c>
      <c r="P678" s="525">
        <f t="shared" si="618"/>
        <v>0</v>
      </c>
      <c r="Q678" s="525">
        <f t="shared" si="618"/>
        <v>0</v>
      </c>
    </row>
    <row r="679" spans="1:17" s="526" customFormat="1" hidden="1" outlineLevel="2">
      <c r="A679" s="593"/>
      <c r="B679" s="594"/>
      <c r="C679" s="595"/>
      <c r="D679" s="596"/>
      <c r="E679" s="525"/>
      <c r="F679" s="525"/>
      <c r="G679" s="525"/>
      <c r="H679" s="525"/>
      <c r="I679" s="525"/>
      <c r="J679" s="525"/>
      <c r="K679" s="525"/>
      <c r="L679" s="525"/>
      <c r="M679" s="525"/>
      <c r="N679" s="525"/>
      <c r="O679" s="525"/>
      <c r="P679" s="525"/>
      <c r="Q679" s="525"/>
    </row>
    <row r="680" spans="1:17" s="526" customFormat="1" hidden="1" outlineLevel="2">
      <c r="A680" s="593"/>
      <c r="B680" s="594"/>
      <c r="C680" s="595"/>
      <c r="D680" s="596"/>
      <c r="E680" s="525" t="s">
        <v>1166</v>
      </c>
      <c r="F680" s="525"/>
      <c r="G680" s="525" t="s">
        <v>255</v>
      </c>
      <c r="H680" s="525"/>
      <c r="I680" s="525"/>
      <c r="J680" s="525">
        <f xml:space="preserve"> J663 + J668 + J674</f>
        <v>0</v>
      </c>
      <c r="K680" s="525">
        <f t="shared" ref="K680:Q681" si="619" xml:space="preserve"> K663 + K668 + K674</f>
        <v>0</v>
      </c>
      <c r="L680" s="525">
        <f t="shared" si="619"/>
        <v>0</v>
      </c>
      <c r="M680" s="525">
        <f t="shared" si="619"/>
        <v>0</v>
      </c>
      <c r="N680" s="525">
        <f t="shared" si="619"/>
        <v>0</v>
      </c>
      <c r="O680" s="525">
        <f t="shared" si="619"/>
        <v>0</v>
      </c>
      <c r="P680" s="525">
        <f t="shared" si="619"/>
        <v>0</v>
      </c>
      <c r="Q680" s="525">
        <f t="shared" si="619"/>
        <v>0</v>
      </c>
    </row>
    <row r="681" spans="1:17" s="526" customFormat="1" hidden="1" outlineLevel="2">
      <c r="A681" s="593"/>
      <c r="B681" s="594"/>
      <c r="C681" s="595"/>
      <c r="D681" s="596" t="s">
        <v>719</v>
      </c>
      <c r="E681" s="525" t="s">
        <v>1167</v>
      </c>
      <c r="F681" s="525"/>
      <c r="G681" s="525" t="s">
        <v>255</v>
      </c>
      <c r="H681" s="525"/>
      <c r="I681" s="525"/>
      <c r="J681" s="525">
        <f xml:space="preserve"> J664 + J669 + J675</f>
        <v>0</v>
      </c>
      <c r="K681" s="525">
        <f t="shared" si="619"/>
        <v>0</v>
      </c>
      <c r="L681" s="525">
        <f t="shared" si="619"/>
        <v>0</v>
      </c>
      <c r="M681" s="525">
        <f xml:space="preserve"> M664 + M669 + M675</f>
        <v>0</v>
      </c>
      <c r="N681" s="525">
        <f t="shared" si="619"/>
        <v>0</v>
      </c>
      <c r="O681" s="525">
        <f t="shared" si="619"/>
        <v>0</v>
      </c>
      <c r="P681" s="525">
        <f t="shared" si="619"/>
        <v>0</v>
      </c>
      <c r="Q681" s="525">
        <f t="shared" si="619"/>
        <v>0</v>
      </c>
    </row>
    <row r="682" spans="1:17" s="526" customFormat="1" hidden="1" outlineLevel="2">
      <c r="A682" s="593"/>
      <c r="B682" s="594"/>
      <c r="C682" s="595"/>
      <c r="D682" s="596" t="s">
        <v>719</v>
      </c>
      <c r="E682" s="525" t="s">
        <v>1168</v>
      </c>
      <c r="F682" s="525"/>
      <c r="G682" s="525" t="s">
        <v>255</v>
      </c>
      <c r="H682" s="525"/>
      <c r="I682" s="525"/>
      <c r="J682" s="525">
        <f xml:space="preserve"> J676</f>
        <v>0</v>
      </c>
      <c r="K682" s="525">
        <f t="shared" ref="K682:Q682" si="620" xml:space="preserve"> K676</f>
        <v>0</v>
      </c>
      <c r="L682" s="525">
        <f t="shared" si="620"/>
        <v>0</v>
      </c>
      <c r="M682" s="525">
        <f t="shared" si="620"/>
        <v>0</v>
      </c>
      <c r="N682" s="525">
        <f t="shared" si="620"/>
        <v>0</v>
      </c>
      <c r="O682" s="525">
        <f t="shared" si="620"/>
        <v>0</v>
      </c>
      <c r="P682" s="525">
        <f t="shared" si="620"/>
        <v>0</v>
      </c>
      <c r="Q682" s="525">
        <f t="shared" si="620"/>
        <v>0</v>
      </c>
    </row>
    <row r="683" spans="1:17" s="526" customFormat="1" hidden="1" outlineLevel="2">
      <c r="A683" s="593"/>
      <c r="B683" s="594"/>
      <c r="C683" s="595"/>
      <c r="D683" s="596" t="s">
        <v>631</v>
      </c>
      <c r="E683" s="525" t="s">
        <v>1169</v>
      </c>
      <c r="F683" s="525"/>
      <c r="G683" s="525" t="s">
        <v>255</v>
      </c>
      <c r="H683" s="525"/>
      <c r="I683" s="525"/>
      <c r="J683" s="525">
        <f xml:space="preserve"> J665 + J670 + J677</f>
        <v>0</v>
      </c>
      <c r="K683" s="525">
        <f t="shared" ref="K683:Q683" si="621" xml:space="preserve"> K665 + K670 + K677</f>
        <v>0</v>
      </c>
      <c r="L683" s="525">
        <f t="shared" si="621"/>
        <v>0</v>
      </c>
      <c r="M683" s="525">
        <f xml:space="preserve"> M665 + M670 + M677</f>
        <v>0</v>
      </c>
      <c r="N683" s="525">
        <f t="shared" si="621"/>
        <v>0</v>
      </c>
      <c r="O683" s="525">
        <f t="shared" si="621"/>
        <v>0</v>
      </c>
      <c r="P683" s="525">
        <f t="shared" si="621"/>
        <v>0</v>
      </c>
      <c r="Q683" s="525">
        <f t="shared" si="621"/>
        <v>0</v>
      </c>
    </row>
    <row r="684" spans="1:17" s="526" customFormat="1" hidden="1" outlineLevel="2">
      <c r="A684" s="593"/>
      <c r="B684" s="594"/>
      <c r="C684" s="595"/>
      <c r="D684" s="596" t="s">
        <v>631</v>
      </c>
      <c r="E684" s="525" t="s">
        <v>1170</v>
      </c>
      <c r="F684" s="525"/>
      <c r="G684" s="525" t="s">
        <v>255</v>
      </c>
      <c r="H684" s="525"/>
      <c r="I684" s="525"/>
      <c r="J684" s="525">
        <f xml:space="preserve"> J671</f>
        <v>0</v>
      </c>
      <c r="K684" s="525">
        <f t="shared" ref="K684:Q684" si="622" xml:space="preserve"> K671</f>
        <v>0</v>
      </c>
      <c r="L684" s="525">
        <f t="shared" si="622"/>
        <v>0</v>
      </c>
      <c r="M684" s="525">
        <f t="shared" si="622"/>
        <v>0</v>
      </c>
      <c r="N684" s="525">
        <f t="shared" si="622"/>
        <v>0</v>
      </c>
      <c r="O684" s="525">
        <f t="shared" si="622"/>
        <v>0</v>
      </c>
      <c r="P684" s="525">
        <f t="shared" si="622"/>
        <v>0</v>
      </c>
      <c r="Q684" s="525">
        <f t="shared" si="622"/>
        <v>0</v>
      </c>
    </row>
    <row r="685" spans="1:17" s="526" customFormat="1" hidden="1" outlineLevel="2">
      <c r="A685" s="593"/>
      <c r="B685" s="594"/>
      <c r="C685" s="595"/>
      <c r="D685" s="596"/>
      <c r="E685" s="525" t="s">
        <v>1171</v>
      </c>
      <c r="F685" s="525"/>
      <c r="G685" s="525" t="s">
        <v>255</v>
      </c>
      <c r="H685" s="525"/>
      <c r="I685" s="525"/>
      <c r="J685" s="525">
        <f xml:space="preserve"> J666 + J672 + J678</f>
        <v>0</v>
      </c>
      <c r="K685" s="525">
        <f t="shared" ref="K685:Q685" si="623" xml:space="preserve"> K666 + K672 + K678</f>
        <v>0</v>
      </c>
      <c r="L685" s="525">
        <f t="shared" si="623"/>
        <v>0</v>
      </c>
      <c r="M685" s="525">
        <f xml:space="preserve"> M666 + M672 + M678</f>
        <v>0</v>
      </c>
      <c r="N685" s="525">
        <f t="shared" si="623"/>
        <v>0</v>
      </c>
      <c r="O685" s="525">
        <f t="shared" si="623"/>
        <v>0</v>
      </c>
      <c r="P685" s="525">
        <f t="shared" si="623"/>
        <v>0</v>
      </c>
      <c r="Q685" s="525">
        <f t="shared" si="623"/>
        <v>0</v>
      </c>
    </row>
    <row r="686" spans="1:17" s="526" customFormat="1" hidden="1" outlineLevel="2">
      <c r="A686" s="593"/>
      <c r="B686" s="594"/>
      <c r="C686" s="595"/>
      <c r="D686" s="596"/>
      <c r="E686" s="525"/>
      <c r="F686" s="525"/>
      <c r="G686" s="525"/>
      <c r="H686" s="525"/>
      <c r="I686" s="525"/>
      <c r="J686" s="525"/>
      <c r="K686" s="525"/>
      <c r="L686" s="525"/>
      <c r="M686" s="525"/>
      <c r="N686" s="525"/>
      <c r="O686" s="525"/>
      <c r="P686" s="525"/>
      <c r="Q686" s="525"/>
    </row>
    <row r="687" spans="1:17" s="526" customFormat="1" hidden="1" outlineLevel="2">
      <c r="A687" s="593"/>
      <c r="B687" s="594"/>
      <c r="C687" s="595"/>
      <c r="D687" s="596"/>
      <c r="E687" s="525" t="s">
        <v>1172</v>
      </c>
      <c r="F687" s="525"/>
      <c r="G687" s="525" t="s">
        <v>255</v>
      </c>
      <c r="H687" s="525"/>
      <c r="I687" s="525"/>
      <c r="J687" s="525">
        <f t="shared" ref="J687:Q687" si="624" xml:space="preserve"> J623 * J658</f>
        <v>0</v>
      </c>
      <c r="K687" s="525">
        <f t="shared" si="624"/>
        <v>0</v>
      </c>
      <c r="L687" s="525">
        <f t="shared" si="624"/>
        <v>0</v>
      </c>
      <c r="M687" s="525">
        <f t="shared" si="624"/>
        <v>0</v>
      </c>
      <c r="N687" s="525">
        <f t="shared" si="624"/>
        <v>0</v>
      </c>
      <c r="O687" s="525">
        <f t="shared" si="624"/>
        <v>0</v>
      </c>
      <c r="P687" s="525">
        <f t="shared" si="624"/>
        <v>0</v>
      </c>
      <c r="Q687" s="525">
        <f t="shared" si="624"/>
        <v>0</v>
      </c>
    </row>
    <row r="688" spans="1:17" s="526" customFormat="1" hidden="1" outlineLevel="2">
      <c r="A688" s="593"/>
      <c r="B688" s="594"/>
      <c r="C688" s="595"/>
      <c r="D688" s="596"/>
      <c r="E688" s="525" t="s">
        <v>1173</v>
      </c>
      <c r="F688" s="525"/>
      <c r="G688" s="525" t="s">
        <v>255</v>
      </c>
      <c r="H688" s="525"/>
      <c r="I688" s="525"/>
      <c r="J688" s="525">
        <f t="shared" ref="J688:Q688" si="625" xml:space="preserve"> J636 * J658</f>
        <v>0</v>
      </c>
      <c r="K688" s="525">
        <f t="shared" si="625"/>
        <v>0</v>
      </c>
      <c r="L688" s="525">
        <f t="shared" si="625"/>
        <v>0</v>
      </c>
      <c r="M688" s="525">
        <f t="shared" si="625"/>
        <v>0</v>
      </c>
      <c r="N688" s="525">
        <f t="shared" si="625"/>
        <v>0</v>
      </c>
      <c r="O688" s="525">
        <f t="shared" si="625"/>
        <v>0</v>
      </c>
      <c r="P688" s="525">
        <f t="shared" si="625"/>
        <v>0</v>
      </c>
      <c r="Q688" s="525">
        <f t="shared" si="625"/>
        <v>0</v>
      </c>
    </row>
    <row r="689" spans="1:17" s="526" customFormat="1" hidden="1" outlineLevel="2">
      <c r="A689" s="593"/>
      <c r="B689" s="594"/>
      <c r="C689" s="595"/>
      <c r="D689" s="596"/>
      <c r="E689" s="525" t="s">
        <v>1174</v>
      </c>
      <c r="F689" s="525"/>
      <c r="G689" s="525" t="s">
        <v>255</v>
      </c>
      <c r="H689" s="525"/>
      <c r="I689" s="525"/>
      <c r="J689" s="525">
        <f t="shared" ref="J689:Q689" si="626" xml:space="preserve"> J647 * J658</f>
        <v>0</v>
      </c>
      <c r="K689" s="525">
        <f t="shared" si="626"/>
        <v>0</v>
      </c>
      <c r="L689" s="525">
        <f t="shared" si="626"/>
        <v>0</v>
      </c>
      <c r="M689" s="525">
        <f t="shared" si="626"/>
        <v>0</v>
      </c>
      <c r="N689" s="525">
        <f t="shared" si="626"/>
        <v>0</v>
      </c>
      <c r="O689" s="525">
        <f t="shared" si="626"/>
        <v>0</v>
      </c>
      <c r="P689" s="525">
        <f t="shared" si="626"/>
        <v>0</v>
      </c>
      <c r="Q689" s="525">
        <f t="shared" si="626"/>
        <v>0</v>
      </c>
    </row>
    <row r="690" spans="1:17" s="529" customFormat="1" hidden="1" outlineLevel="2">
      <c r="A690" s="597"/>
      <c r="B690" s="598"/>
      <c r="C690" s="599"/>
      <c r="D690" s="600"/>
      <c r="E690" s="601" t="s">
        <v>1175</v>
      </c>
      <c r="F690" s="528"/>
      <c r="G690" s="528" t="s">
        <v>255</v>
      </c>
      <c r="H690" s="528"/>
      <c r="I690" s="528"/>
      <c r="J690" s="528">
        <f t="shared" ref="J690:Q690" si="627" xml:space="preserve"> SUM(J687:J689)</f>
        <v>0</v>
      </c>
      <c r="K690" s="528">
        <f t="shared" si="627"/>
        <v>0</v>
      </c>
      <c r="L690" s="528">
        <f t="shared" si="627"/>
        <v>0</v>
      </c>
      <c r="M690" s="528">
        <f t="shared" si="627"/>
        <v>0</v>
      </c>
      <c r="N690" s="528">
        <f t="shared" si="627"/>
        <v>0</v>
      </c>
      <c r="O690" s="528">
        <f t="shared" si="627"/>
        <v>0</v>
      </c>
      <c r="P690" s="528">
        <f t="shared" si="627"/>
        <v>0</v>
      </c>
      <c r="Q690" s="528">
        <f t="shared" si="627"/>
        <v>0</v>
      </c>
    </row>
    <row r="691" spans="1:17" s="573" customFormat="1" hidden="1" outlineLevel="1">
      <c r="A691" s="572"/>
      <c r="B691" s="570"/>
      <c r="C691" s="574"/>
      <c r="D691" s="571"/>
      <c r="E691" s="577"/>
      <c r="F691" s="577"/>
      <c r="G691" s="577"/>
      <c r="H691" s="577"/>
      <c r="I691" s="577"/>
      <c r="J691" s="577"/>
      <c r="K691" s="577"/>
      <c r="L691" s="577"/>
      <c r="M691" s="577"/>
      <c r="N691" s="577"/>
      <c r="O691" s="577"/>
      <c r="P691" s="577"/>
      <c r="Q691" s="577"/>
    </row>
    <row r="692" spans="1:17" s="573" customFormat="1" hidden="1" outlineLevel="1" collapsed="1">
      <c r="A692" s="572"/>
      <c r="B692" s="570" t="s">
        <v>994</v>
      </c>
      <c r="C692" s="574"/>
      <c r="D692" s="571"/>
      <c r="E692" s="577"/>
      <c r="F692" s="577"/>
      <c r="G692" s="577"/>
      <c r="H692" s="577"/>
      <c r="I692" s="577"/>
      <c r="J692" s="577"/>
      <c r="K692" s="577"/>
      <c r="L692" s="577"/>
      <c r="M692" s="577"/>
      <c r="N692" s="577"/>
      <c r="O692" s="577"/>
      <c r="P692" s="577"/>
      <c r="Q692" s="577"/>
    </row>
    <row r="693" spans="1:17" s="573" customFormat="1" hidden="1" outlineLevel="2">
      <c r="A693" s="572"/>
      <c r="B693" s="570"/>
      <c r="C693" s="574"/>
      <c r="D693" s="571"/>
      <c r="E693" s="577"/>
      <c r="F693" s="577"/>
      <c r="G693" s="577"/>
      <c r="H693" s="577"/>
      <c r="I693" s="577"/>
      <c r="J693" s="577"/>
      <c r="K693" s="577"/>
      <c r="L693" s="577"/>
      <c r="M693" s="577"/>
      <c r="N693" s="577"/>
      <c r="O693" s="577"/>
      <c r="P693" s="577"/>
      <c r="Q693" s="577"/>
    </row>
    <row r="694" spans="1:17" s="573" customFormat="1" hidden="1" outlineLevel="2">
      <c r="A694" s="572"/>
      <c r="B694" s="570"/>
      <c r="C694" s="574"/>
      <c r="D694" s="571"/>
      <c r="E694" s="577" t="str">
        <f t="shared" ref="E694:Q694" si="628" xml:space="preserve"> E666</f>
        <v>Closing RCV (RPI inflated RCV) - BR - nominal (year end prices)</v>
      </c>
      <c r="F694" s="577">
        <f t="shared" si="628"/>
        <v>0</v>
      </c>
      <c r="G694" s="577" t="str">
        <f t="shared" si="628"/>
        <v>£m</v>
      </c>
      <c r="H694" s="577">
        <f t="shared" si="628"/>
        <v>0</v>
      </c>
      <c r="I694" s="577">
        <f t="shared" si="628"/>
        <v>0</v>
      </c>
      <c r="J694" s="577">
        <f t="shared" si="628"/>
        <v>0</v>
      </c>
      <c r="K694" s="577">
        <f t="shared" si="628"/>
        <v>0</v>
      </c>
      <c r="L694" s="577">
        <f t="shared" si="628"/>
        <v>0</v>
      </c>
      <c r="M694" s="577">
        <f t="shared" si="628"/>
        <v>0</v>
      </c>
      <c r="N694" s="577">
        <f t="shared" si="628"/>
        <v>0</v>
      </c>
      <c r="O694" s="577">
        <f t="shared" si="628"/>
        <v>0</v>
      </c>
      <c r="P694" s="577">
        <f t="shared" si="628"/>
        <v>0</v>
      </c>
      <c r="Q694" s="577">
        <f t="shared" si="628"/>
        <v>0</v>
      </c>
    </row>
    <row r="695" spans="1:17" s="573" customFormat="1" hidden="1" outlineLevel="2">
      <c r="A695" s="572"/>
      <c r="B695" s="570"/>
      <c r="C695" s="574"/>
      <c r="D695" s="571" t="s">
        <v>719</v>
      </c>
      <c r="E695" s="577" t="str">
        <f t="shared" ref="E695:Q695" si="629" xml:space="preserve"> E672</f>
        <v>Closing RCV (CPIH inflated RCV) - BR - nominal (year end prices)</v>
      </c>
      <c r="F695" s="577">
        <f t="shared" si="629"/>
        <v>0</v>
      </c>
      <c r="G695" s="577" t="str">
        <f t="shared" si="629"/>
        <v>£m</v>
      </c>
      <c r="H695" s="577">
        <f t="shared" si="629"/>
        <v>0</v>
      </c>
      <c r="I695" s="577">
        <f t="shared" si="629"/>
        <v>0</v>
      </c>
      <c r="J695" s="577">
        <f t="shared" si="629"/>
        <v>0</v>
      </c>
      <c r="K695" s="577">
        <f t="shared" si="629"/>
        <v>0</v>
      </c>
      <c r="L695" s="577">
        <f t="shared" si="629"/>
        <v>0</v>
      </c>
      <c r="M695" s="577">
        <f t="shared" si="629"/>
        <v>0</v>
      </c>
      <c r="N695" s="577">
        <f t="shared" si="629"/>
        <v>0</v>
      </c>
      <c r="O695" s="577">
        <f t="shared" si="629"/>
        <v>0</v>
      </c>
      <c r="P695" s="577">
        <f t="shared" si="629"/>
        <v>0</v>
      </c>
      <c r="Q695" s="577">
        <f t="shared" si="629"/>
        <v>0</v>
      </c>
    </row>
    <row r="696" spans="1:17" s="573" customFormat="1" hidden="1" outlineLevel="2">
      <c r="A696" s="572"/>
      <c r="B696" s="570"/>
      <c r="C696" s="574"/>
      <c r="D696" s="571" t="s">
        <v>719</v>
      </c>
      <c r="E696" s="577" t="str">
        <f t="shared" ref="E696:Q696" si="630" xml:space="preserve"> E678</f>
        <v>Closing RCV (Post 2020 investment RCV) - BR - nominal (year end prices)</v>
      </c>
      <c r="F696" s="577">
        <f t="shared" si="630"/>
        <v>0</v>
      </c>
      <c r="G696" s="577" t="str">
        <f t="shared" si="630"/>
        <v>£m</v>
      </c>
      <c r="H696" s="577">
        <f t="shared" si="630"/>
        <v>0</v>
      </c>
      <c r="I696" s="577">
        <f t="shared" si="630"/>
        <v>0</v>
      </c>
      <c r="J696" s="577">
        <f t="shared" si="630"/>
        <v>0</v>
      </c>
      <c r="K696" s="577">
        <f t="shared" si="630"/>
        <v>0</v>
      </c>
      <c r="L696" s="577">
        <f t="shared" si="630"/>
        <v>0</v>
      </c>
      <c r="M696" s="577">
        <f t="shared" si="630"/>
        <v>0</v>
      </c>
      <c r="N696" s="577">
        <f t="shared" si="630"/>
        <v>0</v>
      </c>
      <c r="O696" s="577">
        <f t="shared" si="630"/>
        <v>0</v>
      </c>
      <c r="P696" s="577">
        <f t="shared" si="630"/>
        <v>0</v>
      </c>
      <c r="Q696" s="577">
        <f t="shared" si="630"/>
        <v>0</v>
      </c>
    </row>
    <row r="697" spans="1:17" s="446" customFormat="1" hidden="1" outlineLevel="2">
      <c r="A697" s="586"/>
      <c r="B697" s="587"/>
      <c r="C697" s="588"/>
      <c r="D697" s="589"/>
      <c r="E697" s="590" t="s">
        <v>1176</v>
      </c>
      <c r="F697" s="590"/>
      <c r="G697" s="590" t="s">
        <v>255</v>
      </c>
      <c r="H697" s="590"/>
      <c r="I697" s="590"/>
      <c r="J697" s="610">
        <f t="shared" ref="J697:Q697" si="631" xml:space="preserve"> SUM(J694:J696)</f>
        <v>0</v>
      </c>
      <c r="K697" s="610">
        <f t="shared" si="631"/>
        <v>0</v>
      </c>
      <c r="L697" s="610">
        <f t="shared" si="631"/>
        <v>0</v>
      </c>
      <c r="M697" s="610">
        <f t="shared" si="631"/>
        <v>0</v>
      </c>
      <c r="N697" s="610">
        <f t="shared" si="631"/>
        <v>0</v>
      </c>
      <c r="O697" s="610">
        <f t="shared" si="631"/>
        <v>0</v>
      </c>
      <c r="P697" s="610">
        <f t="shared" si="631"/>
        <v>0</v>
      </c>
      <c r="Q697" s="610">
        <f t="shared" si="631"/>
        <v>0</v>
      </c>
    </row>
    <row r="698" spans="1:17" s="573" customFormat="1" hidden="1" outlineLevel="2">
      <c r="A698" s="572"/>
      <c r="B698" s="570"/>
      <c r="C698" s="574"/>
      <c r="D698" s="571"/>
      <c r="E698" s="577"/>
      <c r="F698" s="577"/>
      <c r="G698" s="577"/>
      <c r="H698" s="577"/>
      <c r="I698" s="577"/>
      <c r="J698" s="577"/>
      <c r="K698" s="577"/>
      <c r="L698" s="577"/>
      <c r="M698" s="577"/>
      <c r="N698" s="577"/>
      <c r="O698" s="577"/>
      <c r="P698" s="577"/>
      <c r="Q698" s="577"/>
    </row>
    <row r="699" spans="1:17" s="573" customFormat="1" hidden="1" outlineLevel="2">
      <c r="A699" s="572"/>
      <c r="B699" s="570"/>
      <c r="C699" s="574"/>
      <c r="D699" s="571"/>
      <c r="E699" s="577" t="s">
        <v>1177</v>
      </c>
      <c r="F699" s="577"/>
      <c r="G699" s="577" t="s">
        <v>255</v>
      </c>
      <c r="H699" s="577"/>
      <c r="I699" s="577"/>
      <c r="J699" s="577">
        <f t="shared" ref="J699:J701" si="632" xml:space="preserve"> I694 * J$22</f>
        <v>0</v>
      </c>
      <c r="K699" s="577">
        <f t="shared" ref="K699:K701" si="633" xml:space="preserve"> J694 * K$22</f>
        <v>0</v>
      </c>
      <c r="L699" s="577">
        <f t="shared" ref="L699:L701" si="634" xml:space="preserve"> K694 * L$22</f>
        <v>0</v>
      </c>
      <c r="M699" s="577">
        <f xml:space="preserve"> L694 * M$22</f>
        <v>0</v>
      </c>
      <c r="N699" s="577">
        <f xml:space="preserve"> M694 * N$22</f>
        <v>0</v>
      </c>
      <c r="O699" s="577">
        <f t="shared" ref="O699:O701" si="635" xml:space="preserve"> N694 * O$22</f>
        <v>0</v>
      </c>
      <c r="P699" s="577">
        <f t="shared" ref="P699:P701" si="636" xml:space="preserve"> O694 * P$22</f>
        <v>0</v>
      </c>
      <c r="Q699" s="577">
        <f t="shared" ref="Q699:Q701" si="637" xml:space="preserve"> P694 * Q$22</f>
        <v>0</v>
      </c>
    </row>
    <row r="700" spans="1:17" s="573" customFormat="1" hidden="1" outlineLevel="2">
      <c r="A700" s="572"/>
      <c r="B700" s="570"/>
      <c r="C700" s="574"/>
      <c r="D700" s="571" t="s">
        <v>719</v>
      </c>
      <c r="E700" s="577" t="s">
        <v>1178</v>
      </c>
      <c r="F700" s="577"/>
      <c r="G700" s="577" t="s">
        <v>255</v>
      </c>
      <c r="H700" s="577"/>
      <c r="I700" s="577"/>
      <c r="J700" s="577">
        <f t="shared" si="632"/>
        <v>0</v>
      </c>
      <c r="K700" s="577">
        <f t="shared" si="633"/>
        <v>0</v>
      </c>
      <c r="L700" s="577">
        <f t="shared" si="634"/>
        <v>0</v>
      </c>
      <c r="M700" s="577">
        <f t="shared" ref="M700:M701" si="638" xml:space="preserve"> L695 * M$22</f>
        <v>0</v>
      </c>
      <c r="N700" s="577">
        <f t="shared" ref="N700:N701" si="639" xml:space="preserve"> M695 * N$22</f>
        <v>0</v>
      </c>
      <c r="O700" s="577">
        <f t="shared" si="635"/>
        <v>0</v>
      </c>
      <c r="P700" s="577">
        <f t="shared" si="636"/>
        <v>0</v>
      </c>
      <c r="Q700" s="577">
        <f t="shared" si="637"/>
        <v>0</v>
      </c>
    </row>
    <row r="701" spans="1:17" s="573" customFormat="1" hidden="1" outlineLevel="2">
      <c r="A701" s="572"/>
      <c r="B701" s="570"/>
      <c r="C701" s="574"/>
      <c r="D701" s="571" t="s">
        <v>719</v>
      </c>
      <c r="E701" s="577" t="s">
        <v>1179</v>
      </c>
      <c r="F701" s="577"/>
      <c r="G701" s="577" t="s">
        <v>255</v>
      </c>
      <c r="H701" s="577"/>
      <c r="I701" s="577"/>
      <c r="J701" s="577">
        <f t="shared" si="632"/>
        <v>0</v>
      </c>
      <c r="K701" s="577">
        <f t="shared" si="633"/>
        <v>0</v>
      </c>
      <c r="L701" s="577">
        <f t="shared" si="634"/>
        <v>0</v>
      </c>
      <c r="M701" s="577">
        <f t="shared" si="638"/>
        <v>0</v>
      </c>
      <c r="N701" s="577">
        <f t="shared" si="639"/>
        <v>0</v>
      </c>
      <c r="O701" s="577">
        <f t="shared" si="635"/>
        <v>0</v>
      </c>
      <c r="P701" s="577">
        <f t="shared" si="636"/>
        <v>0</v>
      </c>
      <c r="Q701" s="577">
        <f t="shared" si="637"/>
        <v>0</v>
      </c>
    </row>
    <row r="702" spans="1:17" s="446" customFormat="1" hidden="1" outlineLevel="2">
      <c r="A702" s="586"/>
      <c r="B702" s="587"/>
      <c r="C702" s="588"/>
      <c r="D702" s="589"/>
      <c r="E702" s="590" t="s">
        <v>1180</v>
      </c>
      <c r="F702" s="590"/>
      <c r="G702" s="590" t="s">
        <v>255</v>
      </c>
      <c r="H702" s="590"/>
      <c r="I702" s="590"/>
      <c r="J702" s="610">
        <f t="shared" ref="J702" si="640" xml:space="preserve"> SUM(J699:J701)</f>
        <v>0</v>
      </c>
      <c r="K702" s="610">
        <f t="shared" ref="K702:Q702" si="641" xml:space="preserve"> SUM(K699:K701)</f>
        <v>0</v>
      </c>
      <c r="L702" s="610">
        <f t="shared" si="641"/>
        <v>0</v>
      </c>
      <c r="M702" s="610">
        <f t="shared" si="641"/>
        <v>0</v>
      </c>
      <c r="N702" s="610">
        <f t="shared" si="641"/>
        <v>0</v>
      </c>
      <c r="O702" s="610">
        <f t="shared" si="641"/>
        <v>0</v>
      </c>
      <c r="P702" s="610">
        <f t="shared" si="641"/>
        <v>0</v>
      </c>
      <c r="Q702" s="610">
        <f t="shared" si="641"/>
        <v>0</v>
      </c>
    </row>
    <row r="703" spans="1:17" s="573" customFormat="1" hidden="1" outlineLevel="2">
      <c r="A703" s="572"/>
      <c r="B703" s="570"/>
      <c r="C703" s="574"/>
      <c r="D703" s="571"/>
      <c r="E703" s="577"/>
      <c r="F703" s="577"/>
      <c r="G703" s="577"/>
      <c r="H703" s="577"/>
      <c r="I703" s="577"/>
      <c r="J703" s="577"/>
      <c r="K703" s="577"/>
      <c r="L703" s="577"/>
      <c r="M703" s="577"/>
      <c r="N703" s="577"/>
      <c r="O703" s="577"/>
      <c r="P703" s="577"/>
      <c r="Q703" s="577"/>
    </row>
    <row r="704" spans="1:17" s="573" customFormat="1" hidden="1" outlineLevel="2">
      <c r="A704" s="572"/>
      <c r="B704" s="570"/>
      <c r="C704" s="574"/>
      <c r="D704" s="571"/>
      <c r="E704" s="577" t="str">
        <f t="shared" ref="E704:Q704" si="642" xml:space="preserve"> E702</f>
        <v>Prior year closing RCV expressed in current year nominal terms - BR</v>
      </c>
      <c r="F704" s="577">
        <f t="shared" si="642"/>
        <v>0</v>
      </c>
      <c r="G704" s="577" t="str">
        <f t="shared" si="642"/>
        <v>£m</v>
      </c>
      <c r="H704" s="577">
        <f t="shared" si="642"/>
        <v>0</v>
      </c>
      <c r="I704" s="577">
        <f t="shared" si="642"/>
        <v>0</v>
      </c>
      <c r="J704" s="577">
        <f t="shared" si="642"/>
        <v>0</v>
      </c>
      <c r="K704" s="577">
        <f t="shared" si="642"/>
        <v>0</v>
      </c>
      <c r="L704" s="577">
        <f t="shared" si="642"/>
        <v>0</v>
      </c>
      <c r="M704" s="577">
        <f t="shared" si="642"/>
        <v>0</v>
      </c>
      <c r="N704" s="577">
        <f t="shared" si="642"/>
        <v>0</v>
      </c>
      <c r="O704" s="577">
        <f t="shared" si="642"/>
        <v>0</v>
      </c>
      <c r="P704" s="577">
        <f t="shared" si="642"/>
        <v>0</v>
      </c>
      <c r="Q704" s="577">
        <f t="shared" si="642"/>
        <v>0</v>
      </c>
    </row>
    <row r="705" spans="1:17" s="573" customFormat="1" hidden="1" outlineLevel="2">
      <c r="A705" s="572"/>
      <c r="B705" s="570"/>
      <c r="C705" s="574"/>
      <c r="D705" s="571" t="s">
        <v>631</v>
      </c>
      <c r="E705" s="577" t="s">
        <v>1181</v>
      </c>
      <c r="F705" s="577"/>
      <c r="G705" s="577" t="s">
        <v>255</v>
      </c>
      <c r="H705" s="577"/>
      <c r="I705" s="577"/>
      <c r="J705" s="577">
        <f t="shared" ref="J705" si="643" xml:space="preserve"> I697</f>
        <v>0</v>
      </c>
      <c r="K705" s="577">
        <f t="shared" ref="K705" si="644" xml:space="preserve"> J697</f>
        <v>0</v>
      </c>
      <c r="L705" s="577">
        <f t="shared" ref="L705" si="645" xml:space="preserve"> K697</f>
        <v>0</v>
      </c>
      <c r="M705" s="577">
        <f t="shared" ref="M705" si="646" xml:space="preserve"> L697</f>
        <v>0</v>
      </c>
      <c r="N705" s="577">
        <f t="shared" ref="N705" si="647" xml:space="preserve"> M697</f>
        <v>0</v>
      </c>
      <c r="O705" s="577">
        <f t="shared" ref="O705" si="648" xml:space="preserve"> N697</f>
        <v>0</v>
      </c>
      <c r="P705" s="577">
        <f t="shared" ref="P705" si="649" xml:space="preserve"> O697</f>
        <v>0</v>
      </c>
      <c r="Q705" s="577">
        <f t="shared" ref="Q705" si="650" xml:space="preserve"> P697</f>
        <v>0</v>
      </c>
    </row>
    <row r="706" spans="1:17" s="259" customFormat="1" hidden="1" outlineLevel="2">
      <c r="A706" s="256"/>
      <c r="B706" s="257"/>
      <c r="C706" s="258"/>
      <c r="D706" s="255"/>
      <c r="E706" s="266" t="str">
        <f t="shared" ref="E706:Q706" si="651" xml:space="preserve"> E$13</f>
        <v>Annual update active flag</v>
      </c>
      <c r="F706" s="266">
        <f t="shared" si="651"/>
        <v>0</v>
      </c>
      <c r="G706" s="266" t="str">
        <f t="shared" si="651"/>
        <v>Flag</v>
      </c>
      <c r="H706" s="266">
        <f t="shared" si="651"/>
        <v>0</v>
      </c>
      <c r="I706" s="266">
        <f t="shared" si="651"/>
        <v>0</v>
      </c>
      <c r="J706" s="266">
        <f t="shared" si="651"/>
        <v>0</v>
      </c>
      <c r="K706" s="266">
        <f t="shared" si="651"/>
        <v>0</v>
      </c>
      <c r="L706" s="266">
        <f t="shared" si="651"/>
        <v>1</v>
      </c>
      <c r="M706" s="266">
        <f t="shared" si="651"/>
        <v>1</v>
      </c>
      <c r="N706" s="266">
        <f t="shared" si="651"/>
        <v>1</v>
      </c>
      <c r="O706" s="266">
        <f t="shared" si="651"/>
        <v>0</v>
      </c>
      <c r="P706" s="266">
        <f t="shared" si="651"/>
        <v>0</v>
      </c>
      <c r="Q706" s="266">
        <f t="shared" si="651"/>
        <v>0</v>
      </c>
    </row>
    <row r="707" spans="1:17" s="573" customFormat="1" hidden="1" outlineLevel="2">
      <c r="A707" s="572"/>
      <c r="B707" s="570"/>
      <c r="C707" s="574"/>
      <c r="D707" s="571"/>
      <c r="E707" s="610" t="s">
        <v>1182</v>
      </c>
      <c r="F707" s="610"/>
      <c r="G707" s="610" t="s">
        <v>255</v>
      </c>
      <c r="H707" s="610"/>
      <c r="I707" s="610"/>
      <c r="J707" s="610">
        <f t="shared" ref="J707:Q707" si="652" xml:space="preserve"> J706 * (J704 - J705)</f>
        <v>0</v>
      </c>
      <c r="K707" s="610">
        <f t="shared" si="652"/>
        <v>0</v>
      </c>
      <c r="L707" s="610">
        <f t="shared" si="652"/>
        <v>0</v>
      </c>
      <c r="M707" s="610">
        <f t="shared" si="652"/>
        <v>0</v>
      </c>
      <c r="N707" s="610">
        <f t="shared" si="652"/>
        <v>0</v>
      </c>
      <c r="O707" s="610">
        <f t="shared" si="652"/>
        <v>0</v>
      </c>
      <c r="P707" s="610">
        <f t="shared" si="652"/>
        <v>0</v>
      </c>
      <c r="Q707" s="610">
        <f t="shared" si="652"/>
        <v>0</v>
      </c>
    </row>
    <row r="708" spans="1:17" s="617" customFormat="1" hidden="1" outlineLevel="1">
      <c r="A708" s="612"/>
      <c r="B708" s="613"/>
      <c r="C708" s="614"/>
      <c r="D708" s="615"/>
      <c r="E708" s="616"/>
    </row>
    <row r="709" spans="1:17" hidden="1" outlineLevel="1" collapsed="1">
      <c r="B709" s="85" t="s">
        <v>759</v>
      </c>
      <c r="D709" s="83"/>
    </row>
    <row r="710" spans="1:17" hidden="1" outlineLevel="2">
      <c r="D710" s="83"/>
    </row>
    <row r="711" spans="1:17" s="187" customFormat="1" hidden="1" outlineLevel="2">
      <c r="A711" s="183"/>
      <c r="B711" s="158"/>
      <c r="C711" s="185"/>
      <c r="D711" s="186"/>
      <c r="E711" s="181" t="str">
        <f xml:space="preserve"> Inp!E$206</f>
        <v>Regulatory equity notional (PR19FD)</v>
      </c>
      <c r="F711" s="181">
        <f xml:space="preserve"> Inp!F$206</f>
        <v>0</v>
      </c>
      <c r="G711" s="181" t="str">
        <f xml:space="preserve"> Inp!G$206</f>
        <v>%</v>
      </c>
      <c r="H711" s="181">
        <f xml:space="preserve"> Inp!H$206</f>
        <v>0</v>
      </c>
      <c r="I711" s="181">
        <f xml:space="preserve"> Inp!I$206</f>
        <v>0</v>
      </c>
      <c r="J711" s="291">
        <f xml:space="preserve"> Inp!J$206</f>
        <v>0</v>
      </c>
      <c r="K711" s="291">
        <f xml:space="preserve"> Inp!K$206</f>
        <v>0</v>
      </c>
      <c r="L711" s="291">
        <f xml:space="preserve"> Inp!L$206</f>
        <v>0</v>
      </c>
      <c r="M711" s="291">
        <f xml:space="preserve"> Inp!M$206</f>
        <v>0.4</v>
      </c>
      <c r="N711" s="291">
        <f xml:space="preserve"> Inp!N$206</f>
        <v>0.4</v>
      </c>
      <c r="O711" s="291">
        <f xml:space="preserve"> Inp!O$206</f>
        <v>0.4</v>
      </c>
      <c r="P711" s="291">
        <f xml:space="preserve"> Inp!P$206</f>
        <v>0.4</v>
      </c>
      <c r="Q711" s="291">
        <f xml:space="preserve"> Inp!Q$206</f>
        <v>0.4</v>
      </c>
    </row>
    <row r="712" spans="1:17" s="192" customFormat="1" hidden="1" outlineLevel="2">
      <c r="A712" s="188"/>
      <c r="B712" s="304"/>
      <c r="C712" s="190"/>
      <c r="D712" s="191"/>
      <c r="E712" s="195" t="str">
        <f t="shared" ref="E712:Q712" si="653" xml:space="preserve"> E690</f>
        <v>Average total RCV (year average) - BR - nominal (year average prices)</v>
      </c>
      <c r="F712" s="618">
        <f t="shared" si="653"/>
        <v>0</v>
      </c>
      <c r="G712" s="195" t="str">
        <f t="shared" si="653"/>
        <v>£m</v>
      </c>
      <c r="H712" s="618">
        <f t="shared" si="653"/>
        <v>0</v>
      </c>
      <c r="I712" s="618">
        <f t="shared" si="653"/>
        <v>0</v>
      </c>
      <c r="J712" s="618">
        <f t="shared" si="653"/>
        <v>0</v>
      </c>
      <c r="K712" s="618">
        <f t="shared" si="653"/>
        <v>0</v>
      </c>
      <c r="L712" s="618">
        <f t="shared" si="653"/>
        <v>0</v>
      </c>
      <c r="M712" s="618">
        <f t="shared" si="653"/>
        <v>0</v>
      </c>
      <c r="N712" s="618">
        <f t="shared" si="653"/>
        <v>0</v>
      </c>
      <c r="O712" s="618">
        <f t="shared" si="653"/>
        <v>0</v>
      </c>
      <c r="P712" s="618">
        <f t="shared" si="653"/>
        <v>0</v>
      </c>
      <c r="Q712" s="618">
        <f t="shared" si="653"/>
        <v>0</v>
      </c>
    </row>
    <row r="713" spans="1:17" s="192" customFormat="1" hidden="1" outlineLevel="2">
      <c r="A713" s="188"/>
      <c r="B713" s="304"/>
      <c r="C713" s="190"/>
      <c r="D713" s="191"/>
      <c r="E713" s="195" t="s">
        <v>1183</v>
      </c>
      <c r="F713" s="618"/>
      <c r="G713" s="195" t="s">
        <v>255</v>
      </c>
      <c r="H713" s="618"/>
      <c r="I713" s="618"/>
      <c r="J713" s="618">
        <f t="shared" ref="J713:Q713" si="654" xml:space="preserve"> J711 * J712</f>
        <v>0</v>
      </c>
      <c r="K713" s="618">
        <f t="shared" si="654"/>
        <v>0</v>
      </c>
      <c r="L713" s="618">
        <f t="shared" si="654"/>
        <v>0</v>
      </c>
      <c r="M713" s="618">
        <f t="shared" si="654"/>
        <v>0</v>
      </c>
      <c r="N713" s="618">
        <f t="shared" si="654"/>
        <v>0</v>
      </c>
      <c r="O713" s="618">
        <f t="shared" si="654"/>
        <v>0</v>
      </c>
      <c r="P713" s="618">
        <f t="shared" si="654"/>
        <v>0</v>
      </c>
      <c r="Q713" s="618">
        <f t="shared" si="654"/>
        <v>0</v>
      </c>
    </row>
    <row r="714" spans="1:17" s="192" customFormat="1" hidden="1" outlineLevel="2">
      <c r="A714" s="188"/>
      <c r="B714" s="304"/>
      <c r="C714" s="190"/>
      <c r="D714" s="191"/>
      <c r="E714" s="195" t="s">
        <v>1184</v>
      </c>
      <c r="F714" s="618"/>
      <c r="G714" s="195" t="s">
        <v>255</v>
      </c>
      <c r="H714" s="618"/>
      <c r="I714" s="618"/>
      <c r="J714" s="618">
        <f t="shared" ref="J714:Q714" si="655" xml:space="preserve"> J654 * J$13</f>
        <v>0</v>
      </c>
      <c r="K714" s="618">
        <f t="shared" si="655"/>
        <v>0</v>
      </c>
      <c r="L714" s="618">
        <f t="shared" si="655"/>
        <v>0</v>
      </c>
      <c r="M714" s="618">
        <f t="shared" si="655"/>
        <v>0</v>
      </c>
      <c r="N714" s="618">
        <f t="shared" si="655"/>
        <v>0</v>
      </c>
      <c r="O714" s="618">
        <f t="shared" si="655"/>
        <v>0</v>
      </c>
      <c r="P714" s="618">
        <f t="shared" si="655"/>
        <v>0</v>
      </c>
      <c r="Q714" s="618">
        <f t="shared" si="655"/>
        <v>0</v>
      </c>
    </row>
    <row r="715" spans="1:17" s="137" customFormat="1" hidden="1" outlineLevel="2">
      <c r="A715" s="369"/>
      <c r="B715" s="269"/>
      <c r="C715" s="370"/>
      <c r="D715" s="371"/>
      <c r="E715" s="275" t="s">
        <v>1185</v>
      </c>
      <c r="F715" s="585"/>
      <c r="G715" s="585" t="s">
        <v>255</v>
      </c>
      <c r="H715" s="585"/>
      <c r="I715" s="585"/>
      <c r="J715" s="525">
        <f t="shared" ref="J715" si="656" xml:space="preserve"> J711 * J714</f>
        <v>0</v>
      </c>
      <c r="K715" s="525">
        <f t="shared" ref="K715" si="657" xml:space="preserve"> K711 * K714</f>
        <v>0</v>
      </c>
      <c r="L715" s="525">
        <f t="shared" ref="L715" si="658" xml:space="preserve"> L711 * L714</f>
        <v>0</v>
      </c>
      <c r="M715" s="525">
        <f t="shared" ref="M715" si="659" xml:space="preserve"> M711 * M714</f>
        <v>0</v>
      </c>
      <c r="N715" s="525">
        <f t="shared" ref="N715" si="660" xml:space="preserve"> N711 * N714</f>
        <v>0</v>
      </c>
      <c r="O715" s="525">
        <f t="shared" ref="O715" si="661" xml:space="preserve"> O711 * O714</f>
        <v>0</v>
      </c>
      <c r="P715" s="525">
        <f t="shared" ref="P715" si="662" xml:space="preserve"> P711 * P714</f>
        <v>0</v>
      </c>
      <c r="Q715" s="525">
        <f t="shared" ref="Q715" si="663" xml:space="preserve"> Q711 * Q714</f>
        <v>0</v>
      </c>
    </row>
    <row r="716" spans="1:17" s="192" customFormat="1" hidden="1" outlineLevel="1">
      <c r="A716" s="188"/>
      <c r="B716" s="85"/>
      <c r="C716" s="190"/>
      <c r="D716" s="191"/>
      <c r="E716" s="195"/>
    </row>
    <row r="717" spans="1:17" s="192" customFormat="1" hidden="1" outlineLevel="1" collapsed="1">
      <c r="A717" s="188"/>
      <c r="B717" s="85" t="s">
        <v>761</v>
      </c>
      <c r="C717" s="190"/>
      <c r="D717" s="191"/>
      <c r="E717" s="195"/>
    </row>
    <row r="718" spans="1:17" s="192" customFormat="1" hidden="1" outlineLevel="2">
      <c r="A718" s="188"/>
      <c r="B718" s="304"/>
      <c r="C718" s="190"/>
      <c r="D718" s="191"/>
      <c r="E718" s="195"/>
    </row>
    <row r="719" spans="1:17" s="187" customFormat="1" hidden="1" outlineLevel="2">
      <c r="A719" s="183"/>
      <c r="B719" s="158"/>
      <c r="C719" s="185"/>
      <c r="D719" s="186"/>
      <c r="E719" s="181" t="str">
        <f xml:space="preserve"> Inp!E$214</f>
        <v>Regulatory equity actual</v>
      </c>
      <c r="F719" s="181">
        <f xml:space="preserve"> Inp!F$214</f>
        <v>0</v>
      </c>
      <c r="G719" s="181" t="str">
        <f xml:space="preserve"> Inp!G$214</f>
        <v>%</v>
      </c>
      <c r="H719" s="181">
        <f xml:space="preserve"> Inp!H$214</f>
        <v>0</v>
      </c>
      <c r="I719" s="181">
        <f xml:space="preserve"> Inp!I$214</f>
        <v>0</v>
      </c>
      <c r="J719" s="291">
        <f xml:space="preserve"> Inp!J$214</f>
        <v>0</v>
      </c>
      <c r="K719" s="291">
        <f xml:space="preserve"> Inp!K$214</f>
        <v>0</v>
      </c>
      <c r="L719" s="291">
        <f xml:space="preserve"> Inp!L$214</f>
        <v>0</v>
      </c>
      <c r="M719" s="291">
        <f xml:space="preserve"> Inp!M$214</f>
        <v>0.38514999999999999</v>
      </c>
      <c r="N719" s="291">
        <f xml:space="preserve"> Inp!N$214</f>
        <v>0</v>
      </c>
      <c r="O719" s="291">
        <f xml:space="preserve"> Inp!O$214</f>
        <v>0</v>
      </c>
      <c r="P719" s="291">
        <f xml:space="preserve"> Inp!P$214</f>
        <v>0</v>
      </c>
      <c r="Q719" s="291">
        <f xml:space="preserve"> Inp!Q$214</f>
        <v>0</v>
      </c>
    </row>
    <row r="720" spans="1:17" s="192" customFormat="1" hidden="1" outlineLevel="2">
      <c r="A720" s="188"/>
      <c r="B720" s="304"/>
      <c r="C720" s="190"/>
      <c r="D720" s="191"/>
      <c r="E720" s="618" t="str">
        <f t="shared" ref="E720:Q720" si="664" xml:space="preserve"> E690</f>
        <v>Average total RCV (year average) - BR - nominal (year average prices)</v>
      </c>
      <c r="F720" s="618">
        <f t="shared" si="664"/>
        <v>0</v>
      </c>
      <c r="G720" s="618" t="str">
        <f t="shared" si="664"/>
        <v>£m</v>
      </c>
      <c r="H720" s="618">
        <f t="shared" si="664"/>
        <v>0</v>
      </c>
      <c r="I720" s="618">
        <f t="shared" si="664"/>
        <v>0</v>
      </c>
      <c r="J720" s="618">
        <f t="shared" si="664"/>
        <v>0</v>
      </c>
      <c r="K720" s="618">
        <f t="shared" si="664"/>
        <v>0</v>
      </c>
      <c r="L720" s="618">
        <f t="shared" si="664"/>
        <v>0</v>
      </c>
      <c r="M720" s="618">
        <f t="shared" si="664"/>
        <v>0</v>
      </c>
      <c r="N720" s="618">
        <f t="shared" si="664"/>
        <v>0</v>
      </c>
      <c r="O720" s="618">
        <f t="shared" si="664"/>
        <v>0</v>
      </c>
      <c r="P720" s="618">
        <f t="shared" si="664"/>
        <v>0</v>
      </c>
      <c r="Q720" s="618">
        <f t="shared" si="664"/>
        <v>0</v>
      </c>
    </row>
    <row r="721" spans="1:17" s="310" customFormat="1" hidden="1" outlineLevel="2">
      <c r="A721" s="306"/>
      <c r="B721" s="307"/>
      <c r="C721" s="308"/>
      <c r="D721" s="250"/>
      <c r="E721" s="619" t="s">
        <v>1186</v>
      </c>
      <c r="F721" s="397"/>
      <c r="G721" s="397" t="s">
        <v>255</v>
      </c>
      <c r="H721" s="397"/>
      <c r="I721" s="397"/>
      <c r="J721" s="619">
        <f t="shared" ref="J721:Q721" si="665" xml:space="preserve"> J719 * J720</f>
        <v>0</v>
      </c>
      <c r="K721" s="619">
        <f t="shared" si="665"/>
        <v>0</v>
      </c>
      <c r="L721" s="619">
        <f t="shared" si="665"/>
        <v>0</v>
      </c>
      <c r="M721" s="619">
        <f t="shared" si="665"/>
        <v>0</v>
      </c>
      <c r="N721" s="619">
        <f t="shared" si="665"/>
        <v>0</v>
      </c>
      <c r="O721" s="619">
        <f t="shared" si="665"/>
        <v>0</v>
      </c>
      <c r="P721" s="619">
        <f t="shared" si="665"/>
        <v>0</v>
      </c>
      <c r="Q721" s="619">
        <f t="shared" si="665"/>
        <v>0</v>
      </c>
    </row>
    <row r="722" spans="1:17" s="259" customFormat="1" hidden="1" outlineLevel="2">
      <c r="A722" s="256"/>
      <c r="B722" s="257"/>
      <c r="C722" s="258"/>
      <c r="D722" s="255"/>
      <c r="E722" s="274" t="s">
        <v>1184</v>
      </c>
      <c r="F722" s="398"/>
      <c r="G722" s="398" t="s">
        <v>255</v>
      </c>
      <c r="H722" s="398"/>
      <c r="I722" s="398"/>
      <c r="J722" s="274">
        <f t="shared" ref="J722:Q722" si="666" xml:space="preserve"> J654 * J$13</f>
        <v>0</v>
      </c>
      <c r="K722" s="274">
        <f t="shared" si="666"/>
        <v>0</v>
      </c>
      <c r="L722" s="274">
        <f t="shared" si="666"/>
        <v>0</v>
      </c>
      <c r="M722" s="274">
        <f t="shared" si="666"/>
        <v>0</v>
      </c>
      <c r="N722" s="274">
        <f t="shared" si="666"/>
        <v>0</v>
      </c>
      <c r="O722" s="274">
        <f t="shared" si="666"/>
        <v>0</v>
      </c>
      <c r="P722" s="274">
        <f t="shared" si="666"/>
        <v>0</v>
      </c>
      <c r="Q722" s="274">
        <f t="shared" si="666"/>
        <v>0</v>
      </c>
    </row>
    <row r="723" spans="1:17" s="259" customFormat="1" hidden="1" outlineLevel="2">
      <c r="A723" s="256"/>
      <c r="B723" s="257"/>
      <c r="C723" s="258"/>
      <c r="D723" s="255"/>
      <c r="E723" s="311" t="s">
        <v>1187</v>
      </c>
      <c r="F723" s="620"/>
      <c r="G723" s="620" t="s">
        <v>255</v>
      </c>
      <c r="H723" s="620"/>
      <c r="I723" s="620"/>
      <c r="J723" s="311">
        <f t="shared" ref="J723" si="667" xml:space="preserve"> J719 * J722</f>
        <v>0</v>
      </c>
      <c r="K723" s="311">
        <f t="shared" ref="K723" si="668" xml:space="preserve"> K719 * K722</f>
        <v>0</v>
      </c>
      <c r="L723" s="311">
        <f t="shared" ref="L723" si="669" xml:space="preserve"> L719 * L722</f>
        <v>0</v>
      </c>
      <c r="M723" s="311">
        <f t="shared" ref="M723" si="670" xml:space="preserve"> M719 * M722</f>
        <v>0</v>
      </c>
      <c r="N723" s="311">
        <f t="shared" ref="N723" si="671" xml:space="preserve"> N719 * N722</f>
        <v>0</v>
      </c>
      <c r="O723" s="311">
        <f t="shared" ref="O723" si="672" xml:space="preserve"> O719 * O722</f>
        <v>0</v>
      </c>
      <c r="P723" s="311">
        <f t="shared" ref="P723" si="673" xml:space="preserve"> P719 * P722</f>
        <v>0</v>
      </c>
      <c r="Q723" s="311">
        <f t="shared" ref="Q723" si="674" xml:space="preserve"> Q719 * Q722</f>
        <v>0</v>
      </c>
    </row>
    <row r="724" spans="1:17" s="148" customFormat="1" hidden="1" outlineLevel="1">
      <c r="A724" s="143"/>
      <c r="B724" s="144"/>
      <c r="C724" s="145"/>
      <c r="D724" s="146"/>
      <c r="E724" s="147"/>
      <c r="G724" s="149"/>
    </row>
    <row r="725" spans="1:17" s="240" customFormat="1" hidden="1" outlineLevel="1" collapsed="1">
      <c r="A725" s="237"/>
      <c r="B725" s="304" t="s">
        <v>1007</v>
      </c>
      <c r="C725" s="238"/>
      <c r="D725" s="239"/>
      <c r="E725" s="196"/>
      <c r="F725" s="196"/>
      <c r="G725" s="196"/>
      <c r="H725" s="196"/>
      <c r="I725" s="196"/>
      <c r="J725" s="196"/>
      <c r="K725" s="196"/>
      <c r="L725" s="196"/>
      <c r="M725" s="196"/>
      <c r="N725" s="196"/>
      <c r="O725" s="196"/>
      <c r="P725" s="196"/>
      <c r="Q725" s="196"/>
    </row>
    <row r="726" spans="1:17" s="240" customFormat="1" hidden="1" outlineLevel="2">
      <c r="A726" s="237"/>
      <c r="B726" s="241"/>
      <c r="C726" s="238"/>
      <c r="D726" s="239"/>
      <c r="E726" s="266"/>
      <c r="F726" s="266"/>
      <c r="G726" s="266"/>
      <c r="H726" s="266"/>
      <c r="I726" s="266"/>
      <c r="J726" s="266"/>
      <c r="K726" s="266"/>
      <c r="L726" s="266"/>
      <c r="M726" s="266"/>
      <c r="N726" s="266"/>
      <c r="O726" s="266"/>
      <c r="P726" s="266"/>
      <c r="Q726" s="266"/>
    </row>
    <row r="727" spans="1:17" s="240" customFormat="1" hidden="1" outlineLevel="2">
      <c r="A727" s="237"/>
      <c r="B727" s="241"/>
      <c r="C727" s="238"/>
      <c r="D727" s="239"/>
      <c r="E727" s="266" t="str">
        <f t="shared" ref="E727:Q727" si="675" xml:space="preserve"> E705</f>
        <v>Prior year closing RCV expressed in prior year nominal terms - BR</v>
      </c>
      <c r="F727" s="274">
        <f t="shared" si="675"/>
        <v>0</v>
      </c>
      <c r="G727" s="274" t="str">
        <f t="shared" si="675"/>
        <v>£m</v>
      </c>
      <c r="H727" s="274">
        <f t="shared" si="675"/>
        <v>0</v>
      </c>
      <c r="I727" s="274">
        <f t="shared" si="675"/>
        <v>0</v>
      </c>
      <c r="J727" s="274">
        <f t="shared" si="675"/>
        <v>0</v>
      </c>
      <c r="K727" s="274">
        <f t="shared" si="675"/>
        <v>0</v>
      </c>
      <c r="L727" s="274">
        <f t="shared" si="675"/>
        <v>0</v>
      </c>
      <c r="M727" s="274">
        <f t="shared" si="675"/>
        <v>0</v>
      </c>
      <c r="N727" s="274">
        <f t="shared" si="675"/>
        <v>0</v>
      </c>
      <c r="O727" s="274">
        <f t="shared" si="675"/>
        <v>0</v>
      </c>
      <c r="P727" s="274">
        <f t="shared" si="675"/>
        <v>0</v>
      </c>
      <c r="Q727" s="274">
        <f t="shared" si="675"/>
        <v>0</v>
      </c>
    </row>
    <row r="728" spans="1:17" s="240" customFormat="1" hidden="1" outlineLevel="2">
      <c r="A728" s="237"/>
      <c r="B728" s="241"/>
      <c r="C728" s="238"/>
      <c r="D728" s="239"/>
      <c r="E728" s="266" t="str">
        <f t="shared" ref="E728:Q728" si="676" xml:space="preserve"> E707</f>
        <v>Annual update roll forward for Indexation - BR</v>
      </c>
      <c r="F728" s="274">
        <f t="shared" si="676"/>
        <v>0</v>
      </c>
      <c r="G728" s="274" t="str">
        <f t="shared" si="676"/>
        <v>£m</v>
      </c>
      <c r="H728" s="274">
        <f t="shared" si="676"/>
        <v>0</v>
      </c>
      <c r="I728" s="274">
        <f t="shared" si="676"/>
        <v>0</v>
      </c>
      <c r="J728" s="274">
        <f t="shared" si="676"/>
        <v>0</v>
      </c>
      <c r="K728" s="274">
        <f t="shared" si="676"/>
        <v>0</v>
      </c>
      <c r="L728" s="274">
        <f t="shared" si="676"/>
        <v>0</v>
      </c>
      <c r="M728" s="274">
        <f t="shared" si="676"/>
        <v>0</v>
      </c>
      <c r="N728" s="274">
        <f t="shared" si="676"/>
        <v>0</v>
      </c>
      <c r="O728" s="274">
        <f t="shared" si="676"/>
        <v>0</v>
      </c>
      <c r="P728" s="274">
        <f t="shared" si="676"/>
        <v>0</v>
      </c>
      <c r="Q728" s="274">
        <f t="shared" si="676"/>
        <v>0</v>
      </c>
    </row>
    <row r="729" spans="1:17" s="240" customFormat="1" hidden="1" outlineLevel="2">
      <c r="A729" s="237"/>
      <c r="B729" s="241"/>
      <c r="C729" s="238"/>
      <c r="D729" s="239"/>
      <c r="E729" s="266" t="s">
        <v>1188</v>
      </c>
      <c r="F729" s="266"/>
      <c r="G729" s="266" t="s">
        <v>1009</v>
      </c>
      <c r="H729" s="266"/>
      <c r="I729" s="266"/>
      <c r="J729" s="267">
        <f t="shared" ref="J729" si="677" xml:space="preserve"> IF( J727 &lt;&gt; 0, 1 + J728 / J727, 0)</f>
        <v>0</v>
      </c>
      <c r="K729" s="267">
        <f t="shared" ref="K729" si="678" xml:space="preserve"> IF( K727 &lt;&gt; 0, 1 + K728 / K727, 0)</f>
        <v>0</v>
      </c>
      <c r="L729" s="267">
        <f t="shared" ref="L729" si="679" xml:space="preserve"> IF( L727 &lt;&gt; 0, 1 + L728 / L727, 0)</f>
        <v>0</v>
      </c>
      <c r="M729" s="267">
        <f xml:space="preserve"> IF( M727 &lt;&gt; 0, 1 + M728 / M727, 0)</f>
        <v>0</v>
      </c>
      <c r="N729" s="267">
        <f t="shared" ref="N729" si="680" xml:space="preserve"> IF( N727 &lt;&gt; 0, 1 + N728 / N727, 0)</f>
        <v>0</v>
      </c>
      <c r="O729" s="267">
        <f t="shared" ref="O729" si="681" xml:space="preserve"> IF( O727 &lt;&gt; 0, 1 + O728 / O727, 0)</f>
        <v>0</v>
      </c>
      <c r="P729" s="267">
        <f t="shared" ref="P729" si="682" xml:space="preserve"> IF( P727 &lt;&gt; 0, 1 + P728 / P727, 0)</f>
        <v>0</v>
      </c>
      <c r="Q729" s="267">
        <f t="shared" ref="Q729" si="683" xml:space="preserve"> IF( Q727 &lt;&gt; 0, 1 + Q728 / Q727, 0)</f>
        <v>0</v>
      </c>
    </row>
    <row r="730" spans="1:17" s="581" customFormat="1" hidden="1" outlineLevel="2">
      <c r="A730" s="578"/>
      <c r="B730" s="579"/>
      <c r="C730" s="580"/>
      <c r="E730" s="581" t="s">
        <v>1189</v>
      </c>
      <c r="G730" s="581" t="s">
        <v>446</v>
      </c>
      <c r="J730" s="581">
        <f t="shared" ref="J730:Q730" si="684" xml:space="preserve"> IF( J727 &lt;&gt; 0, J728 / J727, 0)</f>
        <v>0</v>
      </c>
      <c r="K730" s="581">
        <f t="shared" si="684"/>
        <v>0</v>
      </c>
      <c r="L730" s="581">
        <f t="shared" si="684"/>
        <v>0</v>
      </c>
      <c r="M730" s="581">
        <f t="shared" si="684"/>
        <v>0</v>
      </c>
      <c r="N730" s="581">
        <f t="shared" si="684"/>
        <v>0</v>
      </c>
      <c r="O730" s="581">
        <f t="shared" si="684"/>
        <v>0</v>
      </c>
      <c r="P730" s="581">
        <f t="shared" si="684"/>
        <v>0</v>
      </c>
      <c r="Q730" s="581">
        <f t="shared" si="684"/>
        <v>0</v>
      </c>
    </row>
    <row r="731" spans="1:17" s="240" customFormat="1" hidden="1" outlineLevel="2">
      <c r="A731" s="237"/>
      <c r="B731" s="241"/>
      <c r="C731" s="238"/>
      <c r="D731" s="239"/>
      <c r="E731" s="266"/>
      <c r="F731" s="266"/>
      <c r="G731" s="266"/>
      <c r="H731" s="266"/>
      <c r="I731" s="266"/>
      <c r="J731" s="266"/>
      <c r="K731" s="266"/>
      <c r="L731" s="266"/>
      <c r="M731" s="266"/>
      <c r="N731" s="266"/>
      <c r="O731" s="266"/>
      <c r="P731" s="266"/>
      <c r="Q731" s="266"/>
    </row>
    <row r="732" spans="1:17" s="240" customFormat="1" hidden="1" outlineLevel="2">
      <c r="A732" s="237"/>
      <c r="B732" s="241"/>
      <c r="C732" s="238"/>
      <c r="D732" s="239"/>
      <c r="E732" s="266" t="str">
        <f t="shared" ref="E732:Q732" si="685" xml:space="preserve"> E663</f>
        <v>Opening RCV (RPI inflated RCV) balance BEG - BR - nominal (year end prices)</v>
      </c>
      <c r="F732" s="274">
        <f t="shared" si="685"/>
        <v>0</v>
      </c>
      <c r="G732" s="274" t="str">
        <f t="shared" si="685"/>
        <v>£m</v>
      </c>
      <c r="H732" s="274">
        <f t="shared" si="685"/>
        <v>0</v>
      </c>
      <c r="I732" s="274">
        <f t="shared" si="685"/>
        <v>0</v>
      </c>
      <c r="J732" s="274">
        <f t="shared" si="685"/>
        <v>0</v>
      </c>
      <c r="K732" s="274">
        <f t="shared" si="685"/>
        <v>0</v>
      </c>
      <c r="L732" s="274">
        <f t="shared" si="685"/>
        <v>0</v>
      </c>
      <c r="M732" s="274">
        <f t="shared" si="685"/>
        <v>0</v>
      </c>
      <c r="N732" s="274">
        <f t="shared" si="685"/>
        <v>0</v>
      </c>
      <c r="O732" s="274">
        <f t="shared" si="685"/>
        <v>0</v>
      </c>
      <c r="P732" s="274">
        <f t="shared" si="685"/>
        <v>0</v>
      </c>
      <c r="Q732" s="274">
        <f t="shared" si="685"/>
        <v>0</v>
      </c>
    </row>
    <row r="733" spans="1:17" s="240" customFormat="1" hidden="1" outlineLevel="2">
      <c r="A733" s="237"/>
      <c r="B733" s="241"/>
      <c r="C733" s="238"/>
      <c r="D733" s="239"/>
      <c r="E733" s="274" t="str">
        <f t="shared" ref="E733:Q733" si="686" xml:space="preserve"> E664</f>
        <v>Indexation on RCV - CPI(H) + RPI wedge bf balance - BR - nominal (year end prices)</v>
      </c>
      <c r="F733" s="274">
        <f t="shared" si="686"/>
        <v>0</v>
      </c>
      <c r="G733" s="274" t="str">
        <f t="shared" si="686"/>
        <v>£m</v>
      </c>
      <c r="H733" s="274">
        <f t="shared" si="686"/>
        <v>0</v>
      </c>
      <c r="I733" s="274">
        <f t="shared" si="686"/>
        <v>0</v>
      </c>
      <c r="J733" s="274">
        <f t="shared" si="686"/>
        <v>0</v>
      </c>
      <c r="K733" s="274">
        <f t="shared" si="686"/>
        <v>0</v>
      </c>
      <c r="L733" s="274">
        <f t="shared" si="686"/>
        <v>0</v>
      </c>
      <c r="M733" s="274">
        <f t="shared" si="686"/>
        <v>0</v>
      </c>
      <c r="N733" s="274">
        <f t="shared" si="686"/>
        <v>0</v>
      </c>
      <c r="O733" s="274">
        <f t="shared" si="686"/>
        <v>0</v>
      </c>
      <c r="P733" s="274">
        <f t="shared" si="686"/>
        <v>0</v>
      </c>
      <c r="Q733" s="274">
        <f t="shared" si="686"/>
        <v>0</v>
      </c>
    </row>
    <row r="734" spans="1:17" s="240" customFormat="1" hidden="1" outlineLevel="2">
      <c r="A734" s="237"/>
      <c r="B734" s="241"/>
      <c r="C734" s="238"/>
      <c r="D734" s="239"/>
      <c r="E734" s="266" t="str">
        <f t="shared" ref="E734:Q734" si="687" xml:space="preserve"> E668</f>
        <v>Opening RCV (CPIH inflated RCV) balance BEG - BR - nominal (year end prices)</v>
      </c>
      <c r="F734" s="274">
        <f t="shared" si="687"/>
        <v>0</v>
      </c>
      <c r="G734" s="274" t="str">
        <f t="shared" si="687"/>
        <v>£m</v>
      </c>
      <c r="H734" s="274">
        <f t="shared" si="687"/>
        <v>0</v>
      </c>
      <c r="I734" s="274">
        <f t="shared" si="687"/>
        <v>0</v>
      </c>
      <c r="J734" s="274">
        <f t="shared" si="687"/>
        <v>0</v>
      </c>
      <c r="K734" s="274">
        <f t="shared" si="687"/>
        <v>0</v>
      </c>
      <c r="L734" s="274">
        <f t="shared" si="687"/>
        <v>0</v>
      </c>
      <c r="M734" s="274">
        <f t="shared" si="687"/>
        <v>0</v>
      </c>
      <c r="N734" s="274">
        <f t="shared" si="687"/>
        <v>0</v>
      </c>
      <c r="O734" s="274">
        <f t="shared" si="687"/>
        <v>0</v>
      </c>
      <c r="P734" s="274">
        <f t="shared" si="687"/>
        <v>0</v>
      </c>
      <c r="Q734" s="274">
        <f t="shared" si="687"/>
        <v>0</v>
      </c>
    </row>
    <row r="735" spans="1:17" s="240" customFormat="1" hidden="1" outlineLevel="2">
      <c r="A735" s="237"/>
      <c r="B735" s="241"/>
      <c r="C735" s="238"/>
      <c r="D735" s="239"/>
      <c r="E735" s="266" t="str">
        <f t="shared" ref="E735:Q735" si="688" xml:space="preserve"> E669</f>
        <v>Indexation on RCV (CPIH inflated RCV) bf balance - BR - nominal (year end prices)</v>
      </c>
      <c r="F735" s="274">
        <f t="shared" si="688"/>
        <v>0</v>
      </c>
      <c r="G735" s="274" t="str">
        <f t="shared" si="688"/>
        <v>£m</v>
      </c>
      <c r="H735" s="274">
        <f t="shared" si="688"/>
        <v>0</v>
      </c>
      <c r="I735" s="274">
        <f t="shared" si="688"/>
        <v>0</v>
      </c>
      <c r="J735" s="274">
        <f t="shared" si="688"/>
        <v>0</v>
      </c>
      <c r="K735" s="274">
        <f t="shared" si="688"/>
        <v>0</v>
      </c>
      <c r="L735" s="274">
        <f t="shared" si="688"/>
        <v>0</v>
      </c>
      <c r="M735" s="274">
        <f t="shared" si="688"/>
        <v>0</v>
      </c>
      <c r="N735" s="274">
        <f t="shared" si="688"/>
        <v>0</v>
      </c>
      <c r="O735" s="274">
        <f t="shared" si="688"/>
        <v>0</v>
      </c>
      <c r="P735" s="274">
        <f t="shared" si="688"/>
        <v>0</v>
      </c>
      <c r="Q735" s="274">
        <f t="shared" si="688"/>
        <v>0</v>
      </c>
    </row>
    <row r="736" spans="1:17" s="240" customFormat="1" hidden="1" outlineLevel="2">
      <c r="A736" s="237"/>
      <c r="B736" s="241"/>
      <c r="C736" s="238"/>
      <c r="D736" s="239"/>
      <c r="E736" s="266" t="s">
        <v>1190</v>
      </c>
      <c r="F736" s="266"/>
      <c r="G736" s="266" t="s">
        <v>255</v>
      </c>
      <c r="H736" s="266"/>
      <c r="I736" s="266"/>
      <c r="J736" s="274">
        <f t="shared" ref="J736" si="689" xml:space="preserve"> J732 + J733 - J734 - J735</f>
        <v>0</v>
      </c>
      <c r="K736" s="274">
        <f t="shared" ref="K736" si="690" xml:space="preserve"> K732 + K733 - K734 - K735</f>
        <v>0</v>
      </c>
      <c r="L736" s="274">
        <f t="shared" ref="L736" si="691" xml:space="preserve"> L732 + L733 - L734 - L735</f>
        <v>0</v>
      </c>
      <c r="M736" s="274">
        <f xml:space="preserve"> M732 + M733 - M734 - M735</f>
        <v>0</v>
      </c>
      <c r="N736" s="274">
        <f t="shared" ref="N736" si="692" xml:space="preserve"> N732 + N733 - N734 - N735</f>
        <v>0</v>
      </c>
      <c r="O736" s="274">
        <f t="shared" ref="O736" si="693" xml:space="preserve"> O732 + O733 - O734 - O735</f>
        <v>0</v>
      </c>
      <c r="P736" s="274">
        <f t="shared" ref="P736" si="694" xml:space="preserve"> P732 + P733 - P734 - P735</f>
        <v>0</v>
      </c>
      <c r="Q736" s="274">
        <f t="shared" ref="Q736" si="695" xml:space="preserve"> Q732 + Q733 - Q734 - Q735</f>
        <v>0</v>
      </c>
    </row>
    <row r="737" spans="1:17" s="240" customFormat="1" hidden="1" outlineLevel="2">
      <c r="A737" s="237"/>
      <c r="B737" s="241"/>
      <c r="C737" s="238"/>
      <c r="D737" s="239"/>
      <c r="E737" s="266" t="s">
        <v>1191</v>
      </c>
      <c r="F737" s="266"/>
      <c r="G737" s="266" t="s">
        <v>1009</v>
      </c>
      <c r="H737" s="266"/>
      <c r="I737" s="266"/>
      <c r="J737" s="267">
        <f t="shared" ref="J737" si="696" xml:space="preserve"> IF( J727 &lt;&gt; 0, 1 + J736 / J727, 0)</f>
        <v>0</v>
      </c>
      <c r="K737" s="267">
        <f t="shared" ref="K737" si="697" xml:space="preserve"> IF( K727 &lt;&gt; 0, 1 + K736 / K727, 0)</f>
        <v>0</v>
      </c>
      <c r="L737" s="267">
        <f t="shared" ref="L737" si="698" xml:space="preserve"> IF( L727 &lt;&gt; 0, 1 + L736 / L727, 0)</f>
        <v>0</v>
      </c>
      <c r="M737" s="267">
        <f t="shared" ref="M737" si="699" xml:space="preserve"> IF( M727 &lt;&gt; 0, 1 + M736 / M727, 0)</f>
        <v>0</v>
      </c>
      <c r="N737" s="267">
        <f t="shared" ref="N737" si="700" xml:space="preserve"> IF( N727 &lt;&gt; 0, 1 + N736 / N727, 0)</f>
        <v>0</v>
      </c>
      <c r="O737" s="267">
        <f t="shared" ref="O737" si="701" xml:space="preserve"> IF( O727 &lt;&gt; 0, 1 + O736 / O727, 0)</f>
        <v>0</v>
      </c>
      <c r="P737" s="267">
        <f t="shared" ref="P737" si="702" xml:space="preserve"> IF( P727 &lt;&gt; 0, 1 + P736 / P727, 0)</f>
        <v>0</v>
      </c>
      <c r="Q737" s="267">
        <f t="shared" ref="Q737" si="703" xml:space="preserve"> IF( Q727 &lt;&gt; 0, 1 + Q736 / Q727, 0)</f>
        <v>0</v>
      </c>
    </row>
    <row r="738" spans="1:17" s="581" customFormat="1" hidden="1" outlineLevel="2">
      <c r="A738" s="578"/>
      <c r="B738" s="579"/>
      <c r="C738" s="580"/>
      <c r="E738" s="581" t="s">
        <v>1192</v>
      </c>
      <c r="G738" s="581" t="s">
        <v>446</v>
      </c>
      <c r="J738" s="581">
        <f t="shared" ref="J738:Q738" si="704" xml:space="preserve"> IF( J727 &lt;&gt; 0, J736 / J727, 0)</f>
        <v>0</v>
      </c>
      <c r="K738" s="581">
        <f t="shared" si="704"/>
        <v>0</v>
      </c>
      <c r="L738" s="581">
        <f t="shared" si="704"/>
        <v>0</v>
      </c>
      <c r="M738" s="581">
        <f t="shared" si="704"/>
        <v>0</v>
      </c>
      <c r="N738" s="581">
        <f t="shared" si="704"/>
        <v>0</v>
      </c>
      <c r="O738" s="581">
        <f t="shared" si="704"/>
        <v>0</v>
      </c>
      <c r="P738" s="581">
        <f t="shared" si="704"/>
        <v>0</v>
      </c>
      <c r="Q738" s="581">
        <f t="shared" si="704"/>
        <v>0</v>
      </c>
    </row>
    <row r="739" spans="1:17" s="240" customFormat="1" hidden="1" outlineLevel="2">
      <c r="A739" s="237"/>
      <c r="B739" s="241"/>
      <c r="C739" s="238"/>
      <c r="D739" s="239"/>
      <c r="E739" s="266"/>
      <c r="F739" s="266"/>
      <c r="G739" s="266"/>
      <c r="H739" s="266"/>
      <c r="I739" s="266"/>
      <c r="J739" s="266"/>
      <c r="K739" s="266"/>
      <c r="L739" s="266"/>
      <c r="M739" s="266"/>
      <c r="N739" s="266"/>
      <c r="O739" s="266"/>
      <c r="P739" s="266"/>
      <c r="Q739" s="266"/>
    </row>
    <row r="740" spans="1:17" s="581" customFormat="1" hidden="1" outlineLevel="2">
      <c r="A740" s="578"/>
      <c r="B740" s="579"/>
      <c r="C740" s="580"/>
      <c r="E740" s="581" t="str">
        <f t="shared" ref="E740:L740" si="705" xml:space="preserve"> E730</f>
        <v>CPIH indexation rate - BR</v>
      </c>
      <c r="F740" s="581">
        <f t="shared" si="705"/>
        <v>0</v>
      </c>
      <c r="G740" s="581" t="str">
        <f t="shared" si="705"/>
        <v>%</v>
      </c>
      <c r="H740" s="581">
        <f t="shared" si="705"/>
        <v>0</v>
      </c>
      <c r="I740" s="581">
        <f t="shared" si="705"/>
        <v>0</v>
      </c>
      <c r="J740" s="581">
        <f t="shared" si="705"/>
        <v>0</v>
      </c>
      <c r="K740" s="581">
        <f t="shared" si="705"/>
        <v>0</v>
      </c>
      <c r="L740" s="581">
        <f t="shared" si="705"/>
        <v>0</v>
      </c>
      <c r="M740" s="581">
        <f xml:space="preserve"> M730</f>
        <v>0</v>
      </c>
      <c r="N740" s="581">
        <f t="shared" ref="N740:Q740" si="706" xml:space="preserve"> N730</f>
        <v>0</v>
      </c>
      <c r="O740" s="581">
        <f t="shared" si="706"/>
        <v>0</v>
      </c>
      <c r="P740" s="581">
        <f t="shared" si="706"/>
        <v>0</v>
      </c>
      <c r="Q740" s="581">
        <f t="shared" si="706"/>
        <v>0</v>
      </c>
    </row>
    <row r="741" spans="1:17" s="581" customFormat="1" hidden="1" outlineLevel="2">
      <c r="A741" s="578"/>
      <c r="B741" s="579"/>
      <c r="C741" s="580"/>
      <c r="E741" s="581" t="str">
        <f t="shared" ref="E741:L741" si="707" xml:space="preserve"> E738</f>
        <v>RPI wedge indexation rate - BR</v>
      </c>
      <c r="F741" s="581">
        <f t="shared" si="707"/>
        <v>0</v>
      </c>
      <c r="G741" s="581" t="str">
        <f t="shared" si="707"/>
        <v>%</v>
      </c>
      <c r="H741" s="581">
        <f t="shared" si="707"/>
        <v>0</v>
      </c>
      <c r="I741" s="581">
        <f t="shared" si="707"/>
        <v>0</v>
      </c>
      <c r="J741" s="581">
        <f t="shared" si="707"/>
        <v>0</v>
      </c>
      <c r="K741" s="581">
        <f t="shared" si="707"/>
        <v>0</v>
      </c>
      <c r="L741" s="581">
        <f t="shared" si="707"/>
        <v>0</v>
      </c>
      <c r="M741" s="581">
        <f xml:space="preserve"> M738</f>
        <v>0</v>
      </c>
      <c r="N741" s="581">
        <f t="shared" ref="N741:Q741" si="708" xml:space="preserve"> N738</f>
        <v>0</v>
      </c>
      <c r="O741" s="581">
        <f t="shared" si="708"/>
        <v>0</v>
      </c>
      <c r="P741" s="581">
        <f t="shared" si="708"/>
        <v>0</v>
      </c>
      <c r="Q741" s="581">
        <f t="shared" si="708"/>
        <v>0</v>
      </c>
    </row>
    <row r="742" spans="1:17" s="197" customFormat="1" hidden="1" outlineLevel="2">
      <c r="A742" s="582"/>
      <c r="B742" s="583"/>
      <c r="C742" s="584"/>
      <c r="E742" s="197" t="s">
        <v>1193</v>
      </c>
      <c r="G742" s="197" t="s">
        <v>446</v>
      </c>
      <c r="J742" s="197">
        <f t="shared" ref="J742" si="709" xml:space="preserve"> (1 + J740) * (1 + J741) -1</f>
        <v>0</v>
      </c>
      <c r="K742" s="197">
        <f t="shared" ref="K742" si="710" xml:space="preserve"> (1 + K740) * (1 + K741) -1</f>
        <v>0</v>
      </c>
      <c r="L742" s="197">
        <f t="shared" ref="L742" si="711" xml:space="preserve"> (1 + L740) * (1 + L741) -1</f>
        <v>0</v>
      </c>
      <c r="M742" s="197">
        <f t="shared" ref="M742" si="712" xml:space="preserve"> (1 + M740) * (1 + M741) -1</f>
        <v>0</v>
      </c>
      <c r="N742" s="197">
        <f xml:space="preserve"> (1 + N740) * (1 + N741) -1</f>
        <v>0</v>
      </c>
      <c r="O742" s="197">
        <f t="shared" ref="O742" si="713" xml:space="preserve"> (1 + O740) * (1 + O741) -1</f>
        <v>0</v>
      </c>
      <c r="P742" s="197">
        <f t="shared" ref="P742" si="714" xml:space="preserve"> (1 + P740) * (1 + P741) -1</f>
        <v>0</v>
      </c>
      <c r="Q742" s="197">
        <f t="shared" ref="Q742" si="715" xml:space="preserve"> (1 + Q740) * (1 + Q741) -1</f>
        <v>0</v>
      </c>
    </row>
    <row r="743" spans="1:17" s="137" customFormat="1" hidden="1" outlineLevel="2">
      <c r="A743" s="369"/>
      <c r="B743" s="380"/>
      <c r="C743" s="370"/>
      <c r="D743" s="371"/>
      <c r="E743" s="275"/>
      <c r="F743" s="275"/>
      <c r="G743" s="275"/>
      <c r="H743" s="275"/>
      <c r="I743" s="275"/>
      <c r="J743" s="197"/>
      <c r="K743" s="197"/>
      <c r="L743" s="197"/>
      <c r="M743" s="197"/>
      <c r="N743" s="197"/>
      <c r="O743" s="197"/>
      <c r="P743" s="197"/>
      <c r="Q743" s="197"/>
    </row>
    <row r="744" spans="1:17" s="259" customFormat="1" hidden="1" outlineLevel="1">
      <c r="A744" s="256"/>
      <c r="B744" s="257"/>
      <c r="C744" s="258"/>
      <c r="D744" s="255"/>
      <c r="E744" s="196"/>
      <c r="F744" s="240"/>
      <c r="G744" s="240"/>
      <c r="H744" s="240"/>
      <c r="I744" s="240"/>
      <c r="J744" s="196"/>
      <c r="K744" s="196"/>
      <c r="L744" s="196"/>
      <c r="M744" s="196"/>
      <c r="N744" s="196"/>
      <c r="O744" s="196"/>
      <c r="P744" s="196"/>
      <c r="Q744" s="196"/>
    </row>
    <row r="745" spans="1:17" s="259" customFormat="1">
      <c r="A745" s="256"/>
      <c r="B745" s="257"/>
      <c r="C745" s="258"/>
      <c r="D745" s="255"/>
      <c r="E745" s="196"/>
      <c r="F745" s="196"/>
      <c r="G745" s="196"/>
      <c r="H745" s="196"/>
      <c r="I745" s="196"/>
      <c r="J745" s="196"/>
      <c r="K745" s="196"/>
      <c r="L745" s="196"/>
      <c r="M745" s="196"/>
      <c r="N745" s="196"/>
      <c r="O745" s="196"/>
      <c r="P745" s="196"/>
      <c r="Q745" s="196"/>
    </row>
    <row r="746" spans="1:17" s="33" customFormat="1" collapsed="1">
      <c r="A746" s="33" t="s">
        <v>1194</v>
      </c>
      <c r="D746" s="253"/>
    </row>
    <row r="747" spans="1:17" s="259" customFormat="1" hidden="1" outlineLevel="1">
      <c r="A747" s="256"/>
      <c r="B747" s="257"/>
      <c r="C747" s="258"/>
      <c r="D747" s="255"/>
      <c r="E747" s="196"/>
      <c r="F747" s="196"/>
      <c r="G747" s="196"/>
      <c r="H747" s="196"/>
      <c r="I747" s="196"/>
      <c r="J747" s="196"/>
      <c r="K747" s="196"/>
      <c r="L747" s="196"/>
      <c r="M747" s="196"/>
      <c r="N747" s="196"/>
      <c r="O747" s="196"/>
      <c r="P747" s="196"/>
      <c r="Q747" s="196"/>
    </row>
    <row r="748" spans="1:17" s="259" customFormat="1" hidden="1" outlineLevel="1" collapsed="1">
      <c r="A748" s="256"/>
      <c r="B748" s="257" t="s">
        <v>942</v>
      </c>
      <c r="C748" s="258"/>
      <c r="D748" s="255"/>
      <c r="E748" s="196"/>
      <c r="F748" s="196"/>
      <c r="G748" s="196"/>
      <c r="H748" s="196"/>
      <c r="I748" s="196"/>
      <c r="J748" s="196"/>
      <c r="K748" s="196"/>
      <c r="L748" s="196"/>
      <c r="M748" s="196"/>
      <c r="N748" s="196"/>
      <c r="O748" s="196"/>
      <c r="P748" s="196"/>
      <c r="Q748" s="196"/>
    </row>
    <row r="749" spans="1:17" s="259" customFormat="1" hidden="1" outlineLevel="2">
      <c r="A749" s="256"/>
      <c r="B749" s="257"/>
      <c r="C749" s="196" t="s">
        <v>943</v>
      </c>
      <c r="D749" s="255"/>
      <c r="E749" s="196"/>
      <c r="F749" s="196"/>
      <c r="G749" s="196"/>
      <c r="H749" s="196"/>
      <c r="I749" s="196"/>
      <c r="J749" s="196"/>
      <c r="K749" s="196"/>
      <c r="L749" s="196"/>
      <c r="M749" s="196"/>
      <c r="N749" s="196"/>
      <c r="O749" s="196"/>
      <c r="P749" s="196"/>
      <c r="Q749" s="196"/>
    </row>
    <row r="750" spans="1:17" s="573" customFormat="1" hidden="1" outlineLevel="2">
      <c r="A750" s="572"/>
      <c r="B750" s="570"/>
      <c r="C750" s="574"/>
      <c r="D750" s="571"/>
      <c r="E750" s="575" t="str">
        <f xml:space="preserve"> Inp!E$182</f>
        <v>Dummy Control 2020 RCV~ 1 April (opening balance) for FM at 2017-18 CPIH deflated price base</v>
      </c>
      <c r="F750" s="575">
        <f xml:space="preserve"> Inp!F$182</f>
        <v>0</v>
      </c>
      <c r="G750" s="575" t="str">
        <f xml:space="preserve"> Inp!G$182</f>
        <v>£m</v>
      </c>
      <c r="H750" s="575">
        <f xml:space="preserve"> Inp!H$182</f>
        <v>0</v>
      </c>
      <c r="I750" s="575">
        <f xml:space="preserve"> Inp!I$182</f>
        <v>0</v>
      </c>
      <c r="J750" s="575">
        <f xml:space="preserve"> Inp!J$182</f>
        <v>0</v>
      </c>
      <c r="K750" s="575">
        <f xml:space="preserve"> Inp!K$182</f>
        <v>0</v>
      </c>
      <c r="L750" s="575">
        <f xml:space="preserve"> Inp!L$182</f>
        <v>0</v>
      </c>
      <c r="M750" s="575">
        <f xml:space="preserve"> Inp!M$182</f>
        <v>0</v>
      </c>
      <c r="N750" s="575">
        <f xml:space="preserve"> Inp!N$182</f>
        <v>0</v>
      </c>
      <c r="O750" s="575">
        <f xml:space="preserve"> Inp!O$182</f>
        <v>0</v>
      </c>
      <c r="P750" s="575">
        <f xml:space="preserve"> Inp!P$182</f>
        <v>0</v>
      </c>
      <c r="Q750" s="575">
        <f xml:space="preserve"> Inp!Q$182</f>
        <v>0</v>
      </c>
    </row>
    <row r="751" spans="1:17" s="259" customFormat="1" hidden="1" outlineLevel="2">
      <c r="A751" s="256"/>
      <c r="B751" s="257"/>
      <c r="C751" s="258"/>
      <c r="D751" s="255"/>
      <c r="E751" s="181" t="s">
        <v>944</v>
      </c>
      <c r="F751" s="181">
        <v>0.5</v>
      </c>
      <c r="G751" s="181" t="s">
        <v>446</v>
      </c>
      <c r="H751" s="196"/>
      <c r="I751" s="196"/>
      <c r="J751" s="196"/>
      <c r="K751" s="196"/>
      <c r="L751" s="196"/>
      <c r="M751" s="196"/>
      <c r="N751" s="196"/>
      <c r="O751" s="196"/>
      <c r="P751" s="196"/>
      <c r="Q751" s="196"/>
    </row>
    <row r="752" spans="1:17" s="292" customFormat="1" hidden="1" outlineLevel="2">
      <c r="A752" s="287"/>
      <c r="B752" s="288"/>
      <c r="C752" s="289"/>
      <c r="D752" s="290"/>
      <c r="E752" s="272" t="str">
        <f xml:space="preserve"> Time!E$34</f>
        <v>Pre Forecast Period Flag</v>
      </c>
      <c r="F752" s="272">
        <f xml:space="preserve"> Time!F$34</f>
        <v>0</v>
      </c>
      <c r="G752" s="272" t="str">
        <f xml:space="preserve"> Time!G$34</f>
        <v>flag</v>
      </c>
      <c r="H752" s="272">
        <f xml:space="preserve"> Time!H$34</f>
        <v>3</v>
      </c>
      <c r="I752" s="272">
        <f xml:space="preserve"> Time!I$34</f>
        <v>0</v>
      </c>
      <c r="J752" s="272">
        <f xml:space="preserve"> Time!J$34</f>
        <v>1</v>
      </c>
      <c r="K752" s="272">
        <f xml:space="preserve"> Time!K$34</f>
        <v>1</v>
      </c>
      <c r="L752" s="272">
        <f xml:space="preserve"> Time!L$34</f>
        <v>1</v>
      </c>
      <c r="M752" s="272">
        <f xml:space="preserve"> Time!M$34</f>
        <v>0</v>
      </c>
      <c r="N752" s="272">
        <f xml:space="preserve"> Time!N$34</f>
        <v>0</v>
      </c>
      <c r="O752" s="272">
        <f xml:space="preserve"> Time!O$34</f>
        <v>0</v>
      </c>
      <c r="P752" s="272">
        <f xml:space="preserve"> Time!P$34</f>
        <v>0</v>
      </c>
      <c r="Q752" s="272">
        <f xml:space="preserve"> Time!Q$34</f>
        <v>0</v>
      </c>
    </row>
    <row r="753" spans="1:17" s="259" customFormat="1" hidden="1" outlineLevel="2">
      <c r="A753" s="256"/>
      <c r="B753" s="257"/>
      <c r="C753" s="258"/>
      <c r="D753" s="255"/>
      <c r="E753" s="293" t="str">
        <f xml:space="preserve"> Index!E$85</f>
        <v>CPIH index (PR19FD) - FYA - inflate from FYA 2017-18</v>
      </c>
      <c r="F753" s="293">
        <f xml:space="preserve"> Index!F$85</f>
        <v>0</v>
      </c>
      <c r="G753" s="293" t="str">
        <f xml:space="preserve"> Index!G$85</f>
        <v>Factor</v>
      </c>
      <c r="H753" s="293">
        <f xml:space="preserve"> Index!H$85</f>
        <v>0</v>
      </c>
      <c r="I753" s="293">
        <f xml:space="preserve"> Index!I$85</f>
        <v>0</v>
      </c>
      <c r="J753" s="263">
        <f xml:space="preserve"> Index!J$85</f>
        <v>1</v>
      </c>
      <c r="K753" s="263">
        <f xml:space="preserve"> Index!K$85</f>
        <v>1.0212697905005599</v>
      </c>
      <c r="L753" s="263">
        <f xml:space="preserve"> Index!L$85</f>
        <v>1.0416029201511179</v>
      </c>
      <c r="M753" s="263">
        <f xml:space="preserve"> Index!M$85</f>
        <v>1.0622616980779827</v>
      </c>
      <c r="N753" s="263">
        <f xml:space="preserve"> Index!N$85</f>
        <v>1.0835515290872799</v>
      </c>
      <c r="O753" s="263">
        <f xml:space="preserve"> Index!O$85</f>
        <v>1.1060365794841869</v>
      </c>
      <c r="P753" s="263">
        <f xml:space="preserve"> Index!P$85</f>
        <v>1.1292633476533553</v>
      </c>
      <c r="Q753" s="263">
        <f xml:space="preserve"> Index!Q$85</f>
        <v>1.1529778779540774</v>
      </c>
    </row>
    <row r="754" spans="1:17" s="205" customFormat="1" hidden="1" outlineLevel="2">
      <c r="A754" s="294"/>
      <c r="B754" s="295"/>
      <c r="C754" s="296"/>
      <c r="D754" s="297"/>
      <c r="E754" s="576" t="str">
        <f xml:space="preserve"> Index!E$127</f>
        <v>RPI-CPIH wedge (PR19FD) - FYA - annual inflation</v>
      </c>
      <c r="F754" s="576">
        <f xml:space="preserve"> Index!F$127</f>
        <v>0</v>
      </c>
      <c r="G754" s="576" t="str">
        <f xml:space="preserve"> Index!G$127</f>
        <v>Factor</v>
      </c>
      <c r="H754" s="576">
        <f xml:space="preserve"> Index!H$127</f>
        <v>0</v>
      </c>
      <c r="I754" s="576">
        <f xml:space="preserve"> Index!I$127</f>
        <v>0</v>
      </c>
      <c r="J754" s="576">
        <f xml:space="preserve"> Index!J$127</f>
        <v>0</v>
      </c>
      <c r="K754" s="576">
        <f xml:space="preserve"> Index!K$127</f>
        <v>9.2858492581475716E-3</v>
      </c>
      <c r="L754" s="576">
        <f xml:space="preserve"> Index!L$127</f>
        <v>1.1612485258307714E-2</v>
      </c>
      <c r="M754" s="576">
        <f xml:space="preserve"> Index!M$127</f>
        <v>4.424450951415082E-3</v>
      </c>
      <c r="N754" s="576">
        <f xml:space="preserve"> Index!N$127</f>
        <v>9.5456655774606158E-3</v>
      </c>
      <c r="O754" s="576">
        <f xml:space="preserve"> Index!O$127</f>
        <v>1.0752431675141949E-2</v>
      </c>
      <c r="P754" s="576">
        <f xml:space="preserve"> Index!P$127</f>
        <v>1.1000000000000121E-2</v>
      </c>
      <c r="Q754" s="576">
        <f xml:space="preserve"> Index!Q$127</f>
        <v>1.0999999999998566E-2</v>
      </c>
    </row>
    <row r="755" spans="1:17" s="259" customFormat="1" hidden="1" outlineLevel="2">
      <c r="A755" s="256"/>
      <c r="B755" s="257"/>
      <c r="C755" s="258"/>
      <c r="D755" s="255"/>
      <c r="E755" s="196" t="s">
        <v>945</v>
      </c>
      <c r="F755" s="274"/>
      <c r="G755" s="274" t="s">
        <v>668</v>
      </c>
      <c r="H755" s="196"/>
      <c r="I755" s="196"/>
      <c r="J755" s="267">
        <f t="shared" ref="J755" si="716" xml:space="preserve"> IF(J752 = 1, J753, I755 * (1 + J754))</f>
        <v>1</v>
      </c>
      <c r="K755" s="267">
        <f t="shared" ref="K755" si="717" xml:space="preserve"> IF(K752 = 1, K753, J755 * (1 + K754))</f>
        <v>1.0212697905005599</v>
      </c>
      <c r="L755" s="267">
        <f t="shared" ref="L755" si="718" xml:space="preserve"> IF(L752 = 1, L753, K755 * (1 + L754))</f>
        <v>1.0416029201511179</v>
      </c>
      <c r="M755" s="267">
        <f t="shared" ref="M755" si="719" xml:space="preserve"> IF(M752 = 1, M753, L755 * (1 + M754))</f>
        <v>1.0462114411821772</v>
      </c>
      <c r="N755" s="267">
        <f t="shared" ref="N755" si="720" xml:space="preserve"> IF(N752 = 1, N753, M755 * (1 + N754))</f>
        <v>1.0561982257230154</v>
      </c>
      <c r="O755" s="267">
        <f t="shared" ref="O755" si="721" xml:space="preserve"> IF(O752 = 1, O753, N755 * (1 + O754))</f>
        <v>1.0675549249805083</v>
      </c>
      <c r="P755" s="267">
        <f t="shared" ref="P755" si="722" xml:space="preserve"> IF(P752 = 1, P753, O755 * (1 + P754))</f>
        <v>1.079298029155294</v>
      </c>
      <c r="Q755" s="267">
        <f t="shared" ref="Q755" si="723" xml:space="preserve"> IF(Q752 = 1, Q753, P755 * (1 + Q754))</f>
        <v>1.0911703074760006</v>
      </c>
    </row>
    <row r="756" spans="1:17" s="259" customFormat="1" hidden="1" outlineLevel="2">
      <c r="A756" s="256"/>
      <c r="B756" s="257"/>
      <c r="C756" s="258"/>
      <c r="D756" s="255"/>
      <c r="E756" s="196" t="s">
        <v>1195</v>
      </c>
      <c r="F756" s="274"/>
      <c r="G756" s="196" t="s">
        <v>255</v>
      </c>
      <c r="H756" s="196"/>
      <c r="I756" s="196"/>
      <c r="J756" s="274">
        <f t="shared" ref="J756:Q756" si="724" xml:space="preserve"> (1 - $F751) * J750 * J755</f>
        <v>0</v>
      </c>
      <c r="K756" s="274">
        <f t="shared" si="724"/>
        <v>0</v>
      </c>
      <c r="L756" s="274">
        <f t="shared" si="724"/>
        <v>0</v>
      </c>
      <c r="M756" s="274">
        <f t="shared" si="724"/>
        <v>0</v>
      </c>
      <c r="N756" s="274">
        <f t="shared" si="724"/>
        <v>0</v>
      </c>
      <c r="O756" s="274">
        <f t="shared" si="724"/>
        <v>0</v>
      </c>
      <c r="P756" s="274">
        <f t="shared" si="724"/>
        <v>0</v>
      </c>
      <c r="Q756" s="274">
        <f t="shared" si="724"/>
        <v>0</v>
      </c>
    </row>
    <row r="757" spans="1:17" s="259" customFormat="1" hidden="1" outlineLevel="2">
      <c r="A757" s="256"/>
      <c r="B757" s="257"/>
      <c r="C757" s="258"/>
      <c r="D757" s="255"/>
      <c r="E757" s="196"/>
      <c r="F757" s="196"/>
      <c r="G757" s="196"/>
      <c r="H757" s="196"/>
      <c r="I757" s="196"/>
      <c r="J757" s="196"/>
      <c r="K757" s="196"/>
      <c r="L757" s="196"/>
      <c r="M757" s="196"/>
      <c r="N757" s="196"/>
      <c r="O757" s="196"/>
      <c r="P757" s="196"/>
      <c r="Q757" s="196"/>
    </row>
    <row r="758" spans="1:17" s="259" customFormat="1" hidden="1" outlineLevel="2">
      <c r="A758" s="256"/>
      <c r="B758" s="257"/>
      <c r="C758" s="196" t="s">
        <v>947</v>
      </c>
      <c r="D758" s="255"/>
      <c r="E758" s="196"/>
      <c r="F758" s="196"/>
      <c r="G758" s="196"/>
      <c r="H758" s="196"/>
      <c r="I758" s="196"/>
      <c r="J758" s="196"/>
      <c r="K758" s="196"/>
      <c r="L758" s="196"/>
      <c r="M758" s="196"/>
      <c r="N758" s="196"/>
      <c r="O758" s="196"/>
      <c r="P758" s="196"/>
      <c r="Q758" s="196"/>
    </row>
    <row r="759" spans="1:17" s="573" customFormat="1" hidden="1" outlineLevel="2">
      <c r="A759" s="572"/>
      <c r="B759" s="570"/>
      <c r="C759" s="574"/>
      <c r="D759" s="571"/>
      <c r="E759" s="575" t="str">
        <f xml:space="preserve"> Inp!E$182</f>
        <v>Dummy Control 2020 RCV~ 1 April (opening balance) for FM at 2017-18 CPIH deflated price base</v>
      </c>
      <c r="F759" s="575">
        <f xml:space="preserve"> Inp!F$182</f>
        <v>0</v>
      </c>
      <c r="G759" s="575" t="str">
        <f xml:space="preserve"> Inp!G$182</f>
        <v>£m</v>
      </c>
      <c r="H759" s="575">
        <f xml:space="preserve"> Inp!H$182</f>
        <v>0</v>
      </c>
      <c r="I759" s="575">
        <f xml:space="preserve"> Inp!I$182</f>
        <v>0</v>
      </c>
      <c r="J759" s="575">
        <f xml:space="preserve"> Inp!J$182</f>
        <v>0</v>
      </c>
      <c r="K759" s="575">
        <f xml:space="preserve"> Inp!K$182</f>
        <v>0</v>
      </c>
      <c r="L759" s="575">
        <f xml:space="preserve"> Inp!L$182</f>
        <v>0</v>
      </c>
      <c r="M759" s="575">
        <f xml:space="preserve"> Inp!M$182</f>
        <v>0</v>
      </c>
      <c r="N759" s="575">
        <f xml:space="preserve"> Inp!N$182</f>
        <v>0</v>
      </c>
      <c r="O759" s="575">
        <f xml:space="preserve"> Inp!O$182</f>
        <v>0</v>
      </c>
      <c r="P759" s="575">
        <f xml:space="preserve"> Inp!P$182</f>
        <v>0</v>
      </c>
      <c r="Q759" s="575">
        <f xml:space="preserve"> Inp!Q$182</f>
        <v>0</v>
      </c>
    </row>
    <row r="760" spans="1:17" s="259" customFormat="1" hidden="1" outlineLevel="2">
      <c r="A760" s="256"/>
      <c r="B760" s="257"/>
      <c r="C760" s="258"/>
      <c r="D760" s="255"/>
      <c r="E760" s="181" t="s">
        <v>944</v>
      </c>
      <c r="F760" s="181">
        <v>0.5</v>
      </c>
      <c r="G760" s="181" t="s">
        <v>446</v>
      </c>
      <c r="H760" s="196"/>
      <c r="I760" s="196"/>
      <c r="J760" s="196"/>
      <c r="K760" s="196"/>
      <c r="L760" s="196"/>
      <c r="M760" s="196"/>
      <c r="N760" s="196"/>
      <c r="O760" s="196"/>
      <c r="P760" s="196"/>
      <c r="Q760" s="196"/>
    </row>
    <row r="761" spans="1:17" s="292" customFormat="1" hidden="1" outlineLevel="2">
      <c r="A761" s="287"/>
      <c r="B761" s="288"/>
      <c r="C761" s="289"/>
      <c r="D761" s="290"/>
      <c r="E761" s="272" t="str">
        <f xml:space="preserve"> Time!E$34</f>
        <v>Pre Forecast Period Flag</v>
      </c>
      <c r="F761" s="272">
        <f xml:space="preserve"> Time!F$34</f>
        <v>0</v>
      </c>
      <c r="G761" s="272" t="str">
        <f xml:space="preserve"> Time!G$34</f>
        <v>flag</v>
      </c>
      <c r="H761" s="272">
        <f xml:space="preserve"> Time!H$34</f>
        <v>3</v>
      </c>
      <c r="I761" s="272">
        <f xml:space="preserve"> Time!I$34</f>
        <v>0</v>
      </c>
      <c r="J761" s="272">
        <f xml:space="preserve"> Time!J$34</f>
        <v>1</v>
      </c>
      <c r="K761" s="272">
        <f xml:space="preserve"> Time!K$34</f>
        <v>1</v>
      </c>
      <c r="L761" s="272">
        <f xml:space="preserve"> Time!L$34</f>
        <v>1</v>
      </c>
      <c r="M761" s="272">
        <f xml:space="preserve"> Time!M$34</f>
        <v>0</v>
      </c>
      <c r="N761" s="272">
        <f xml:space="preserve"> Time!N$34</f>
        <v>0</v>
      </c>
      <c r="O761" s="272">
        <f xml:space="preserve"> Time!O$34</f>
        <v>0</v>
      </c>
      <c r="P761" s="272">
        <f xml:space="preserve"> Time!P$34</f>
        <v>0</v>
      </c>
      <c r="Q761" s="272">
        <f xml:space="preserve"> Time!Q$34</f>
        <v>0</v>
      </c>
    </row>
    <row r="762" spans="1:17" s="205" customFormat="1" hidden="1" outlineLevel="2">
      <c r="A762" s="294"/>
      <c r="B762" s="295"/>
      <c r="C762" s="296"/>
      <c r="D762" s="297"/>
      <c r="E762" s="576" t="str">
        <f xml:space="preserve"> Index!E$199</f>
        <v>CPIH index (actual) - FYA - inflate from FYA 2017-18</v>
      </c>
      <c r="F762" s="576">
        <f xml:space="preserve"> Index!F$199</f>
        <v>0</v>
      </c>
      <c r="G762" s="576" t="str">
        <f xml:space="preserve"> Index!G$199</f>
        <v>Factor</v>
      </c>
      <c r="H762" s="576">
        <f xml:space="preserve"> Index!H$199</f>
        <v>0</v>
      </c>
      <c r="I762" s="576">
        <f xml:space="preserve"> Index!I$199</f>
        <v>0</v>
      </c>
      <c r="J762" s="576">
        <f xml:space="preserve"> Index!J$199</f>
        <v>1</v>
      </c>
      <c r="K762" s="576">
        <f xml:space="preserve"> Index!K$199</f>
        <v>1.0212697905005599</v>
      </c>
      <c r="L762" s="576">
        <f xml:space="preserve"> Index!L$199</f>
        <v>1.0386214616983847</v>
      </c>
      <c r="M762" s="576">
        <f xml:space="preserve"> Index!M$199</f>
        <v>1.0469374700143934</v>
      </c>
      <c r="N762" s="576">
        <f xml:space="preserve"> Index!N$199</f>
        <v>1.0853990084759317</v>
      </c>
      <c r="O762" s="576">
        <f xml:space="preserve"> Index!O$199</f>
        <v>0</v>
      </c>
      <c r="P762" s="576">
        <f xml:space="preserve"> Index!P$199</f>
        <v>0</v>
      </c>
      <c r="Q762" s="576">
        <f xml:space="preserve"> Index!Q$199</f>
        <v>0</v>
      </c>
    </row>
    <row r="763" spans="1:17" s="259" customFormat="1" hidden="1" outlineLevel="2">
      <c r="A763" s="256"/>
      <c r="B763" s="257"/>
      <c r="C763" s="258"/>
      <c r="D763" s="255"/>
      <c r="E763" s="263" t="str">
        <f xml:space="preserve"> Index!E$241</f>
        <v>RPI-CPIH wedge (actual) - FYA - annual inflation</v>
      </c>
      <c r="F763" s="263">
        <f xml:space="preserve"> Index!F$241</f>
        <v>0</v>
      </c>
      <c r="G763" s="263" t="str">
        <f xml:space="preserve"> Index!G$241</f>
        <v>Factor</v>
      </c>
      <c r="H763" s="263">
        <f xml:space="preserve"> Index!H$241</f>
        <v>0</v>
      </c>
      <c r="I763" s="263">
        <f xml:space="preserve"> Index!I$241</f>
        <v>0</v>
      </c>
      <c r="J763" s="263">
        <f xml:space="preserve"> Index!J$241</f>
        <v>0</v>
      </c>
      <c r="K763" s="263">
        <f xml:space="preserve"> Index!K$241</f>
        <v>9.2858492581475716E-3</v>
      </c>
      <c r="L763" s="263">
        <f xml:space="preserve"> Index!L$241</f>
        <v>8.8943456175889501E-3</v>
      </c>
      <c r="M763" s="263">
        <f xml:space="preserve"> Index!M$241</f>
        <v>6.757387172393603E-4</v>
      </c>
      <c r="N763" s="263">
        <f xml:space="preserve"> Index!N$241</f>
        <v>2.1024851849776205E-2</v>
      </c>
      <c r="O763" s="263">
        <f xml:space="preserve"> Index!O$241</f>
        <v>0</v>
      </c>
      <c r="P763" s="263">
        <f xml:space="preserve"> Index!P$241</f>
        <v>0</v>
      </c>
      <c r="Q763" s="263">
        <f xml:space="preserve"> Index!Q$241</f>
        <v>0</v>
      </c>
    </row>
    <row r="764" spans="1:17" s="259" customFormat="1" hidden="1" outlineLevel="2">
      <c r="A764" s="256"/>
      <c r="B764" s="257"/>
      <c r="C764" s="258"/>
      <c r="D764" s="255"/>
      <c r="E764" s="196" t="s">
        <v>945</v>
      </c>
      <c r="F764" s="274"/>
      <c r="G764" s="274" t="s">
        <v>668</v>
      </c>
      <c r="H764" s="196"/>
      <c r="I764" s="196"/>
      <c r="J764" s="267">
        <f t="shared" ref="J764" si="725" xml:space="preserve"> IF(J761 = 1, J762, I764 * (1 + J763))</f>
        <v>1</v>
      </c>
      <c r="K764" s="267">
        <f t="shared" ref="K764" si="726" xml:space="preserve"> IF(K761 = 1, K762, J764 * (1 + K763))</f>
        <v>1.0212697905005599</v>
      </c>
      <c r="L764" s="267">
        <f t="shared" ref="L764" si="727" xml:space="preserve"> IF(L761 = 1, L762, K764 * (1 + L763))</f>
        <v>1.0386214616983847</v>
      </c>
      <c r="M764" s="267">
        <f t="shared" ref="M764" si="728" xml:space="preserve"> IF(M761 = 1, M762, L764 * (1 + M763))</f>
        <v>1.03932329843261</v>
      </c>
      <c r="N764" s="267">
        <f t="shared" ref="N764" si="729" xml:space="preserve"> IF(N761 = 1, N762, M764 * (1 + N763))</f>
        <v>1.0611749168061764</v>
      </c>
      <c r="O764" s="267">
        <f t="shared" ref="O764" si="730" xml:space="preserve"> IF(O761 = 1, O762, N764 * (1 + O763))</f>
        <v>1.0611749168061764</v>
      </c>
      <c r="P764" s="267">
        <f t="shared" ref="P764" si="731" xml:space="preserve"> IF(P761 = 1, P762, O764 * (1 + P763))</f>
        <v>1.0611749168061764</v>
      </c>
      <c r="Q764" s="267">
        <f t="shared" ref="Q764" si="732" xml:space="preserve"> IF(Q761 = 1, Q762, P764 * (1 + Q763))</f>
        <v>1.0611749168061764</v>
      </c>
    </row>
    <row r="765" spans="1:17" s="259" customFormat="1" hidden="1" outlineLevel="2">
      <c r="A765" s="256"/>
      <c r="B765" s="257"/>
      <c r="C765" s="258"/>
      <c r="D765" s="255"/>
      <c r="E765" s="196" t="s">
        <v>1196</v>
      </c>
      <c r="F765" s="274"/>
      <c r="G765" s="196" t="s">
        <v>255</v>
      </c>
      <c r="H765" s="196"/>
      <c r="I765" s="196"/>
      <c r="J765" s="274">
        <f t="shared" ref="J765:Q765" si="733" xml:space="preserve"> (1 - $F760) * J759 * J764</f>
        <v>0</v>
      </c>
      <c r="K765" s="274">
        <f t="shared" si="733"/>
        <v>0</v>
      </c>
      <c r="L765" s="274">
        <f t="shared" si="733"/>
        <v>0</v>
      </c>
      <c r="M765" s="274">
        <f t="shared" si="733"/>
        <v>0</v>
      </c>
      <c r="N765" s="274">
        <f t="shared" si="733"/>
        <v>0</v>
      </c>
      <c r="O765" s="274">
        <f t="shared" si="733"/>
        <v>0</v>
      </c>
      <c r="P765" s="274">
        <f t="shared" si="733"/>
        <v>0</v>
      </c>
      <c r="Q765" s="274">
        <f t="shared" si="733"/>
        <v>0</v>
      </c>
    </row>
    <row r="766" spans="1:17" s="259" customFormat="1" hidden="1" outlineLevel="2">
      <c r="A766" s="256"/>
      <c r="B766" s="257"/>
      <c r="C766" s="258"/>
      <c r="D766" s="255"/>
      <c r="E766" s="196"/>
      <c r="F766" s="274"/>
      <c r="G766" s="196"/>
      <c r="H766" s="196"/>
      <c r="I766" s="196"/>
      <c r="J766" s="196"/>
      <c r="K766" s="196"/>
      <c r="L766" s="196"/>
      <c r="M766" s="196"/>
      <c r="N766" s="196"/>
      <c r="O766" s="196"/>
      <c r="P766" s="196"/>
      <c r="Q766" s="196"/>
    </row>
    <row r="767" spans="1:17" s="259" customFormat="1" hidden="1" outlineLevel="2">
      <c r="A767" s="256"/>
      <c r="B767" s="257"/>
      <c r="C767" s="196" t="s">
        <v>949</v>
      </c>
      <c r="D767" s="255"/>
      <c r="E767" s="196"/>
      <c r="F767" s="274"/>
      <c r="G767" s="196"/>
      <c r="H767" s="196"/>
      <c r="I767" s="196"/>
      <c r="J767" s="196"/>
      <c r="K767" s="196"/>
      <c r="L767" s="196"/>
      <c r="M767" s="196"/>
      <c r="N767" s="196"/>
      <c r="O767" s="196"/>
      <c r="P767" s="196"/>
      <c r="Q767" s="196"/>
    </row>
    <row r="768" spans="1:17" s="573" customFormat="1" hidden="1" outlineLevel="2">
      <c r="A768" s="572"/>
      <c r="B768" s="570"/>
      <c r="C768" s="574"/>
      <c r="D768" s="571"/>
      <c r="E768" s="577" t="str">
        <f t="shared" ref="E768:Q768" si="734" xml:space="preserve"> E756</f>
        <v>Dummy control: RCV - CPI(H) + RPI wedge initial balance - nominal (PR19FD)</v>
      </c>
      <c r="F768" s="577">
        <f t="shared" si="734"/>
        <v>0</v>
      </c>
      <c r="G768" s="577" t="str">
        <f t="shared" si="734"/>
        <v>£m</v>
      </c>
      <c r="H768" s="577">
        <f t="shared" si="734"/>
        <v>0</v>
      </c>
      <c r="I768" s="577">
        <f t="shared" si="734"/>
        <v>0</v>
      </c>
      <c r="J768" s="577">
        <f t="shared" si="734"/>
        <v>0</v>
      </c>
      <c r="K768" s="577">
        <f t="shared" si="734"/>
        <v>0</v>
      </c>
      <c r="L768" s="577">
        <f t="shared" si="734"/>
        <v>0</v>
      </c>
      <c r="M768" s="577">
        <f t="shared" si="734"/>
        <v>0</v>
      </c>
      <c r="N768" s="577">
        <f t="shared" si="734"/>
        <v>0</v>
      </c>
      <c r="O768" s="577">
        <f t="shared" si="734"/>
        <v>0</v>
      </c>
      <c r="P768" s="577">
        <f t="shared" si="734"/>
        <v>0</v>
      </c>
      <c r="Q768" s="577">
        <f t="shared" si="734"/>
        <v>0</v>
      </c>
    </row>
    <row r="769" spans="1:17" s="573" customFormat="1" hidden="1" outlineLevel="2">
      <c r="A769" s="572"/>
      <c r="B769" s="570"/>
      <c r="C769" s="574"/>
      <c r="D769" s="571"/>
      <c r="E769" s="577" t="str">
        <f t="shared" ref="E769:Q769" si="735" xml:space="preserve"> E765</f>
        <v>Dummy control: RCV - CPI(H) + RPI wedge initial balance - nominal (Actual)</v>
      </c>
      <c r="F769" s="577">
        <f t="shared" si="735"/>
        <v>0</v>
      </c>
      <c r="G769" s="577" t="str">
        <f t="shared" si="735"/>
        <v>£m</v>
      </c>
      <c r="H769" s="577">
        <f t="shared" si="735"/>
        <v>0</v>
      </c>
      <c r="I769" s="577">
        <f t="shared" si="735"/>
        <v>0</v>
      </c>
      <c r="J769" s="577">
        <f t="shared" si="735"/>
        <v>0</v>
      </c>
      <c r="K769" s="577">
        <f t="shared" si="735"/>
        <v>0</v>
      </c>
      <c r="L769" s="577">
        <f t="shared" si="735"/>
        <v>0</v>
      </c>
      <c r="M769" s="577">
        <f t="shared" si="735"/>
        <v>0</v>
      </c>
      <c r="N769" s="577">
        <f t="shared" si="735"/>
        <v>0</v>
      </c>
      <c r="O769" s="577">
        <f t="shared" si="735"/>
        <v>0</v>
      </c>
      <c r="P769" s="577">
        <f t="shared" si="735"/>
        <v>0</v>
      </c>
      <c r="Q769" s="577">
        <f t="shared" si="735"/>
        <v>0</v>
      </c>
    </row>
    <row r="770" spans="1:17" s="573" customFormat="1" hidden="1" outlineLevel="2">
      <c r="A770" s="572"/>
      <c r="B770" s="570"/>
      <c r="C770" s="574"/>
      <c r="D770" s="571"/>
      <c r="E770" s="577" t="s">
        <v>1197</v>
      </c>
      <c r="F770" s="577"/>
      <c r="G770" s="577" t="s">
        <v>255</v>
      </c>
      <c r="H770" s="577">
        <f t="shared" ref="H770" si="736" xml:space="preserve"> H769 - H768</f>
        <v>0</v>
      </c>
      <c r="I770" s="577">
        <f t="shared" ref="I770" si="737" xml:space="preserve"> I769 - I768</f>
        <v>0</v>
      </c>
      <c r="J770" s="577">
        <f t="shared" ref="J770" si="738" xml:space="preserve"> J769 - J768</f>
        <v>0</v>
      </c>
      <c r="K770" s="577">
        <f t="shared" ref="K770" si="739" xml:space="preserve"> K769 - K768</f>
        <v>0</v>
      </c>
      <c r="L770" s="577">
        <f t="shared" ref="L770" si="740" xml:space="preserve"> L769 - L768</f>
        <v>0</v>
      </c>
      <c r="M770" s="577">
        <f t="shared" ref="M770" si="741" xml:space="preserve"> M769 - M768</f>
        <v>0</v>
      </c>
      <c r="N770" s="577">
        <f t="shared" ref="N770" si="742" xml:space="preserve"> N769 - N768</f>
        <v>0</v>
      </c>
      <c r="O770" s="577">
        <f t="shared" ref="O770" si="743" xml:space="preserve"> O769 - O768</f>
        <v>0</v>
      </c>
      <c r="P770" s="577">
        <f t="shared" ref="P770" si="744" xml:space="preserve"> P769 - P768</f>
        <v>0</v>
      </c>
      <c r="Q770" s="577">
        <f t="shared" ref="Q770" si="745" xml:space="preserve"> Q769 - Q768</f>
        <v>0</v>
      </c>
    </row>
    <row r="771" spans="1:17" s="259" customFormat="1" hidden="1" outlineLevel="1">
      <c r="A771" s="256"/>
      <c r="B771" s="257"/>
      <c r="C771" s="258"/>
      <c r="D771" s="255"/>
      <c r="E771" s="196"/>
      <c r="F771" s="274"/>
      <c r="G771" s="196"/>
      <c r="H771" s="196"/>
      <c r="I771" s="196"/>
      <c r="J771" s="196"/>
      <c r="K771" s="196"/>
      <c r="L771" s="196"/>
      <c r="M771" s="196"/>
      <c r="N771" s="196"/>
      <c r="O771" s="196"/>
      <c r="P771" s="196"/>
      <c r="Q771" s="196"/>
    </row>
    <row r="772" spans="1:17" s="259" customFormat="1" hidden="1" outlineLevel="1" collapsed="1">
      <c r="A772" s="256"/>
      <c r="B772" s="257" t="s">
        <v>951</v>
      </c>
      <c r="C772" s="258"/>
      <c r="D772" s="255"/>
      <c r="E772" s="196"/>
      <c r="F772" s="196"/>
      <c r="G772" s="196"/>
      <c r="H772" s="196"/>
      <c r="I772" s="196"/>
      <c r="J772" s="196"/>
      <c r="K772" s="196"/>
      <c r="L772" s="196"/>
      <c r="M772" s="196"/>
      <c r="N772" s="196"/>
      <c r="O772" s="196"/>
      <c r="P772" s="196"/>
      <c r="Q772" s="196"/>
    </row>
    <row r="773" spans="1:17" s="259" customFormat="1" hidden="1" outlineLevel="2">
      <c r="A773" s="256"/>
      <c r="B773" s="257"/>
      <c r="C773" s="258"/>
      <c r="D773" s="255"/>
      <c r="E773" s="272" t="str">
        <f>Time!E$39</f>
        <v>Acquisition / initial balance date flag</v>
      </c>
      <c r="F773" s="272">
        <f>Time!F$39</f>
        <v>0</v>
      </c>
      <c r="G773" s="272" t="str">
        <f>Time!G$39</f>
        <v>flag</v>
      </c>
      <c r="H773" s="272">
        <f>Time!H$39</f>
        <v>1</v>
      </c>
      <c r="I773" s="272">
        <f>Time!I$39</f>
        <v>0</v>
      </c>
      <c r="J773" s="272">
        <f>Time!J$39</f>
        <v>0</v>
      </c>
      <c r="K773" s="272">
        <f>Time!K$39</f>
        <v>0</v>
      </c>
      <c r="L773" s="272">
        <f>Time!L$39</f>
        <v>1</v>
      </c>
      <c r="M773" s="272">
        <f>Time!M$39</f>
        <v>0</v>
      </c>
      <c r="N773" s="272">
        <f>Time!N$39</f>
        <v>0</v>
      </c>
      <c r="O773" s="272">
        <f>Time!O$39</f>
        <v>0</v>
      </c>
      <c r="P773" s="272">
        <f>Time!P$39</f>
        <v>0</v>
      </c>
      <c r="Q773" s="272">
        <f>Time!Q$39</f>
        <v>0</v>
      </c>
    </row>
    <row r="774" spans="1:17" s="259" customFormat="1" hidden="1" outlineLevel="2">
      <c r="A774" s="256"/>
      <c r="B774" s="257"/>
      <c r="C774" s="258"/>
      <c r="D774" s="255"/>
      <c r="E774" s="196" t="s">
        <v>1198</v>
      </c>
      <c r="F774" s="274"/>
      <c r="G774" s="196" t="s">
        <v>255</v>
      </c>
      <c r="H774" s="274"/>
      <c r="I774" s="274"/>
      <c r="J774" s="274">
        <f t="shared" ref="J774:Q774" si="746" xml:space="preserve"> J765</f>
        <v>0</v>
      </c>
      <c r="K774" s="274">
        <f t="shared" si="746"/>
        <v>0</v>
      </c>
      <c r="L774" s="274">
        <f t="shared" si="746"/>
        <v>0</v>
      </c>
      <c r="M774" s="274">
        <f t="shared" si="746"/>
        <v>0</v>
      </c>
      <c r="N774" s="274">
        <f t="shared" si="746"/>
        <v>0</v>
      </c>
      <c r="O774" s="274">
        <f t="shared" si="746"/>
        <v>0</v>
      </c>
      <c r="P774" s="274">
        <f t="shared" si="746"/>
        <v>0</v>
      </c>
      <c r="Q774" s="274">
        <f t="shared" si="746"/>
        <v>0</v>
      </c>
    </row>
    <row r="775" spans="1:17" s="259" customFormat="1" hidden="1" outlineLevel="2">
      <c r="A775" s="256"/>
      <c r="B775" s="257"/>
      <c r="C775" s="258"/>
      <c r="D775" s="255"/>
      <c r="E775" s="196"/>
      <c r="F775" s="274"/>
      <c r="G775" s="196"/>
      <c r="H775" s="274"/>
      <c r="I775" s="274"/>
      <c r="J775" s="274"/>
      <c r="K775" s="274"/>
      <c r="L775" s="274"/>
      <c r="M775" s="274"/>
      <c r="N775" s="274"/>
      <c r="O775" s="274"/>
      <c r="P775" s="274"/>
      <c r="Q775" s="274"/>
    </row>
    <row r="776" spans="1:17" s="281" customFormat="1" hidden="1" outlineLevel="2">
      <c r="A776" s="277"/>
      <c r="B776" s="278"/>
      <c r="C776" s="279"/>
      <c r="D776" s="280"/>
      <c r="E776" s="282" t="str">
        <f t="shared" ref="E776:Q776" si="747" xml:space="preserve"> E785</f>
        <v>RCV (RPI inflated RCV) balance BEG - DMMY - nominal</v>
      </c>
      <c r="F776" s="282">
        <f t="shared" si="747"/>
        <v>0</v>
      </c>
      <c r="G776" s="282" t="str">
        <f t="shared" si="747"/>
        <v>£m</v>
      </c>
      <c r="H776" s="282">
        <f t="shared" si="747"/>
        <v>0</v>
      </c>
      <c r="I776" s="282">
        <f t="shared" si="747"/>
        <v>0</v>
      </c>
      <c r="J776" s="282">
        <f t="shared" si="747"/>
        <v>0</v>
      </c>
      <c r="K776" s="282">
        <f t="shared" si="747"/>
        <v>0</v>
      </c>
      <c r="L776" s="282">
        <f t="shared" si="747"/>
        <v>0</v>
      </c>
      <c r="M776" s="282">
        <f t="shared" si="747"/>
        <v>0</v>
      </c>
      <c r="N776" s="282">
        <f t="shared" si="747"/>
        <v>0</v>
      </c>
      <c r="O776" s="282">
        <f t="shared" si="747"/>
        <v>0</v>
      </c>
      <c r="P776" s="282">
        <f t="shared" si="747"/>
        <v>0</v>
      </c>
      <c r="Q776" s="282">
        <f t="shared" si="747"/>
        <v>0</v>
      </c>
    </row>
    <row r="777" spans="1:17" s="259" customFormat="1" hidden="1" outlineLevel="2">
      <c r="A777" s="256"/>
      <c r="B777" s="257"/>
      <c r="C777" s="258"/>
      <c r="D777" s="255"/>
      <c r="E777" s="263" t="str">
        <f xml:space="preserve"> Index!E$239</f>
        <v>RPI index (actual) - FYA - annual inflation active</v>
      </c>
      <c r="F777" s="263">
        <f xml:space="preserve"> Index!F$239</f>
        <v>0</v>
      </c>
      <c r="G777" s="263" t="str">
        <f xml:space="preserve"> Index!G$239</f>
        <v>Factor</v>
      </c>
      <c r="H777" s="263">
        <f xml:space="preserve"> Index!H$239</f>
        <v>0</v>
      </c>
      <c r="I777" s="263">
        <f xml:space="preserve"> Index!I$239</f>
        <v>0</v>
      </c>
      <c r="J777" s="263">
        <f xml:space="preserve"> Index!J$239</f>
        <v>0</v>
      </c>
      <c r="K777" s="263">
        <f xml:space="preserve"> Index!K$239</f>
        <v>1.0305556397587075</v>
      </c>
      <c r="L777" s="263">
        <f xml:space="preserve"> Index!L$239</f>
        <v>1.0258846368797245</v>
      </c>
      <c r="M777" s="263">
        <f xml:space="preserve"> Index!M$239</f>
        <v>1.0086825136806705</v>
      </c>
      <c r="N777" s="263">
        <f xml:space="preserve"> Index!N$239</f>
        <v>1.0577620396600564</v>
      </c>
      <c r="O777" s="263">
        <f xml:space="preserve"> Index!O$239</f>
        <v>0</v>
      </c>
      <c r="P777" s="263">
        <f xml:space="preserve"> Index!P$239</f>
        <v>0</v>
      </c>
      <c r="Q777" s="263">
        <f xml:space="preserve"> Index!Q$239</f>
        <v>0</v>
      </c>
    </row>
    <row r="778" spans="1:17" s="259" customFormat="1" hidden="1" outlineLevel="2">
      <c r="A778" s="256"/>
      <c r="B778" s="257"/>
      <c r="C778" s="258"/>
      <c r="D778" s="255"/>
      <c r="E778" s="196" t="s">
        <v>409</v>
      </c>
      <c r="F778" s="196"/>
      <c r="G778" s="196" t="s">
        <v>255</v>
      </c>
      <c r="H778" s="196"/>
      <c r="I778" s="196"/>
      <c r="J778" s="274">
        <f t="shared" ref="J778:Q778" si="748" xml:space="preserve"> J776 * (J777 - 1)</f>
        <v>0</v>
      </c>
      <c r="K778" s="274">
        <f t="shared" si="748"/>
        <v>0</v>
      </c>
      <c r="L778" s="274">
        <f t="shared" si="748"/>
        <v>0</v>
      </c>
      <c r="M778" s="274">
        <f t="shared" si="748"/>
        <v>0</v>
      </c>
      <c r="N778" s="274">
        <f t="shared" si="748"/>
        <v>0</v>
      </c>
      <c r="O778" s="274">
        <f t="shared" si="748"/>
        <v>0</v>
      </c>
      <c r="P778" s="274">
        <f t="shared" si="748"/>
        <v>0</v>
      </c>
      <c r="Q778" s="274">
        <f t="shared" si="748"/>
        <v>0</v>
      </c>
    </row>
    <row r="779" spans="1:17" s="259" customFormat="1" hidden="1" outlineLevel="2">
      <c r="A779" s="256"/>
      <c r="B779" s="257"/>
      <c r="C779" s="258"/>
      <c r="D779" s="255"/>
      <c r="E779" s="196"/>
      <c r="F779" s="196"/>
      <c r="G779" s="196"/>
      <c r="H779" s="196"/>
      <c r="I779" s="196"/>
      <c r="J779" s="196"/>
      <c r="K779" s="196"/>
      <c r="L779" s="196"/>
      <c r="M779" s="196"/>
      <c r="N779" s="196"/>
      <c r="O779" s="196"/>
      <c r="P779" s="196"/>
      <c r="Q779" s="196"/>
    </row>
    <row r="780" spans="1:17" s="292" customFormat="1" hidden="1" outlineLevel="2">
      <c r="A780" s="287"/>
      <c r="B780" s="288"/>
      <c r="C780" s="289"/>
      <c r="D780" s="290"/>
      <c r="E780" s="181" t="str">
        <f xml:space="preserve"> Inp!E$202</f>
        <v>Run-off rate - CPI(H) + RPI wedge - active - DMMY</v>
      </c>
      <c r="F780" s="181">
        <f xml:space="preserve"> Inp!F$202</f>
        <v>0</v>
      </c>
      <c r="G780" s="181" t="str">
        <f xml:space="preserve"> Inp!G$202</f>
        <v>%</v>
      </c>
      <c r="H780" s="291">
        <f xml:space="preserve"> Inp!H$202</f>
        <v>0</v>
      </c>
      <c r="I780" s="291">
        <f xml:space="preserve"> Inp!I$202</f>
        <v>0</v>
      </c>
      <c r="J780" s="291">
        <f xml:space="preserve"> Inp!J$202</f>
        <v>0</v>
      </c>
      <c r="K780" s="291">
        <f xml:space="preserve"> Inp!K$202</f>
        <v>0</v>
      </c>
      <c r="L780" s="291">
        <f xml:space="preserve"> Inp!L$202</f>
        <v>0</v>
      </c>
      <c r="M780" s="291">
        <f xml:space="preserve"> Inp!M$202</f>
        <v>0</v>
      </c>
      <c r="N780" s="291">
        <f xml:space="preserve"> Inp!N$202</f>
        <v>0</v>
      </c>
      <c r="O780" s="291">
        <f xml:space="preserve"> Inp!O$202</f>
        <v>0</v>
      </c>
      <c r="P780" s="291">
        <f xml:space="preserve"> Inp!P$202</f>
        <v>0</v>
      </c>
      <c r="Q780" s="291">
        <f xml:space="preserve"> Inp!Q$202</f>
        <v>0</v>
      </c>
    </row>
    <row r="781" spans="1:17" s="281" customFormat="1" hidden="1" outlineLevel="2">
      <c r="A781" s="277"/>
      <c r="B781" s="278"/>
      <c r="C781" s="279"/>
      <c r="D781" s="280"/>
      <c r="E781" s="282" t="str">
        <f t="shared" ref="E781:Q781" si="749" xml:space="preserve"> E785</f>
        <v>RCV (RPI inflated RCV) balance BEG - DMMY - nominal</v>
      </c>
      <c r="F781" s="282">
        <f t="shared" si="749"/>
        <v>0</v>
      </c>
      <c r="G781" s="282" t="str">
        <f t="shared" si="749"/>
        <v>£m</v>
      </c>
      <c r="H781" s="282">
        <f t="shared" si="749"/>
        <v>0</v>
      </c>
      <c r="I781" s="282">
        <f t="shared" si="749"/>
        <v>0</v>
      </c>
      <c r="J781" s="282">
        <f t="shared" si="749"/>
        <v>0</v>
      </c>
      <c r="K781" s="282">
        <f t="shared" si="749"/>
        <v>0</v>
      </c>
      <c r="L781" s="282">
        <f t="shared" si="749"/>
        <v>0</v>
      </c>
      <c r="M781" s="282">
        <f t="shared" si="749"/>
        <v>0</v>
      </c>
      <c r="N781" s="282">
        <f t="shared" si="749"/>
        <v>0</v>
      </c>
      <c r="O781" s="282">
        <f t="shared" si="749"/>
        <v>0</v>
      </c>
      <c r="P781" s="282">
        <f t="shared" si="749"/>
        <v>0</v>
      </c>
      <c r="Q781" s="282">
        <f t="shared" si="749"/>
        <v>0</v>
      </c>
    </row>
    <row r="782" spans="1:17" s="259" customFormat="1" hidden="1" outlineLevel="2">
      <c r="A782" s="256"/>
      <c r="B782" s="257"/>
      <c r="C782" s="258"/>
      <c r="D782" s="255"/>
      <c r="E782" s="196" t="str">
        <f t="shared" ref="E782:Q782" si="750" xml:space="preserve"> E778</f>
        <v>Indexation on RCV - CPI(H) + RPI wedge bf balance - DMMY - nominal</v>
      </c>
      <c r="F782" s="196">
        <f t="shared" si="750"/>
        <v>0</v>
      </c>
      <c r="G782" s="196" t="str">
        <f t="shared" si="750"/>
        <v>£m</v>
      </c>
      <c r="H782" s="274">
        <f t="shared" si="750"/>
        <v>0</v>
      </c>
      <c r="I782" s="274">
        <f t="shared" si="750"/>
        <v>0</v>
      </c>
      <c r="J782" s="274">
        <f t="shared" si="750"/>
        <v>0</v>
      </c>
      <c r="K782" s="274">
        <f t="shared" si="750"/>
        <v>0</v>
      </c>
      <c r="L782" s="274">
        <f t="shared" si="750"/>
        <v>0</v>
      </c>
      <c r="M782" s="274">
        <f t="shared" si="750"/>
        <v>0</v>
      </c>
      <c r="N782" s="274">
        <f t="shared" si="750"/>
        <v>0</v>
      </c>
      <c r="O782" s="274">
        <f t="shared" si="750"/>
        <v>0</v>
      </c>
      <c r="P782" s="274">
        <f t="shared" si="750"/>
        <v>0</v>
      </c>
      <c r="Q782" s="274">
        <f t="shared" si="750"/>
        <v>0</v>
      </c>
    </row>
    <row r="783" spans="1:17" s="259" customFormat="1" hidden="1" outlineLevel="2">
      <c r="A783" s="256"/>
      <c r="B783" s="257"/>
      <c r="C783" s="258"/>
      <c r="D783" s="255"/>
      <c r="E783" s="196" t="s">
        <v>1199</v>
      </c>
      <c r="F783" s="196"/>
      <c r="G783" s="196" t="s">
        <v>255</v>
      </c>
      <c r="H783" s="274"/>
      <c r="I783" s="274"/>
      <c r="J783" s="274">
        <f t="shared" ref="J783:Q783" si="751" xml:space="preserve"> (J781 + J782) * J780</f>
        <v>0</v>
      </c>
      <c r="K783" s="274">
        <f t="shared" si="751"/>
        <v>0</v>
      </c>
      <c r="L783" s="274">
        <f t="shared" si="751"/>
        <v>0</v>
      </c>
      <c r="M783" s="274">
        <f t="shared" si="751"/>
        <v>0</v>
      </c>
      <c r="N783" s="274">
        <f t="shared" si="751"/>
        <v>0</v>
      </c>
      <c r="O783" s="274">
        <f t="shared" si="751"/>
        <v>0</v>
      </c>
      <c r="P783" s="274">
        <f t="shared" si="751"/>
        <v>0</v>
      </c>
      <c r="Q783" s="274">
        <f t="shared" si="751"/>
        <v>0</v>
      </c>
    </row>
    <row r="784" spans="1:17" s="259" customFormat="1" hidden="1" outlineLevel="2">
      <c r="A784" s="256"/>
      <c r="B784" s="257"/>
      <c r="C784" s="258"/>
      <c r="D784" s="255"/>
      <c r="E784" s="196"/>
      <c r="F784" s="196"/>
      <c r="G784" s="196"/>
      <c r="H784" s="274"/>
      <c r="I784" s="274"/>
      <c r="J784" s="274"/>
      <c r="K784" s="274"/>
      <c r="L784" s="274"/>
      <c r="M784" s="274"/>
      <c r="N784" s="274"/>
      <c r="O784" s="274"/>
      <c r="P784" s="274"/>
      <c r="Q784" s="274"/>
    </row>
    <row r="785" spans="1:17" s="259" customFormat="1" hidden="1" outlineLevel="2">
      <c r="A785" s="256"/>
      <c r="B785" s="257"/>
      <c r="C785" s="258"/>
      <c r="D785" s="255"/>
      <c r="E785" s="196" t="s">
        <v>1200</v>
      </c>
      <c r="F785" s="196"/>
      <c r="G785" s="196" t="s">
        <v>255</v>
      </c>
      <c r="H785" s="274"/>
      <c r="I785" s="274"/>
      <c r="J785" s="274">
        <f t="shared" ref="J785:Q785" si="752" xml:space="preserve"> I788</f>
        <v>0</v>
      </c>
      <c r="K785" s="274">
        <f t="shared" si="752"/>
        <v>0</v>
      </c>
      <c r="L785" s="274">
        <f t="shared" si="752"/>
        <v>0</v>
      </c>
      <c r="M785" s="274">
        <f t="shared" si="752"/>
        <v>0</v>
      </c>
      <c r="N785" s="274">
        <f t="shared" si="752"/>
        <v>0</v>
      </c>
      <c r="O785" s="274">
        <f t="shared" si="752"/>
        <v>0</v>
      </c>
      <c r="P785" s="274">
        <f t="shared" si="752"/>
        <v>0</v>
      </c>
      <c r="Q785" s="274">
        <f t="shared" si="752"/>
        <v>0</v>
      </c>
    </row>
    <row r="786" spans="1:17" s="259" customFormat="1" hidden="1" outlineLevel="2">
      <c r="A786" s="256"/>
      <c r="B786" s="257"/>
      <c r="C786" s="258"/>
      <c r="D786" s="255" t="s">
        <v>719</v>
      </c>
      <c r="E786" s="196" t="str">
        <f t="shared" ref="E786:Q786" si="753" xml:space="preserve"> E778</f>
        <v>Indexation on RCV - CPI(H) + RPI wedge bf balance - DMMY - nominal</v>
      </c>
      <c r="F786" s="196">
        <f t="shared" si="753"/>
        <v>0</v>
      </c>
      <c r="G786" s="196" t="str">
        <f t="shared" si="753"/>
        <v>£m</v>
      </c>
      <c r="H786" s="274">
        <f t="shared" si="753"/>
        <v>0</v>
      </c>
      <c r="I786" s="274">
        <f t="shared" si="753"/>
        <v>0</v>
      </c>
      <c r="J786" s="274">
        <f t="shared" si="753"/>
        <v>0</v>
      </c>
      <c r="K786" s="274">
        <f t="shared" si="753"/>
        <v>0</v>
      </c>
      <c r="L786" s="274">
        <f t="shared" si="753"/>
        <v>0</v>
      </c>
      <c r="M786" s="274">
        <f t="shared" si="753"/>
        <v>0</v>
      </c>
      <c r="N786" s="274">
        <f t="shared" si="753"/>
        <v>0</v>
      </c>
      <c r="O786" s="274">
        <f t="shared" si="753"/>
        <v>0</v>
      </c>
      <c r="P786" s="274">
        <f t="shared" si="753"/>
        <v>0</v>
      </c>
      <c r="Q786" s="274">
        <f t="shared" si="753"/>
        <v>0</v>
      </c>
    </row>
    <row r="787" spans="1:17" s="259" customFormat="1" hidden="1" outlineLevel="2">
      <c r="A787" s="256"/>
      <c r="B787" s="257"/>
      <c r="C787" s="258"/>
      <c r="D787" s="255" t="s">
        <v>631</v>
      </c>
      <c r="E787" s="196" t="str">
        <f t="shared" ref="E787:Q787" si="754" xml:space="preserve"> E783</f>
        <v>RCV - CPI(H) + RPI wedge run-off - DMMY - nominal</v>
      </c>
      <c r="F787" s="196">
        <f t="shared" si="754"/>
        <v>0</v>
      </c>
      <c r="G787" s="196" t="str">
        <f t="shared" si="754"/>
        <v>£m</v>
      </c>
      <c r="H787" s="274">
        <f t="shared" si="754"/>
        <v>0</v>
      </c>
      <c r="I787" s="274">
        <f t="shared" si="754"/>
        <v>0</v>
      </c>
      <c r="J787" s="274">
        <f t="shared" si="754"/>
        <v>0</v>
      </c>
      <c r="K787" s="274">
        <f t="shared" si="754"/>
        <v>0</v>
      </c>
      <c r="L787" s="274">
        <f t="shared" si="754"/>
        <v>0</v>
      </c>
      <c r="M787" s="274">
        <f t="shared" si="754"/>
        <v>0</v>
      </c>
      <c r="N787" s="274">
        <f t="shared" si="754"/>
        <v>0</v>
      </c>
      <c r="O787" s="274">
        <f t="shared" si="754"/>
        <v>0</v>
      </c>
      <c r="P787" s="274">
        <f t="shared" si="754"/>
        <v>0</v>
      </c>
      <c r="Q787" s="274">
        <f t="shared" si="754"/>
        <v>0</v>
      </c>
    </row>
    <row r="788" spans="1:17" s="259" customFormat="1" hidden="1" outlineLevel="2">
      <c r="A788" s="256"/>
      <c r="B788" s="257"/>
      <c r="C788" s="258"/>
      <c r="D788" s="255"/>
      <c r="E788" s="196" t="s">
        <v>1201</v>
      </c>
      <c r="F788" s="196"/>
      <c r="G788" s="196" t="s">
        <v>255</v>
      </c>
      <c r="H788" s="274"/>
      <c r="I788" s="274"/>
      <c r="J788" s="274">
        <f t="shared" ref="J788:Q788" si="755" xml:space="preserve"> IF(J773 = 1, J774, J785 + J786 - J787)</f>
        <v>0</v>
      </c>
      <c r="K788" s="274">
        <f t="shared" si="755"/>
        <v>0</v>
      </c>
      <c r="L788" s="274">
        <f t="shared" si="755"/>
        <v>0</v>
      </c>
      <c r="M788" s="274">
        <f t="shared" si="755"/>
        <v>0</v>
      </c>
      <c r="N788" s="274">
        <f t="shared" si="755"/>
        <v>0</v>
      </c>
      <c r="O788" s="274">
        <f t="shared" si="755"/>
        <v>0</v>
      </c>
      <c r="P788" s="274">
        <f t="shared" si="755"/>
        <v>0</v>
      </c>
      <c r="Q788" s="274">
        <f t="shared" si="755"/>
        <v>0</v>
      </c>
    </row>
    <row r="789" spans="1:17" s="259" customFormat="1" hidden="1" outlineLevel="1">
      <c r="A789" s="256"/>
      <c r="B789" s="257"/>
      <c r="C789" s="258"/>
      <c r="D789" s="255"/>
      <c r="E789" s="196"/>
      <c r="F789" s="196"/>
      <c r="G789" s="196"/>
      <c r="H789" s="196"/>
      <c r="I789" s="196"/>
      <c r="J789" s="196"/>
      <c r="K789" s="196"/>
      <c r="L789" s="196"/>
      <c r="M789" s="196"/>
      <c r="N789" s="196"/>
      <c r="O789" s="196"/>
      <c r="P789" s="196"/>
      <c r="Q789" s="196"/>
    </row>
    <row r="790" spans="1:17" s="259" customFormat="1" hidden="1" outlineLevel="1" collapsed="1">
      <c r="A790" s="256"/>
      <c r="B790" s="257" t="s">
        <v>1202</v>
      </c>
      <c r="C790" s="258"/>
      <c r="D790" s="255"/>
      <c r="E790" s="196"/>
      <c r="F790" s="196"/>
      <c r="G790" s="196"/>
      <c r="H790" s="196"/>
      <c r="I790" s="196"/>
      <c r="J790" s="196"/>
      <c r="K790" s="196"/>
      <c r="L790" s="196"/>
      <c r="M790" s="196"/>
      <c r="N790" s="196"/>
      <c r="O790" s="196"/>
      <c r="P790" s="196"/>
      <c r="Q790" s="196"/>
    </row>
    <row r="791" spans="1:17" s="259" customFormat="1" hidden="1" outlineLevel="2">
      <c r="A791" s="256"/>
      <c r="B791" s="257"/>
      <c r="C791" s="258"/>
      <c r="D791" s="255"/>
      <c r="E791" s="274" t="str">
        <f t="shared" ref="E791:Q791" si="756" xml:space="preserve"> E785</f>
        <v>RCV (RPI inflated RCV) balance BEG - DMMY - nominal</v>
      </c>
      <c r="F791" s="274">
        <f t="shared" si="756"/>
        <v>0</v>
      </c>
      <c r="G791" s="274" t="str">
        <f t="shared" si="756"/>
        <v>£m</v>
      </c>
      <c r="H791" s="274">
        <f t="shared" si="756"/>
        <v>0</v>
      </c>
      <c r="I791" s="274">
        <f t="shared" si="756"/>
        <v>0</v>
      </c>
      <c r="J791" s="274">
        <f t="shared" si="756"/>
        <v>0</v>
      </c>
      <c r="K791" s="274">
        <f t="shared" si="756"/>
        <v>0</v>
      </c>
      <c r="L791" s="274">
        <f t="shared" si="756"/>
        <v>0</v>
      </c>
      <c r="M791" s="274">
        <f t="shared" si="756"/>
        <v>0</v>
      </c>
      <c r="N791" s="274">
        <f t="shared" si="756"/>
        <v>0</v>
      </c>
      <c r="O791" s="274">
        <f t="shared" si="756"/>
        <v>0</v>
      </c>
      <c r="P791" s="274">
        <f t="shared" si="756"/>
        <v>0</v>
      </c>
      <c r="Q791" s="274">
        <f t="shared" si="756"/>
        <v>0</v>
      </c>
    </row>
    <row r="792" spans="1:17" s="259" customFormat="1" hidden="1" outlineLevel="2">
      <c r="A792" s="256"/>
      <c r="B792" s="257"/>
      <c r="C792" s="258"/>
      <c r="D792" s="255"/>
      <c r="E792" s="274" t="str">
        <f t="shared" ref="E792:Q792" si="757" xml:space="preserve"> E786</f>
        <v>Indexation on RCV - CPI(H) + RPI wedge bf balance - DMMY - nominal</v>
      </c>
      <c r="F792" s="274">
        <f t="shared" si="757"/>
        <v>0</v>
      </c>
      <c r="G792" s="274" t="str">
        <f t="shared" si="757"/>
        <v>£m</v>
      </c>
      <c r="H792" s="274">
        <f t="shared" si="757"/>
        <v>0</v>
      </c>
      <c r="I792" s="274">
        <f t="shared" si="757"/>
        <v>0</v>
      </c>
      <c r="J792" s="274">
        <f t="shared" si="757"/>
        <v>0</v>
      </c>
      <c r="K792" s="274">
        <f t="shared" si="757"/>
        <v>0</v>
      </c>
      <c r="L792" s="274">
        <f t="shared" si="757"/>
        <v>0</v>
      </c>
      <c r="M792" s="274">
        <f t="shared" si="757"/>
        <v>0</v>
      </c>
      <c r="N792" s="274">
        <f t="shared" si="757"/>
        <v>0</v>
      </c>
      <c r="O792" s="274">
        <f t="shared" si="757"/>
        <v>0</v>
      </c>
      <c r="P792" s="274">
        <f t="shared" si="757"/>
        <v>0</v>
      </c>
      <c r="Q792" s="274">
        <f t="shared" si="757"/>
        <v>0</v>
      </c>
    </row>
    <row r="793" spans="1:17" s="259" customFormat="1" hidden="1" outlineLevel="2">
      <c r="A793" s="256"/>
      <c r="B793" s="257"/>
      <c r="C793" s="258"/>
      <c r="D793" s="255"/>
      <c r="E793" s="274" t="str">
        <f t="shared" ref="E793:Q793" si="758" xml:space="preserve"> E787</f>
        <v>RCV - CPI(H) + RPI wedge run-off - DMMY - nominal</v>
      </c>
      <c r="F793" s="274">
        <f t="shared" si="758"/>
        <v>0</v>
      </c>
      <c r="G793" s="274" t="str">
        <f t="shared" si="758"/>
        <v>£m</v>
      </c>
      <c r="H793" s="274">
        <f t="shared" si="758"/>
        <v>0</v>
      </c>
      <c r="I793" s="274">
        <f t="shared" si="758"/>
        <v>0</v>
      </c>
      <c r="J793" s="274">
        <f t="shared" si="758"/>
        <v>0</v>
      </c>
      <c r="K793" s="274">
        <f t="shared" si="758"/>
        <v>0</v>
      </c>
      <c r="L793" s="274">
        <f t="shared" si="758"/>
        <v>0</v>
      </c>
      <c r="M793" s="274">
        <f t="shared" si="758"/>
        <v>0</v>
      </c>
      <c r="N793" s="274">
        <f t="shared" si="758"/>
        <v>0</v>
      </c>
      <c r="O793" s="274">
        <f t="shared" si="758"/>
        <v>0</v>
      </c>
      <c r="P793" s="274">
        <f t="shared" si="758"/>
        <v>0</v>
      </c>
      <c r="Q793" s="274">
        <f t="shared" si="758"/>
        <v>0</v>
      </c>
    </row>
    <row r="794" spans="1:17" s="259" customFormat="1" hidden="1" outlineLevel="2">
      <c r="A794" s="256"/>
      <c r="B794" s="257"/>
      <c r="C794" s="258"/>
      <c r="D794" s="255"/>
      <c r="E794" s="274" t="str">
        <f t="shared" ref="E794:Q794" si="759" xml:space="preserve"> E788</f>
        <v>RCV (RPI inflated RCV) balance END - DMMY - nominal</v>
      </c>
      <c r="F794" s="274">
        <f t="shared" si="759"/>
        <v>0</v>
      </c>
      <c r="G794" s="274" t="str">
        <f t="shared" si="759"/>
        <v>£m</v>
      </c>
      <c r="H794" s="274">
        <f t="shared" si="759"/>
        <v>0</v>
      </c>
      <c r="I794" s="274">
        <f t="shared" si="759"/>
        <v>0</v>
      </c>
      <c r="J794" s="274">
        <f t="shared" si="759"/>
        <v>0</v>
      </c>
      <c r="K794" s="274">
        <f t="shared" si="759"/>
        <v>0</v>
      </c>
      <c r="L794" s="274">
        <f t="shared" si="759"/>
        <v>0</v>
      </c>
      <c r="M794" s="274">
        <f t="shared" si="759"/>
        <v>0</v>
      </c>
      <c r="N794" s="274">
        <f t="shared" si="759"/>
        <v>0</v>
      </c>
      <c r="O794" s="274">
        <f t="shared" si="759"/>
        <v>0</v>
      </c>
      <c r="P794" s="274">
        <f t="shared" si="759"/>
        <v>0</v>
      </c>
      <c r="Q794" s="274">
        <f t="shared" si="759"/>
        <v>0</v>
      </c>
    </row>
    <row r="795" spans="1:17" s="259" customFormat="1" hidden="1" outlineLevel="2">
      <c r="A795" s="256"/>
      <c r="B795" s="257"/>
      <c r="C795" s="258"/>
      <c r="D795" s="255"/>
      <c r="E795" s="196" t="s">
        <v>1203</v>
      </c>
      <c r="F795" s="196"/>
      <c r="G795" s="196" t="s">
        <v>255</v>
      </c>
      <c r="H795" s="274"/>
      <c r="I795" s="274"/>
      <c r="J795" s="274">
        <f t="shared" ref="J795:Q795" si="760" xml:space="preserve"> ((J791 + J792) + J794) / 2</f>
        <v>0</v>
      </c>
      <c r="K795" s="274">
        <f t="shared" si="760"/>
        <v>0</v>
      </c>
      <c r="L795" s="274">
        <f t="shared" si="760"/>
        <v>0</v>
      </c>
      <c r="M795" s="274">
        <f t="shared" si="760"/>
        <v>0</v>
      </c>
      <c r="N795" s="274">
        <f t="shared" si="760"/>
        <v>0</v>
      </c>
      <c r="O795" s="274">
        <f t="shared" si="760"/>
        <v>0</v>
      </c>
      <c r="P795" s="274">
        <f t="shared" si="760"/>
        <v>0</v>
      </c>
      <c r="Q795" s="274">
        <f t="shared" si="760"/>
        <v>0</v>
      </c>
    </row>
    <row r="796" spans="1:17" s="259" customFormat="1" hidden="1" outlineLevel="2">
      <c r="A796" s="256"/>
      <c r="B796" s="257"/>
      <c r="C796" s="258"/>
      <c r="D796" s="255"/>
      <c r="E796" s="196"/>
      <c r="F796" s="196"/>
      <c r="G796" s="196"/>
      <c r="H796" s="196"/>
      <c r="I796" s="196"/>
      <c r="J796" s="196"/>
      <c r="K796" s="196"/>
      <c r="L796" s="196"/>
      <c r="M796" s="196"/>
      <c r="N796" s="196"/>
      <c r="O796" s="196"/>
      <c r="P796" s="196"/>
      <c r="Q796" s="196"/>
    </row>
    <row r="797" spans="1:17" s="259" customFormat="1" hidden="1" outlineLevel="2">
      <c r="A797" s="256"/>
      <c r="B797" s="257"/>
      <c r="C797" s="258"/>
      <c r="D797" s="255"/>
      <c r="E797" s="263" t="str">
        <f xml:space="preserve"> Index!E$199</f>
        <v>CPIH index (actual) - FYA - inflate from FYA 2017-18</v>
      </c>
      <c r="F797" s="263">
        <f xml:space="preserve"> Index!F$199</f>
        <v>0</v>
      </c>
      <c r="G797" s="263" t="str">
        <f xml:space="preserve"> Index!G$199</f>
        <v>Factor</v>
      </c>
      <c r="H797" s="263">
        <f xml:space="preserve"> Index!H$199</f>
        <v>0</v>
      </c>
      <c r="I797" s="263">
        <f xml:space="preserve"> Index!I$199</f>
        <v>0</v>
      </c>
      <c r="J797" s="263">
        <f xml:space="preserve"> Index!J$199</f>
        <v>1</v>
      </c>
      <c r="K797" s="263">
        <f xml:space="preserve"> Index!K$199</f>
        <v>1.0212697905005599</v>
      </c>
      <c r="L797" s="263">
        <f xml:space="preserve"> Index!L$199</f>
        <v>1.0386214616983847</v>
      </c>
      <c r="M797" s="263">
        <f xml:space="preserve"> Index!M$199</f>
        <v>1.0469374700143934</v>
      </c>
      <c r="N797" s="263">
        <f xml:space="preserve"> Index!N$199</f>
        <v>1.0853990084759317</v>
      </c>
      <c r="O797" s="263">
        <f xml:space="preserve"> Index!O$199</f>
        <v>0</v>
      </c>
      <c r="P797" s="263">
        <f xml:space="preserve"> Index!P$199</f>
        <v>0</v>
      </c>
      <c r="Q797" s="263">
        <f xml:space="preserve"> Index!Q$199</f>
        <v>0</v>
      </c>
    </row>
    <row r="798" spans="1:17" s="259" customFormat="1" hidden="1" outlineLevel="2">
      <c r="A798" s="256"/>
      <c r="B798" s="257"/>
      <c r="C798" s="258"/>
      <c r="D798" s="255"/>
      <c r="E798" s="196"/>
      <c r="F798" s="196"/>
      <c r="G798" s="196"/>
      <c r="H798" s="196"/>
      <c r="I798" s="196"/>
      <c r="J798" s="196"/>
      <c r="K798" s="196"/>
      <c r="L798" s="196"/>
      <c r="M798" s="196"/>
      <c r="N798" s="196"/>
      <c r="O798" s="196"/>
      <c r="P798" s="196"/>
      <c r="Q798" s="196"/>
    </row>
    <row r="799" spans="1:17" s="573" customFormat="1" hidden="1" outlineLevel="2">
      <c r="A799" s="572"/>
      <c r="B799" s="570"/>
      <c r="C799" s="574"/>
      <c r="D799" s="571"/>
      <c r="E799" s="196" t="s">
        <v>1204</v>
      </c>
      <c r="F799" s="196"/>
      <c r="G799" s="196" t="s">
        <v>255</v>
      </c>
      <c r="H799" s="577"/>
      <c r="I799" s="577"/>
      <c r="J799" s="577">
        <f t="shared" ref="J799:Q799" si="761" xml:space="preserve"> IF(J$13 = 1, J791 / J797, 0)</f>
        <v>0</v>
      </c>
      <c r="K799" s="577">
        <f t="shared" si="761"/>
        <v>0</v>
      </c>
      <c r="L799" s="577">
        <f t="shared" si="761"/>
        <v>0</v>
      </c>
      <c r="M799" s="577">
        <f t="shared" si="761"/>
        <v>0</v>
      </c>
      <c r="N799" s="577">
        <f t="shared" si="761"/>
        <v>0</v>
      </c>
      <c r="O799" s="577">
        <f t="shared" si="761"/>
        <v>0</v>
      </c>
      <c r="P799" s="577">
        <f t="shared" si="761"/>
        <v>0</v>
      </c>
      <c r="Q799" s="577">
        <f t="shared" si="761"/>
        <v>0</v>
      </c>
    </row>
    <row r="800" spans="1:17" s="573" customFormat="1" hidden="1" outlineLevel="2">
      <c r="A800" s="572"/>
      <c r="B800" s="570"/>
      <c r="C800" s="574"/>
      <c r="D800" s="571" t="s">
        <v>719</v>
      </c>
      <c r="E800" s="196" t="s">
        <v>893</v>
      </c>
      <c r="F800" s="196"/>
      <c r="G800" s="196" t="s">
        <v>255</v>
      </c>
      <c r="H800" s="577"/>
      <c r="I800" s="577"/>
      <c r="J800" s="577">
        <f t="shared" ref="J800:Q800" si="762" xml:space="preserve"> IF(J$13 = 1, J792 / J797, 0)</f>
        <v>0</v>
      </c>
      <c r="K800" s="577">
        <f t="shared" si="762"/>
        <v>0</v>
      </c>
      <c r="L800" s="577">
        <f t="shared" si="762"/>
        <v>0</v>
      </c>
      <c r="M800" s="577">
        <f t="shared" si="762"/>
        <v>0</v>
      </c>
      <c r="N800" s="577">
        <f t="shared" si="762"/>
        <v>0</v>
      </c>
      <c r="O800" s="577">
        <f t="shared" si="762"/>
        <v>0</v>
      </c>
      <c r="P800" s="577">
        <f t="shared" si="762"/>
        <v>0</v>
      </c>
      <c r="Q800" s="577">
        <f t="shared" si="762"/>
        <v>0</v>
      </c>
    </row>
    <row r="801" spans="1:17" s="573" customFormat="1" hidden="1" outlineLevel="2">
      <c r="A801" s="572"/>
      <c r="B801" s="570"/>
      <c r="C801" s="574"/>
      <c r="D801" s="571" t="str">
        <f xml:space="preserve"> PR19FDPublishedTables!D$29</f>
        <v>less</v>
      </c>
      <c r="E801" s="196" t="s">
        <v>1205</v>
      </c>
      <c r="F801" s="196"/>
      <c r="G801" s="196" t="s">
        <v>255</v>
      </c>
      <c r="H801" s="577"/>
      <c r="I801" s="577"/>
      <c r="J801" s="577">
        <f t="shared" ref="J801:Q801" si="763" xml:space="preserve"> IF(J$13 = 1, J793 / J797, 0)</f>
        <v>0</v>
      </c>
      <c r="K801" s="577">
        <f t="shared" si="763"/>
        <v>0</v>
      </c>
      <c r="L801" s="577">
        <f t="shared" si="763"/>
        <v>0</v>
      </c>
      <c r="M801" s="577">
        <f t="shared" si="763"/>
        <v>0</v>
      </c>
      <c r="N801" s="577">
        <f t="shared" si="763"/>
        <v>0</v>
      </c>
      <c r="O801" s="577">
        <f t="shared" si="763"/>
        <v>0</v>
      </c>
      <c r="P801" s="577">
        <f t="shared" si="763"/>
        <v>0</v>
      </c>
      <c r="Q801" s="577">
        <f t="shared" si="763"/>
        <v>0</v>
      </c>
    </row>
    <row r="802" spans="1:17" s="573" customFormat="1" hidden="1" outlineLevel="2">
      <c r="A802" s="572"/>
      <c r="B802" s="570"/>
      <c r="C802" s="574"/>
      <c r="D802" s="571"/>
      <c r="E802" s="196" t="s">
        <v>1206</v>
      </c>
      <c r="F802" s="196"/>
      <c r="G802" s="196" t="s">
        <v>255</v>
      </c>
      <c r="H802" s="577"/>
      <c r="I802" s="577"/>
      <c r="J802" s="577">
        <f t="shared" ref="J802:Q802" si="764" xml:space="preserve"> IF(J$13 = 1, J794 / J797, 0)</f>
        <v>0</v>
      </c>
      <c r="K802" s="577">
        <f t="shared" si="764"/>
        <v>0</v>
      </c>
      <c r="L802" s="577">
        <f t="shared" si="764"/>
        <v>0</v>
      </c>
      <c r="M802" s="577">
        <f t="shared" si="764"/>
        <v>0</v>
      </c>
      <c r="N802" s="577">
        <f t="shared" si="764"/>
        <v>0</v>
      </c>
      <c r="O802" s="577">
        <f t="shared" si="764"/>
        <v>0</v>
      </c>
      <c r="P802" s="577">
        <f t="shared" si="764"/>
        <v>0</v>
      </c>
      <c r="Q802" s="577">
        <f t="shared" si="764"/>
        <v>0</v>
      </c>
    </row>
    <row r="803" spans="1:17" s="573" customFormat="1" hidden="1" outlineLevel="2">
      <c r="A803" s="572"/>
      <c r="B803" s="570"/>
      <c r="C803" s="574"/>
      <c r="D803" s="571"/>
      <c r="E803" s="196" t="s">
        <v>1207</v>
      </c>
      <c r="F803" s="196"/>
      <c r="G803" s="196" t="s">
        <v>255</v>
      </c>
      <c r="H803" s="577"/>
      <c r="I803" s="577"/>
      <c r="J803" s="577">
        <f t="shared" ref="J803:Q803" si="765" xml:space="preserve"> IF(J$10 = 1, 0, IF(J$13 = 1, J795 / J797,0))</f>
        <v>0</v>
      </c>
      <c r="K803" s="577">
        <f t="shared" si="765"/>
        <v>0</v>
      </c>
      <c r="L803" s="577">
        <f t="shared" si="765"/>
        <v>0</v>
      </c>
      <c r="M803" s="577">
        <f t="shared" si="765"/>
        <v>0</v>
      </c>
      <c r="N803" s="577">
        <f t="shared" si="765"/>
        <v>0</v>
      </c>
      <c r="O803" s="577">
        <f t="shared" si="765"/>
        <v>0</v>
      </c>
      <c r="P803" s="577">
        <f t="shared" si="765"/>
        <v>0</v>
      </c>
      <c r="Q803" s="577">
        <f t="shared" si="765"/>
        <v>0</v>
      </c>
    </row>
    <row r="804" spans="1:17" s="573" customFormat="1" hidden="1" outlineLevel="1">
      <c r="A804" s="572"/>
      <c r="B804" s="570"/>
      <c r="C804" s="574"/>
      <c r="D804" s="571"/>
      <c r="E804" s="577"/>
      <c r="F804" s="577"/>
      <c r="G804" s="577"/>
      <c r="H804" s="577"/>
      <c r="I804" s="577"/>
      <c r="J804" s="577"/>
      <c r="K804" s="577"/>
      <c r="L804" s="577"/>
      <c r="M804" s="577"/>
      <c r="N804" s="577"/>
      <c r="O804" s="577"/>
      <c r="P804" s="577"/>
      <c r="Q804" s="577"/>
    </row>
    <row r="805" spans="1:17" s="573" customFormat="1" hidden="1" outlineLevel="1" collapsed="1">
      <c r="A805" s="572"/>
      <c r="B805" s="602" t="s">
        <v>962</v>
      </c>
      <c r="C805" s="574"/>
      <c r="D805" s="571"/>
      <c r="E805" s="577"/>
      <c r="F805" s="577"/>
      <c r="G805" s="577"/>
      <c r="H805" s="577"/>
      <c r="I805" s="577"/>
      <c r="J805" s="577"/>
      <c r="K805" s="577"/>
      <c r="L805" s="577"/>
      <c r="M805" s="577"/>
      <c r="N805" s="577"/>
      <c r="O805" s="577"/>
      <c r="P805" s="577"/>
      <c r="Q805" s="577"/>
    </row>
    <row r="806" spans="1:17" s="573" customFormat="1" hidden="1" outlineLevel="2">
      <c r="A806" s="572"/>
      <c r="B806" s="570"/>
      <c r="C806" s="574"/>
      <c r="D806" s="571"/>
      <c r="E806" s="577"/>
      <c r="F806" s="577"/>
      <c r="G806" s="577"/>
      <c r="H806" s="577"/>
      <c r="I806" s="577"/>
      <c r="J806" s="577"/>
      <c r="K806" s="577"/>
      <c r="L806" s="577"/>
      <c r="M806" s="577"/>
      <c r="N806" s="577"/>
      <c r="O806" s="577"/>
      <c r="P806" s="577"/>
      <c r="Q806" s="577"/>
    </row>
    <row r="807" spans="1:17" s="607" customFormat="1" hidden="1" outlineLevel="2">
      <c r="A807" s="603"/>
      <c r="B807" s="604"/>
      <c r="C807" s="605"/>
      <c r="D807" s="606"/>
      <c r="E807" s="575" t="str">
        <f xml:space="preserve"> PR19FDPublishedTables!E$758</f>
        <v>RCV (CPIH inflated RCV) 31 March 2020 post midnight adjustments - DMMY - real</v>
      </c>
      <c r="F807" s="575">
        <f xml:space="preserve"> PR19FDPublishedTables!F$758</f>
        <v>0</v>
      </c>
      <c r="G807" s="575" t="str">
        <f xml:space="preserve"> PR19FDPublishedTables!G$758</f>
        <v>£m</v>
      </c>
      <c r="H807" s="575">
        <f xml:space="preserve"> PR19FDPublishedTables!H$758</f>
        <v>0</v>
      </c>
      <c r="I807" s="575">
        <f xml:space="preserve"> PR19FDPublishedTables!I$758</f>
        <v>0</v>
      </c>
      <c r="J807" s="575">
        <f xml:space="preserve"> PR19FDPublishedTables!J$758</f>
        <v>0</v>
      </c>
      <c r="K807" s="575">
        <f xml:space="preserve"> PR19FDPublishedTables!K$758</f>
        <v>0</v>
      </c>
      <c r="L807" s="575">
        <f xml:space="preserve"> PR19FDPublishedTables!L$758</f>
        <v>0</v>
      </c>
      <c r="M807" s="575">
        <f xml:space="preserve"> PR19FDPublishedTables!M$758</f>
        <v>0</v>
      </c>
      <c r="N807" s="575">
        <f xml:space="preserve"> PR19FDPublishedTables!N$758</f>
        <v>0</v>
      </c>
      <c r="O807" s="575">
        <f xml:space="preserve"> PR19FDPublishedTables!O$758</f>
        <v>0</v>
      </c>
      <c r="P807" s="575">
        <f xml:space="preserve"> PR19FDPublishedTables!P$758</f>
        <v>0</v>
      </c>
      <c r="Q807" s="575">
        <f xml:space="preserve"> PR19FDPublishedTables!Q$758</f>
        <v>0</v>
      </c>
    </row>
    <row r="808" spans="1:17" s="573" customFormat="1" hidden="1" outlineLevel="2">
      <c r="A808" s="572"/>
      <c r="B808" s="570"/>
      <c r="C808" s="574"/>
      <c r="D808" s="577"/>
      <c r="E808" s="575" t="str">
        <f xml:space="preserve"> PR19FDPublishedTables!E$772</f>
        <v>Opening RCV (CPIH inflated RCV) - DMMY - real</v>
      </c>
      <c r="F808" s="575">
        <f xml:space="preserve"> PR19FDPublishedTables!F$772</f>
        <v>0</v>
      </c>
      <c r="G808" s="575" t="str">
        <f xml:space="preserve"> PR19FDPublishedTables!G$772</f>
        <v>£m</v>
      </c>
      <c r="H808" s="575">
        <f xml:space="preserve"> PR19FDPublishedTables!H$772</f>
        <v>0</v>
      </c>
      <c r="I808" s="575">
        <f xml:space="preserve"> PR19FDPublishedTables!I$772</f>
        <v>0</v>
      </c>
      <c r="J808" s="575">
        <f xml:space="preserve"> PR19FDPublishedTables!J$772</f>
        <v>0</v>
      </c>
      <c r="K808" s="575">
        <f xml:space="preserve"> PR19FDPublishedTables!K$772</f>
        <v>0</v>
      </c>
      <c r="L808" s="575">
        <f xml:space="preserve"> PR19FDPublishedTables!L$772</f>
        <v>0</v>
      </c>
      <c r="M808" s="575">
        <f xml:space="preserve"> PR19FDPublishedTables!M$772</f>
        <v>0</v>
      </c>
      <c r="N808" s="575">
        <f xml:space="preserve"> PR19FDPublishedTables!N$772</f>
        <v>0</v>
      </c>
      <c r="O808" s="575">
        <f xml:space="preserve"> PR19FDPublishedTables!O$772</f>
        <v>0</v>
      </c>
      <c r="P808" s="575">
        <f xml:space="preserve"> PR19FDPublishedTables!P$772</f>
        <v>0</v>
      </c>
      <c r="Q808" s="575">
        <f xml:space="preserve"> PR19FDPublishedTables!Q$772</f>
        <v>0</v>
      </c>
    </row>
    <row r="809" spans="1:17" s="573" customFormat="1" hidden="1" outlineLevel="2">
      <c r="A809" s="572"/>
      <c r="B809" s="570"/>
      <c r="C809" s="574"/>
      <c r="D809" s="639"/>
      <c r="E809" s="577" t="s">
        <v>1208</v>
      </c>
      <c r="F809" s="577"/>
      <c r="G809" s="577" t="s">
        <v>255</v>
      </c>
      <c r="H809" s="577"/>
      <c r="I809" s="577"/>
      <c r="J809" s="577">
        <f t="shared" ref="J809" si="766" xml:space="preserve"> IF(J$12 = 1, J808 * (J$17 - 1) * J$13, 0)</f>
        <v>0</v>
      </c>
      <c r="K809" s="577">
        <f t="shared" ref="K809" si="767" xml:space="preserve"> IF(K$12 = 1, K808 * (K$17 - 1) * K$13, 0)</f>
        <v>0</v>
      </c>
      <c r="L809" s="577">
        <f t="shared" ref="L809" si="768" xml:space="preserve"> IF(L$12 = 1, L808 * (L$17 - 1) * L$13, 0)</f>
        <v>0</v>
      </c>
      <c r="M809" s="577">
        <f t="shared" ref="M809" si="769" xml:space="preserve"> IF(M$12 = 1, M808 * (M$17 - 1) * M$13, 0)</f>
        <v>0</v>
      </c>
      <c r="N809" s="577">
        <f t="shared" ref="N809" si="770" xml:space="preserve"> IF(N$12 = 1, N808 * (N$17 - 1) * N$13, 0)</f>
        <v>0</v>
      </c>
      <c r="O809" s="577">
        <f t="shared" ref="O809" si="771" xml:space="preserve"> IF(O$12 = 1, O808 * (O$17 - 1) * O$13, 0)</f>
        <v>0</v>
      </c>
      <c r="P809" s="577">
        <f t="shared" ref="P809" si="772" xml:space="preserve"> IF(P$12 = 1, P808 * (P$17 - 1) * P$13, 0)</f>
        <v>0</v>
      </c>
      <c r="Q809" s="577">
        <f t="shared" ref="Q809" si="773" xml:space="preserve"> IF(Q$12 = 1, Q808 * (Q$17 - 1) * Q$13, 0)</f>
        <v>0</v>
      </c>
    </row>
    <row r="810" spans="1:17" s="573" customFormat="1" hidden="1" outlineLevel="2">
      <c r="A810" s="572"/>
      <c r="B810" s="570"/>
      <c r="C810" s="574"/>
      <c r="D810" s="639"/>
      <c r="E810" s="577"/>
      <c r="F810" s="577"/>
      <c r="G810" s="577"/>
      <c r="H810" s="577"/>
      <c r="I810" s="577"/>
      <c r="J810" s="577"/>
      <c r="K810" s="577"/>
      <c r="L810" s="577"/>
      <c r="M810" s="577"/>
      <c r="N810" s="577"/>
      <c r="O810" s="577"/>
      <c r="P810" s="577"/>
      <c r="Q810" s="577"/>
    </row>
    <row r="811" spans="1:17" s="573" customFormat="1" hidden="1" outlineLevel="2">
      <c r="A811" s="572"/>
      <c r="B811" s="570"/>
      <c r="C811" s="574"/>
      <c r="D811" s="639"/>
      <c r="E811" s="577" t="s">
        <v>1209</v>
      </c>
      <c r="F811" s="577"/>
      <c r="G811" s="577" t="s">
        <v>255</v>
      </c>
      <c r="H811" s="577"/>
      <c r="I811" s="577"/>
      <c r="J811" s="577">
        <f t="shared" ref="J811:P811" si="774" xml:space="preserve"> IF(J$12 = 1, J808 - J809, 0)</f>
        <v>0</v>
      </c>
      <c r="K811" s="577">
        <f t="shared" si="774"/>
        <v>0</v>
      </c>
      <c r="L811" s="577">
        <f t="shared" si="774"/>
        <v>0</v>
      </c>
      <c r="M811" s="577">
        <f t="shared" si="774"/>
        <v>0</v>
      </c>
      <c r="N811" s="577">
        <f t="shared" si="774"/>
        <v>0</v>
      </c>
      <c r="O811" s="577">
        <f t="shared" si="774"/>
        <v>0</v>
      </c>
      <c r="P811" s="577">
        <f t="shared" si="774"/>
        <v>0</v>
      </c>
      <c r="Q811" s="577">
        <f xml:space="preserve"> IF(Q$12 = 1, Q808 - Q809, 0)</f>
        <v>0</v>
      </c>
    </row>
    <row r="812" spans="1:17" s="573" customFormat="1" hidden="1" outlineLevel="2">
      <c r="A812" s="572"/>
      <c r="B812" s="570"/>
      <c r="C812" s="574"/>
      <c r="D812" s="639" t="s">
        <v>719</v>
      </c>
      <c r="E812" s="577" t="str">
        <f t="shared" ref="E812:Q812" si="775" xml:space="preserve"> E809</f>
        <v>Indexation included in opening RCV (CPIH inflated RCV) - DMMY - real</v>
      </c>
      <c r="F812" s="577">
        <f t="shared" si="775"/>
        <v>0</v>
      </c>
      <c r="G812" s="577" t="str">
        <f t="shared" si="775"/>
        <v>£m</v>
      </c>
      <c r="H812" s="577">
        <f t="shared" si="775"/>
        <v>0</v>
      </c>
      <c r="I812" s="577">
        <f t="shared" si="775"/>
        <v>0</v>
      </c>
      <c r="J812" s="577">
        <f t="shared" si="775"/>
        <v>0</v>
      </c>
      <c r="K812" s="577">
        <f t="shared" si="775"/>
        <v>0</v>
      </c>
      <c r="L812" s="577">
        <f t="shared" si="775"/>
        <v>0</v>
      </c>
      <c r="M812" s="577">
        <f t="shared" si="775"/>
        <v>0</v>
      </c>
      <c r="N812" s="577">
        <f t="shared" si="775"/>
        <v>0</v>
      </c>
      <c r="O812" s="577">
        <f t="shared" si="775"/>
        <v>0</v>
      </c>
      <c r="P812" s="577">
        <f t="shared" si="775"/>
        <v>0</v>
      </c>
      <c r="Q812" s="577">
        <f t="shared" si="775"/>
        <v>0</v>
      </c>
    </row>
    <row r="813" spans="1:17" s="573" customFormat="1" hidden="1" outlineLevel="2">
      <c r="A813" s="572"/>
      <c r="B813" s="570"/>
      <c r="C813" s="574"/>
      <c r="D813" s="571" t="str">
        <f xml:space="preserve"> PR19FDPublishedTables!D$773</f>
        <v>less</v>
      </c>
      <c r="E813" s="575" t="str">
        <f xml:space="preserve"> PR19FDPublishedTables!E$773</f>
        <v>RCV - CPI(H) bf depreciation - DMMY - real</v>
      </c>
      <c r="F813" s="575">
        <f xml:space="preserve"> PR19FDPublishedTables!F$773</f>
        <v>0</v>
      </c>
      <c r="G813" s="575" t="str">
        <f xml:space="preserve"> PR19FDPublishedTables!G$773</f>
        <v>£m</v>
      </c>
      <c r="H813" s="575">
        <f xml:space="preserve"> PR19FDPublishedTables!H$773</f>
        <v>0</v>
      </c>
      <c r="I813" s="575">
        <f xml:space="preserve"> PR19FDPublishedTables!I$773</f>
        <v>0</v>
      </c>
      <c r="J813" s="575">
        <f xml:space="preserve"> PR19FDPublishedTables!J$773</f>
        <v>0</v>
      </c>
      <c r="K813" s="575">
        <f xml:space="preserve"> PR19FDPublishedTables!K$773</f>
        <v>0</v>
      </c>
      <c r="L813" s="575">
        <f xml:space="preserve"> PR19FDPublishedTables!L$773</f>
        <v>0</v>
      </c>
      <c r="M813" s="575">
        <f xml:space="preserve"> PR19FDPublishedTables!M$773</f>
        <v>0</v>
      </c>
      <c r="N813" s="575">
        <f xml:space="preserve"> PR19FDPublishedTables!N$773</f>
        <v>0</v>
      </c>
      <c r="O813" s="575">
        <f xml:space="preserve"> PR19FDPublishedTables!O$773</f>
        <v>0</v>
      </c>
      <c r="P813" s="575">
        <f xml:space="preserve"> PR19FDPublishedTables!P$773</f>
        <v>0</v>
      </c>
      <c r="Q813" s="575">
        <f xml:space="preserve"> PR19FDPublishedTables!Q$773</f>
        <v>0</v>
      </c>
    </row>
    <row r="814" spans="1:17" s="573" customFormat="1" hidden="1" outlineLevel="2">
      <c r="A814" s="572"/>
      <c r="B814" s="570"/>
      <c r="C814" s="574"/>
      <c r="D814" s="571" t="str">
        <f xml:space="preserve"> PR19FDPublishedTables!D$774</f>
        <v>less</v>
      </c>
      <c r="E814" s="575" t="str">
        <f xml:space="preserve"> PR19FDPublishedTables!E$774</f>
        <v>Other adjustments CPI(H) - DMMY - real</v>
      </c>
      <c r="F814" s="575">
        <f xml:space="preserve"> PR19FDPublishedTables!F$774</f>
        <v>0</v>
      </c>
      <c r="G814" s="575" t="str">
        <f xml:space="preserve"> PR19FDPublishedTables!G$774</f>
        <v>£m</v>
      </c>
      <c r="H814" s="575">
        <f xml:space="preserve"> PR19FDPublishedTables!H$774</f>
        <v>0</v>
      </c>
      <c r="I814" s="575">
        <f xml:space="preserve"> PR19FDPublishedTables!I$774</f>
        <v>0</v>
      </c>
      <c r="J814" s="575">
        <f xml:space="preserve"> PR19FDPublishedTables!J$774</f>
        <v>0</v>
      </c>
      <c r="K814" s="575">
        <f xml:space="preserve"> PR19FDPublishedTables!K$774</f>
        <v>0</v>
      </c>
      <c r="L814" s="575">
        <f xml:space="preserve"> PR19FDPublishedTables!L$774</f>
        <v>0</v>
      </c>
      <c r="M814" s="575">
        <f xml:space="preserve"> PR19FDPublishedTables!M$774</f>
        <v>0</v>
      </c>
      <c r="N814" s="575">
        <f xml:space="preserve"> PR19FDPublishedTables!N$774</f>
        <v>0</v>
      </c>
      <c r="O814" s="575">
        <f xml:space="preserve"> PR19FDPublishedTables!O$774</f>
        <v>0</v>
      </c>
      <c r="P814" s="575">
        <f xml:space="preserve"> PR19FDPublishedTables!P$774</f>
        <v>0</v>
      </c>
      <c r="Q814" s="575">
        <f xml:space="preserve"> PR19FDPublishedTables!Q$774</f>
        <v>0</v>
      </c>
    </row>
    <row r="815" spans="1:17" s="573" customFormat="1" hidden="1" outlineLevel="2">
      <c r="A815" s="572"/>
      <c r="B815" s="570"/>
      <c r="C815" s="574"/>
      <c r="D815" s="571"/>
      <c r="E815" s="575" t="str">
        <f xml:space="preserve"> PR19FDPublishedTables!E$775</f>
        <v>Closing RCV (CPIH inflated RCV) - DMMY - real</v>
      </c>
      <c r="F815" s="575">
        <f xml:space="preserve"> PR19FDPublishedTables!F$775</f>
        <v>0</v>
      </c>
      <c r="G815" s="575" t="str">
        <f xml:space="preserve"> PR19FDPublishedTables!G$775</f>
        <v>£m</v>
      </c>
      <c r="H815" s="575">
        <f xml:space="preserve"> PR19FDPublishedTables!H$775</f>
        <v>0</v>
      </c>
      <c r="I815" s="575">
        <f xml:space="preserve"> PR19FDPublishedTables!I$775</f>
        <v>0</v>
      </c>
      <c r="J815" s="575">
        <f xml:space="preserve"> PR19FDPublishedTables!J$775</f>
        <v>0</v>
      </c>
      <c r="K815" s="575">
        <f xml:space="preserve"> PR19FDPublishedTables!K$775</f>
        <v>0</v>
      </c>
      <c r="L815" s="575">
        <f xml:space="preserve"> PR19FDPublishedTables!L$775</f>
        <v>0</v>
      </c>
      <c r="M815" s="575">
        <f xml:space="preserve"> PR19FDPublishedTables!M$775</f>
        <v>0</v>
      </c>
      <c r="N815" s="575">
        <f xml:space="preserve"> PR19FDPublishedTables!N$775</f>
        <v>0</v>
      </c>
      <c r="O815" s="575">
        <f xml:space="preserve"> PR19FDPublishedTables!O$775</f>
        <v>0</v>
      </c>
      <c r="P815" s="575">
        <f xml:space="preserve"> PR19FDPublishedTables!P$775</f>
        <v>0</v>
      </c>
      <c r="Q815" s="575">
        <f xml:space="preserve"> PR19FDPublishedTables!Q$775</f>
        <v>0</v>
      </c>
    </row>
    <row r="816" spans="1:17" s="573" customFormat="1" hidden="1" outlineLevel="2">
      <c r="A816" s="572"/>
      <c r="B816" s="570"/>
      <c r="C816" s="574"/>
      <c r="D816" s="571"/>
      <c r="E816" s="575" t="str">
        <f xml:space="preserve"> PR19FDPublishedTables!E$779</f>
        <v>Average CPIH inflated RCV - DMMY - real</v>
      </c>
      <c r="F816" s="575">
        <f xml:space="preserve"> PR19FDPublishedTables!F$779</f>
        <v>0</v>
      </c>
      <c r="G816" s="575" t="str">
        <f xml:space="preserve"> PR19FDPublishedTables!G$779</f>
        <v>£m</v>
      </c>
      <c r="H816" s="575">
        <f xml:space="preserve"> PR19FDPublishedTables!H$779</f>
        <v>0</v>
      </c>
      <c r="I816" s="575">
        <f xml:space="preserve"> PR19FDPublishedTables!I$779</f>
        <v>0</v>
      </c>
      <c r="J816" s="575">
        <f xml:space="preserve"> PR19FDPublishedTables!J$779</f>
        <v>0</v>
      </c>
      <c r="K816" s="575">
        <f xml:space="preserve"> PR19FDPublishedTables!K$779</f>
        <v>0</v>
      </c>
      <c r="L816" s="575">
        <f xml:space="preserve"> PR19FDPublishedTables!L$779</f>
        <v>0</v>
      </c>
      <c r="M816" s="575">
        <f xml:space="preserve"> PR19FDPublishedTables!M$779</f>
        <v>0</v>
      </c>
      <c r="N816" s="575">
        <f xml:space="preserve"> PR19FDPublishedTables!N$779</f>
        <v>0</v>
      </c>
      <c r="O816" s="575">
        <f xml:space="preserve"> PR19FDPublishedTables!O$779</f>
        <v>0</v>
      </c>
      <c r="P816" s="575">
        <f xml:space="preserve"> PR19FDPublishedTables!P$779</f>
        <v>0</v>
      </c>
      <c r="Q816" s="575">
        <f xml:space="preserve"> PR19FDPublishedTables!Q$779</f>
        <v>0</v>
      </c>
    </row>
    <row r="817" spans="1:17" s="573" customFormat="1" hidden="1" outlineLevel="2">
      <c r="A817" s="572"/>
      <c r="B817" s="570"/>
      <c r="C817" s="574"/>
      <c r="D817" s="571"/>
      <c r="E817" s="577"/>
      <c r="F817" s="577"/>
      <c r="G817" s="577"/>
      <c r="H817" s="577"/>
      <c r="I817" s="577"/>
      <c r="J817" s="577"/>
      <c r="K817" s="577"/>
      <c r="L817" s="577"/>
      <c r="M817" s="577"/>
      <c r="N817" s="577"/>
      <c r="O817" s="577"/>
      <c r="P817" s="577"/>
      <c r="Q817" s="577"/>
    </row>
    <row r="818" spans="1:17" s="607" customFormat="1" hidden="1" outlineLevel="2">
      <c r="A818" s="603"/>
      <c r="B818" s="604"/>
      <c r="C818" s="605"/>
      <c r="D818" s="606"/>
      <c r="E818" s="575" t="str">
        <f xml:space="preserve"> PR19FDPublishedTables!E$800</f>
        <v>RCV (post 2020 investment RCV) 31 March 2020 post midnight adjustments - DMMY - real</v>
      </c>
      <c r="F818" s="575">
        <f xml:space="preserve"> PR19FDPublishedTables!F$800</f>
        <v>0</v>
      </c>
      <c r="G818" s="575" t="str">
        <f xml:space="preserve"> PR19FDPublishedTables!G$800</f>
        <v>£m</v>
      </c>
      <c r="H818" s="575">
        <f xml:space="preserve"> PR19FDPublishedTables!H$800</f>
        <v>0</v>
      </c>
      <c r="I818" s="575">
        <f xml:space="preserve"> PR19FDPublishedTables!I$800</f>
        <v>0</v>
      </c>
      <c r="J818" s="575">
        <f xml:space="preserve"> PR19FDPublishedTables!J$800</f>
        <v>0</v>
      </c>
      <c r="K818" s="575">
        <f xml:space="preserve"> PR19FDPublishedTables!K$800</f>
        <v>0</v>
      </c>
      <c r="L818" s="575">
        <f xml:space="preserve"> PR19FDPublishedTables!L$800</f>
        <v>0</v>
      </c>
      <c r="M818" s="575">
        <f xml:space="preserve"> PR19FDPublishedTables!M$800</f>
        <v>0</v>
      </c>
      <c r="N818" s="575">
        <f xml:space="preserve"> PR19FDPublishedTables!N$800</f>
        <v>0</v>
      </c>
      <c r="O818" s="575">
        <f xml:space="preserve"> PR19FDPublishedTables!O$800</f>
        <v>0</v>
      </c>
      <c r="P818" s="575">
        <f xml:space="preserve"> PR19FDPublishedTables!P$800</f>
        <v>0</v>
      </c>
      <c r="Q818" s="575">
        <f xml:space="preserve"> PR19FDPublishedTables!Q$800</f>
        <v>0</v>
      </c>
    </row>
    <row r="819" spans="1:17" s="573" customFormat="1" hidden="1" outlineLevel="2">
      <c r="A819" s="572"/>
      <c r="B819" s="570"/>
      <c r="C819" s="574"/>
      <c r="D819" s="571"/>
      <c r="E819" s="575" t="str">
        <f xml:space="preserve"> PR19FDPublishedTables!E$810</f>
        <v>Opening RCV (Post 2020 investment RCV) - DMMY - real</v>
      </c>
      <c r="F819" s="575">
        <f xml:space="preserve"> PR19FDPublishedTables!F$810</f>
        <v>0</v>
      </c>
      <c r="G819" s="575" t="str">
        <f xml:space="preserve"> PR19FDPublishedTables!G$810</f>
        <v>£m</v>
      </c>
      <c r="H819" s="575">
        <f xml:space="preserve"> PR19FDPublishedTables!H$810</f>
        <v>0</v>
      </c>
      <c r="I819" s="575">
        <f xml:space="preserve"> PR19FDPublishedTables!I$810</f>
        <v>0</v>
      </c>
      <c r="J819" s="575">
        <f xml:space="preserve"> PR19FDPublishedTables!J$810</f>
        <v>0</v>
      </c>
      <c r="K819" s="575">
        <f xml:space="preserve"> PR19FDPublishedTables!K$810</f>
        <v>0</v>
      </c>
      <c r="L819" s="575">
        <f xml:space="preserve"> PR19FDPublishedTables!L$810</f>
        <v>0</v>
      </c>
      <c r="M819" s="575">
        <f xml:space="preserve"> PR19FDPublishedTables!M$810</f>
        <v>0</v>
      </c>
      <c r="N819" s="575">
        <f xml:space="preserve"> PR19FDPublishedTables!N$810</f>
        <v>0</v>
      </c>
      <c r="O819" s="575">
        <f xml:space="preserve"> PR19FDPublishedTables!O$810</f>
        <v>0</v>
      </c>
      <c r="P819" s="575">
        <f xml:space="preserve"> PR19FDPublishedTables!P$810</f>
        <v>0</v>
      </c>
      <c r="Q819" s="575">
        <f xml:space="preserve"> PR19FDPublishedTables!Q$810</f>
        <v>0</v>
      </c>
    </row>
    <row r="820" spans="1:17" s="573" customFormat="1" hidden="1" outlineLevel="2">
      <c r="A820" s="572"/>
      <c r="B820" s="570"/>
      <c r="C820" s="574"/>
      <c r="D820" s="639"/>
      <c r="E820" s="577" t="s">
        <v>1210</v>
      </c>
      <c r="F820" s="577"/>
      <c r="G820" s="577" t="s">
        <v>255</v>
      </c>
      <c r="H820" s="577"/>
      <c r="I820" s="577"/>
      <c r="J820" s="577">
        <f t="shared" ref="J820" si="776" xml:space="preserve"> IF(J$12 = 1, J819 * (J$17 - 1) * J$13, 0)</f>
        <v>0</v>
      </c>
      <c r="K820" s="577">
        <f t="shared" ref="K820" si="777" xml:space="preserve"> IF(K$12 = 1, K819 * (K$17 - 1) * K$13, 0)</f>
        <v>0</v>
      </c>
      <c r="L820" s="577">
        <f t="shared" ref="L820" si="778" xml:space="preserve"> IF(L$12 = 1, L819 * (L$17 - 1) * L$13, 0)</f>
        <v>0</v>
      </c>
      <c r="M820" s="577">
        <f t="shared" ref="M820" si="779" xml:space="preserve"> IF(M$12 = 1, M819 * (M$17 - 1) * M$13, 0)</f>
        <v>0</v>
      </c>
      <c r="N820" s="577">
        <f t="shared" ref="N820" si="780" xml:space="preserve"> IF(N$12 = 1, N819 * (N$17 - 1) * N$13, 0)</f>
        <v>0</v>
      </c>
      <c r="O820" s="577">
        <f t="shared" ref="O820" si="781" xml:space="preserve"> IF(O$12 = 1, O819 * (O$17 - 1) * O$13, 0)</f>
        <v>0</v>
      </c>
      <c r="P820" s="577">
        <f t="shared" ref="P820" si="782" xml:space="preserve"> IF(P$12 = 1, P819 * (P$17 - 1) * P$13, 0)</f>
        <v>0</v>
      </c>
      <c r="Q820" s="577">
        <f t="shared" ref="Q820" si="783" xml:space="preserve"> IF(Q$12 = 1, Q819 * (Q$17 - 1) * Q$13, 0)</f>
        <v>0</v>
      </c>
    </row>
    <row r="821" spans="1:17" s="573" customFormat="1" hidden="1" outlineLevel="2">
      <c r="A821" s="572"/>
      <c r="B821" s="570"/>
      <c r="C821" s="574"/>
      <c r="D821" s="639"/>
      <c r="E821" s="577"/>
      <c r="F821" s="577"/>
      <c r="G821" s="577"/>
      <c r="H821" s="577"/>
      <c r="I821" s="577"/>
      <c r="J821" s="577"/>
      <c r="K821" s="577"/>
      <c r="L821" s="577"/>
      <c r="M821" s="577"/>
      <c r="N821" s="577"/>
      <c r="O821" s="577"/>
      <c r="P821" s="577"/>
      <c r="Q821" s="577"/>
    </row>
    <row r="822" spans="1:17" s="573" customFormat="1" hidden="1" outlineLevel="2">
      <c r="A822" s="572"/>
      <c r="B822" s="570"/>
      <c r="C822" s="574"/>
      <c r="D822" s="639"/>
      <c r="E822" s="577" t="s">
        <v>1211</v>
      </c>
      <c r="F822" s="577"/>
      <c r="G822" s="577" t="s">
        <v>255</v>
      </c>
      <c r="H822" s="577"/>
      <c r="I822" s="577"/>
      <c r="J822" s="577">
        <f t="shared" ref="J822:P822" si="784" xml:space="preserve"> IF(J$12 = 1, J819 - J820, 0)</f>
        <v>0</v>
      </c>
      <c r="K822" s="577">
        <f t="shared" si="784"/>
        <v>0</v>
      </c>
      <c r="L822" s="577">
        <f t="shared" si="784"/>
        <v>0</v>
      </c>
      <c r="M822" s="577">
        <f t="shared" si="784"/>
        <v>0</v>
      </c>
      <c r="N822" s="577">
        <f t="shared" si="784"/>
        <v>0</v>
      </c>
      <c r="O822" s="577">
        <f t="shared" si="784"/>
        <v>0</v>
      </c>
      <c r="P822" s="577">
        <f t="shared" si="784"/>
        <v>0</v>
      </c>
      <c r="Q822" s="577">
        <f xml:space="preserve"> IF(Q$12 = 1, Q819 - Q820, 0)</f>
        <v>0</v>
      </c>
    </row>
    <row r="823" spans="1:17" s="573" customFormat="1" hidden="1" outlineLevel="2">
      <c r="A823" s="572"/>
      <c r="B823" s="570"/>
      <c r="C823" s="574"/>
      <c r="D823" s="639" t="s">
        <v>719</v>
      </c>
      <c r="E823" s="577" t="str">
        <f t="shared" ref="E823:Q823" si="785" xml:space="preserve"> E820</f>
        <v>Indexation included in opening RCV (Post 2020 investment RCV) - DMMY - real</v>
      </c>
      <c r="F823" s="577">
        <f t="shared" si="785"/>
        <v>0</v>
      </c>
      <c r="G823" s="577" t="str">
        <f t="shared" si="785"/>
        <v>£m</v>
      </c>
      <c r="H823" s="577">
        <f t="shared" si="785"/>
        <v>0</v>
      </c>
      <c r="I823" s="577">
        <f t="shared" si="785"/>
        <v>0</v>
      </c>
      <c r="J823" s="577">
        <f t="shared" si="785"/>
        <v>0</v>
      </c>
      <c r="K823" s="577">
        <f t="shared" si="785"/>
        <v>0</v>
      </c>
      <c r="L823" s="577">
        <f t="shared" si="785"/>
        <v>0</v>
      </c>
      <c r="M823" s="577">
        <f t="shared" si="785"/>
        <v>0</v>
      </c>
      <c r="N823" s="577">
        <f t="shared" si="785"/>
        <v>0</v>
      </c>
      <c r="O823" s="577">
        <f t="shared" si="785"/>
        <v>0</v>
      </c>
      <c r="P823" s="577">
        <f t="shared" si="785"/>
        <v>0</v>
      </c>
      <c r="Q823" s="577">
        <f t="shared" si="785"/>
        <v>0</v>
      </c>
    </row>
    <row r="824" spans="1:17" s="573" customFormat="1" hidden="1" outlineLevel="2">
      <c r="A824" s="572"/>
      <c r="B824" s="570"/>
      <c r="C824" s="574"/>
      <c r="D824" s="571" t="str">
        <f xml:space="preserve"> PR19FDPublishedTables!D$811</f>
        <v>plus</v>
      </c>
      <c r="E824" s="575" t="str">
        <f xml:space="preserve"> PR19FDPublishedTables!E$811</f>
        <v>Dummy control: Non-PAYG Totex - real</v>
      </c>
      <c r="F824" s="575">
        <f xml:space="preserve"> PR19FDPublishedTables!F$811</f>
        <v>0</v>
      </c>
      <c r="G824" s="575" t="str">
        <f xml:space="preserve"> PR19FDPublishedTables!G$811</f>
        <v>£m</v>
      </c>
      <c r="H824" s="575">
        <f xml:space="preserve"> PR19FDPublishedTables!H$811</f>
        <v>0</v>
      </c>
      <c r="I824" s="575">
        <f xml:space="preserve"> PR19FDPublishedTables!I$811</f>
        <v>0</v>
      </c>
      <c r="J824" s="575">
        <f xml:space="preserve"> PR19FDPublishedTables!J$811</f>
        <v>0</v>
      </c>
      <c r="K824" s="575">
        <f xml:space="preserve"> PR19FDPublishedTables!K$811</f>
        <v>0</v>
      </c>
      <c r="L824" s="575">
        <f xml:space="preserve"> PR19FDPublishedTables!L$811</f>
        <v>0</v>
      </c>
      <c r="M824" s="575">
        <f xml:space="preserve"> PR19FDPublishedTables!M$811</f>
        <v>0</v>
      </c>
      <c r="N824" s="575">
        <f xml:space="preserve"> PR19FDPublishedTables!N$811</f>
        <v>0</v>
      </c>
      <c r="O824" s="575">
        <f xml:space="preserve"> PR19FDPublishedTables!O$811</f>
        <v>0</v>
      </c>
      <c r="P824" s="575">
        <f xml:space="preserve"> PR19FDPublishedTables!P$811</f>
        <v>0</v>
      </c>
      <c r="Q824" s="575">
        <f xml:space="preserve"> PR19FDPublishedTables!Q$811</f>
        <v>0</v>
      </c>
    </row>
    <row r="825" spans="1:17" s="573" customFormat="1" hidden="1" outlineLevel="2">
      <c r="A825" s="572"/>
      <c r="B825" s="570"/>
      <c r="C825" s="574"/>
      <c r="D825" s="571" t="str">
        <f xml:space="preserve"> PR19FDPublishedTables!D$812</f>
        <v>less</v>
      </c>
      <c r="E825" s="575" t="str">
        <f xml:space="preserve"> PR19FDPublishedTables!E$812</f>
        <v>RCV additions depreciation - DMMY - real POS</v>
      </c>
      <c r="F825" s="575">
        <f xml:space="preserve"> PR19FDPublishedTables!F$812</f>
        <v>0</v>
      </c>
      <c r="G825" s="575" t="str">
        <f xml:space="preserve"> PR19FDPublishedTables!G$812</f>
        <v>£m</v>
      </c>
      <c r="H825" s="575">
        <f xml:space="preserve"> PR19FDPublishedTables!H$812</f>
        <v>0</v>
      </c>
      <c r="I825" s="575">
        <f xml:space="preserve"> PR19FDPublishedTables!I$812</f>
        <v>0</v>
      </c>
      <c r="J825" s="575">
        <f xml:space="preserve"> PR19FDPublishedTables!J$812</f>
        <v>0</v>
      </c>
      <c r="K825" s="575">
        <f xml:space="preserve"> PR19FDPublishedTables!K$812</f>
        <v>0</v>
      </c>
      <c r="L825" s="575">
        <f xml:space="preserve"> PR19FDPublishedTables!L$812</f>
        <v>0</v>
      </c>
      <c r="M825" s="575">
        <f xml:space="preserve"> PR19FDPublishedTables!M$812</f>
        <v>0</v>
      </c>
      <c r="N825" s="575">
        <f xml:space="preserve"> PR19FDPublishedTables!N$812</f>
        <v>0</v>
      </c>
      <c r="O825" s="575">
        <f xml:space="preserve"> PR19FDPublishedTables!O$812</f>
        <v>0</v>
      </c>
      <c r="P825" s="575">
        <f xml:space="preserve"> PR19FDPublishedTables!P$812</f>
        <v>0</v>
      </c>
      <c r="Q825" s="575">
        <f xml:space="preserve"> PR19FDPublishedTables!Q$812</f>
        <v>0</v>
      </c>
    </row>
    <row r="826" spans="1:17" s="573" customFormat="1" hidden="1" outlineLevel="2">
      <c r="A826" s="572"/>
      <c r="B826" s="570"/>
      <c r="C826" s="574"/>
      <c r="D826" s="571"/>
      <c r="E826" s="575" t="str">
        <f xml:space="preserve"> PR19FDPublishedTables!E$813</f>
        <v>Closing RCV (Post 2020 investment RCV) - DMMY - real</v>
      </c>
      <c r="F826" s="575">
        <f xml:space="preserve"> PR19FDPublishedTables!F$813</f>
        <v>0</v>
      </c>
      <c r="G826" s="575" t="str">
        <f xml:space="preserve"> PR19FDPublishedTables!G$813</f>
        <v>£m</v>
      </c>
      <c r="H826" s="575">
        <f xml:space="preserve"> PR19FDPublishedTables!H$813</f>
        <v>0</v>
      </c>
      <c r="I826" s="575">
        <f xml:space="preserve"> PR19FDPublishedTables!I$813</f>
        <v>0</v>
      </c>
      <c r="J826" s="575">
        <f xml:space="preserve"> PR19FDPublishedTables!J$813</f>
        <v>0</v>
      </c>
      <c r="K826" s="575">
        <f xml:space="preserve"> PR19FDPublishedTables!K$813</f>
        <v>0</v>
      </c>
      <c r="L826" s="575">
        <f xml:space="preserve"> PR19FDPublishedTables!L$813</f>
        <v>0</v>
      </c>
      <c r="M826" s="575">
        <f xml:space="preserve"> PR19FDPublishedTables!M$813</f>
        <v>0</v>
      </c>
      <c r="N826" s="575">
        <f xml:space="preserve"> PR19FDPublishedTables!N$813</f>
        <v>0</v>
      </c>
      <c r="O826" s="575">
        <f xml:space="preserve"> PR19FDPublishedTables!O$813</f>
        <v>0</v>
      </c>
      <c r="P826" s="575">
        <f xml:space="preserve"> PR19FDPublishedTables!P$813</f>
        <v>0</v>
      </c>
      <c r="Q826" s="575">
        <f xml:space="preserve"> PR19FDPublishedTables!Q$813</f>
        <v>0</v>
      </c>
    </row>
    <row r="827" spans="1:17" s="573" customFormat="1" hidden="1" outlineLevel="2">
      <c r="A827" s="572"/>
      <c r="B827" s="570"/>
      <c r="C827" s="574"/>
      <c r="D827" s="571"/>
      <c r="E827" s="575" t="str">
        <f xml:space="preserve"> PR19FDPublishedTables!E$817</f>
        <v>Average post 2020 investment RCV - DMMY - real</v>
      </c>
      <c r="F827" s="575">
        <f xml:space="preserve"> PR19FDPublishedTables!F$817</f>
        <v>0</v>
      </c>
      <c r="G827" s="575" t="str">
        <f xml:space="preserve"> PR19FDPublishedTables!G$817</f>
        <v>£m</v>
      </c>
      <c r="H827" s="575">
        <f xml:space="preserve"> PR19FDPublishedTables!H$817</f>
        <v>0</v>
      </c>
      <c r="I827" s="575">
        <f xml:space="preserve"> PR19FDPublishedTables!I$817</f>
        <v>0</v>
      </c>
      <c r="J827" s="575">
        <f xml:space="preserve"> PR19FDPublishedTables!J$817</f>
        <v>0</v>
      </c>
      <c r="K827" s="575">
        <f xml:space="preserve"> PR19FDPublishedTables!K$817</f>
        <v>0</v>
      </c>
      <c r="L827" s="575">
        <f xml:space="preserve"> PR19FDPublishedTables!L$817</f>
        <v>0</v>
      </c>
      <c r="M827" s="575">
        <f xml:space="preserve"> PR19FDPublishedTables!M$817</f>
        <v>0</v>
      </c>
      <c r="N827" s="575">
        <f xml:space="preserve"> PR19FDPublishedTables!N$817</f>
        <v>0</v>
      </c>
      <c r="O827" s="575">
        <f xml:space="preserve"> PR19FDPublishedTables!O$817</f>
        <v>0</v>
      </c>
      <c r="P827" s="575">
        <f xml:space="preserve"> PR19FDPublishedTables!P$817</f>
        <v>0</v>
      </c>
      <c r="Q827" s="575">
        <f xml:space="preserve"> PR19FDPublishedTables!Q$817</f>
        <v>0</v>
      </c>
    </row>
    <row r="828" spans="1:17" s="573" customFormat="1" hidden="1" outlineLevel="1">
      <c r="A828" s="572"/>
      <c r="B828" s="570"/>
      <c r="C828" s="574"/>
      <c r="D828" s="571"/>
      <c r="E828" s="577"/>
      <c r="F828" s="577"/>
      <c r="G828" s="577"/>
      <c r="H828" s="577"/>
      <c r="I828" s="577"/>
      <c r="J828" s="577"/>
      <c r="K828" s="577"/>
      <c r="L828" s="577"/>
      <c r="M828" s="577"/>
      <c r="N828" s="577"/>
      <c r="O828" s="577"/>
      <c r="P828" s="577"/>
      <c r="Q828" s="577"/>
    </row>
    <row r="829" spans="1:17" s="573" customFormat="1" hidden="1" outlineLevel="1" collapsed="1">
      <c r="A829" s="572"/>
      <c r="B829" s="602" t="s">
        <v>967</v>
      </c>
      <c r="C829" s="574"/>
      <c r="D829" s="571"/>
      <c r="E829" s="577"/>
      <c r="F829" s="577"/>
      <c r="G829" s="577"/>
      <c r="H829" s="577"/>
      <c r="I829" s="577"/>
      <c r="J829" s="577"/>
      <c r="K829" s="577"/>
      <c r="L829" s="577"/>
      <c r="M829" s="577"/>
      <c r="N829" s="577"/>
      <c r="O829" s="577"/>
      <c r="P829" s="577"/>
      <c r="Q829" s="577"/>
    </row>
    <row r="830" spans="1:17" s="573" customFormat="1" hidden="1" outlineLevel="2">
      <c r="A830" s="572"/>
      <c r="B830" s="570"/>
      <c r="C830" s="574"/>
      <c r="D830" s="571"/>
      <c r="E830" s="577"/>
      <c r="F830" s="577"/>
      <c r="G830" s="577"/>
      <c r="H830" s="577"/>
      <c r="I830" s="577"/>
      <c r="J830" s="577"/>
      <c r="K830" s="577"/>
      <c r="L830" s="577"/>
      <c r="M830" s="577"/>
      <c r="N830" s="577"/>
      <c r="O830" s="577"/>
      <c r="P830" s="577"/>
      <c r="Q830" s="577"/>
    </row>
    <row r="831" spans="1:17" s="573" customFormat="1" hidden="1" outlineLevel="2">
      <c r="A831" s="572"/>
      <c r="B831" s="570"/>
      <c r="C831" s="574"/>
      <c r="D831" s="571"/>
      <c r="E831" s="577" t="str">
        <f t="shared" ref="E831:Q831" si="786" xml:space="preserve"> E$803</f>
        <v>Average RCV (RPI inflated RCV) balance - DMMY - real</v>
      </c>
      <c r="F831" s="577">
        <f t="shared" si="786"/>
        <v>0</v>
      </c>
      <c r="G831" s="577" t="str">
        <f t="shared" si="786"/>
        <v>£m</v>
      </c>
      <c r="H831" s="577">
        <f t="shared" si="786"/>
        <v>0</v>
      </c>
      <c r="I831" s="577">
        <f t="shared" si="786"/>
        <v>0</v>
      </c>
      <c r="J831" s="577">
        <f t="shared" si="786"/>
        <v>0</v>
      </c>
      <c r="K831" s="577">
        <f t="shared" si="786"/>
        <v>0</v>
      </c>
      <c r="L831" s="577">
        <f t="shared" si="786"/>
        <v>0</v>
      </c>
      <c r="M831" s="577">
        <f t="shared" si="786"/>
        <v>0</v>
      </c>
      <c r="N831" s="577">
        <f t="shared" si="786"/>
        <v>0</v>
      </c>
      <c r="O831" s="577">
        <f t="shared" si="786"/>
        <v>0</v>
      </c>
      <c r="P831" s="577">
        <f t="shared" si="786"/>
        <v>0</v>
      </c>
      <c r="Q831" s="577">
        <f t="shared" si="786"/>
        <v>0</v>
      </c>
    </row>
    <row r="832" spans="1:17" s="573" customFormat="1" hidden="1" outlineLevel="2">
      <c r="A832" s="572"/>
      <c r="B832" s="570"/>
      <c r="C832" s="574"/>
      <c r="D832" s="571"/>
      <c r="E832" s="575" t="str">
        <f xml:space="preserve"> PR19FDPublishedTables!E$779</f>
        <v>Average CPIH inflated RCV - DMMY - real</v>
      </c>
      <c r="F832" s="575">
        <f xml:space="preserve"> PR19FDPublishedTables!F$779</f>
        <v>0</v>
      </c>
      <c r="G832" s="575" t="str">
        <f xml:space="preserve"> PR19FDPublishedTables!G$779</f>
        <v>£m</v>
      </c>
      <c r="H832" s="575">
        <f xml:space="preserve"> PR19FDPublishedTables!H$779</f>
        <v>0</v>
      </c>
      <c r="I832" s="575">
        <f xml:space="preserve"> PR19FDPublishedTables!I$779</f>
        <v>0</v>
      </c>
      <c r="J832" s="575">
        <f xml:space="preserve"> PR19FDPublishedTables!J$779</f>
        <v>0</v>
      </c>
      <c r="K832" s="575">
        <f xml:space="preserve"> PR19FDPublishedTables!K$779</f>
        <v>0</v>
      </c>
      <c r="L832" s="575">
        <f xml:space="preserve"> PR19FDPublishedTables!L$779</f>
        <v>0</v>
      </c>
      <c r="M832" s="575">
        <f xml:space="preserve"> PR19FDPublishedTables!M$779</f>
        <v>0</v>
      </c>
      <c r="N832" s="575">
        <f xml:space="preserve"> PR19FDPublishedTables!N$779</f>
        <v>0</v>
      </c>
      <c r="O832" s="575">
        <f xml:space="preserve"> PR19FDPublishedTables!O$779</f>
        <v>0</v>
      </c>
      <c r="P832" s="575">
        <f xml:space="preserve"> PR19FDPublishedTables!P$779</f>
        <v>0</v>
      </c>
      <c r="Q832" s="575">
        <f xml:space="preserve"> PR19FDPublishedTables!Q$779</f>
        <v>0</v>
      </c>
    </row>
    <row r="833" spans="1:17" s="573" customFormat="1" hidden="1" outlineLevel="2">
      <c r="A833" s="572"/>
      <c r="B833" s="570"/>
      <c r="C833" s="574"/>
      <c r="D833" s="571"/>
      <c r="E833" s="575" t="str">
        <f xml:space="preserve"> PR19FDPublishedTables!E$817</f>
        <v>Average post 2020 investment RCV - DMMY - real</v>
      </c>
      <c r="F833" s="575">
        <f xml:space="preserve"> PR19FDPublishedTables!F$817</f>
        <v>0</v>
      </c>
      <c r="G833" s="575" t="str">
        <f xml:space="preserve"> PR19FDPublishedTables!G$817</f>
        <v>£m</v>
      </c>
      <c r="H833" s="575">
        <f xml:space="preserve"> PR19FDPublishedTables!H$817</f>
        <v>0</v>
      </c>
      <c r="I833" s="575">
        <f xml:space="preserve"> PR19FDPublishedTables!I$817</f>
        <v>0</v>
      </c>
      <c r="J833" s="575">
        <f xml:space="preserve"> PR19FDPublishedTables!J$817</f>
        <v>0</v>
      </c>
      <c r="K833" s="575">
        <f xml:space="preserve"> PR19FDPublishedTables!K$817</f>
        <v>0</v>
      </c>
      <c r="L833" s="575">
        <f xml:space="preserve"> PR19FDPublishedTables!L$817</f>
        <v>0</v>
      </c>
      <c r="M833" s="575">
        <f xml:space="preserve"> PR19FDPublishedTables!M$817</f>
        <v>0</v>
      </c>
      <c r="N833" s="575">
        <f xml:space="preserve"> PR19FDPublishedTables!N$817</f>
        <v>0</v>
      </c>
      <c r="O833" s="575">
        <f xml:space="preserve"> PR19FDPublishedTables!O$817</f>
        <v>0</v>
      </c>
      <c r="P833" s="575">
        <f xml:space="preserve"> PR19FDPublishedTables!P$817</f>
        <v>0</v>
      </c>
      <c r="Q833" s="575">
        <f xml:space="preserve"> PR19FDPublishedTables!Q$817</f>
        <v>0</v>
      </c>
    </row>
    <row r="834" spans="1:17" s="573" customFormat="1" hidden="1" outlineLevel="2">
      <c r="A834" s="572"/>
      <c r="B834" s="570"/>
      <c r="C834" s="574"/>
      <c r="D834" s="571"/>
      <c r="E834" s="610" t="s">
        <v>1212</v>
      </c>
      <c r="F834" s="610"/>
      <c r="G834" s="610" t="s">
        <v>255</v>
      </c>
      <c r="H834" s="610"/>
      <c r="I834" s="610"/>
      <c r="J834" s="610">
        <f t="shared" ref="J834:Q834" si="787" xml:space="preserve"> SUM(J831:J833)</f>
        <v>0</v>
      </c>
      <c r="K834" s="610">
        <f t="shared" si="787"/>
        <v>0</v>
      </c>
      <c r="L834" s="610">
        <f t="shared" si="787"/>
        <v>0</v>
      </c>
      <c r="M834" s="610">
        <f t="shared" si="787"/>
        <v>0</v>
      </c>
      <c r="N834" s="610">
        <f t="shared" si="787"/>
        <v>0</v>
      </c>
      <c r="O834" s="610">
        <f t="shared" si="787"/>
        <v>0</v>
      </c>
      <c r="P834" s="610">
        <f t="shared" si="787"/>
        <v>0</v>
      </c>
      <c r="Q834" s="610">
        <f t="shared" si="787"/>
        <v>0</v>
      </c>
    </row>
    <row r="835" spans="1:17" s="259" customFormat="1" hidden="1" outlineLevel="1">
      <c r="A835" s="256"/>
      <c r="B835" s="257"/>
      <c r="C835" s="258"/>
      <c r="D835" s="255"/>
      <c r="E835" s="196"/>
      <c r="F835" s="196"/>
      <c r="G835" s="196"/>
      <c r="H835" s="196"/>
      <c r="I835" s="196"/>
      <c r="J835" s="196"/>
      <c r="K835" s="196"/>
      <c r="L835" s="196"/>
      <c r="M835" s="196"/>
      <c r="N835" s="196"/>
      <c r="O835" s="196"/>
      <c r="P835" s="196"/>
      <c r="Q835" s="196"/>
    </row>
    <row r="836" spans="1:17" s="259" customFormat="1" hidden="1" outlineLevel="1" collapsed="1">
      <c r="A836" s="256"/>
      <c r="B836" s="257" t="s">
        <v>936</v>
      </c>
      <c r="C836" s="258"/>
      <c r="D836" s="255"/>
      <c r="E836" s="196"/>
      <c r="F836" s="196"/>
      <c r="G836" s="196"/>
      <c r="H836" s="196"/>
      <c r="I836" s="196"/>
      <c r="J836" s="196"/>
      <c r="K836" s="196"/>
      <c r="L836" s="196"/>
      <c r="M836" s="196"/>
      <c r="N836" s="196"/>
      <c r="O836" s="196"/>
      <c r="P836" s="196"/>
      <c r="Q836" s="196"/>
    </row>
    <row r="837" spans="1:17" s="259" customFormat="1" hidden="1" outlineLevel="2">
      <c r="A837" s="256"/>
      <c r="B837" s="257"/>
      <c r="C837" s="258"/>
      <c r="D837" s="255"/>
      <c r="E837" s="196"/>
      <c r="F837" s="196"/>
      <c r="G837" s="196"/>
      <c r="H837" s="196"/>
      <c r="I837" s="196"/>
      <c r="J837" s="196"/>
      <c r="K837" s="196"/>
      <c r="L837" s="196"/>
      <c r="M837" s="196"/>
      <c r="N837" s="196"/>
      <c r="O837" s="196"/>
      <c r="P837" s="196"/>
      <c r="Q837" s="196"/>
    </row>
    <row r="838" spans="1:17" s="259" customFormat="1" hidden="1" outlineLevel="2">
      <c r="A838" s="256"/>
      <c r="B838" s="257"/>
      <c r="C838" s="258"/>
      <c r="D838" s="255"/>
      <c r="E838" s="267" t="str">
        <f t="shared" ref="E838:Q838" si="788" xml:space="preserve"> E$20</f>
        <v>Annual update - CPIH FYA active inflator from FYA 2017-18 - nominal year average prices (used for average RCV)</v>
      </c>
      <c r="F838" s="267">
        <f t="shared" si="788"/>
        <v>0</v>
      </c>
      <c r="G838" s="267" t="str">
        <f t="shared" si="788"/>
        <v>Factor</v>
      </c>
      <c r="H838" s="267">
        <f t="shared" si="788"/>
        <v>0</v>
      </c>
      <c r="I838" s="267">
        <f t="shared" si="788"/>
        <v>0</v>
      </c>
      <c r="J838" s="267">
        <f t="shared" si="788"/>
        <v>0</v>
      </c>
      <c r="K838" s="267">
        <f t="shared" si="788"/>
        <v>0</v>
      </c>
      <c r="L838" s="267">
        <f t="shared" si="788"/>
        <v>1.0386214616983847</v>
      </c>
      <c r="M838" s="267">
        <f t="shared" si="788"/>
        <v>1.0469374700143934</v>
      </c>
      <c r="N838" s="267">
        <f t="shared" si="788"/>
        <v>1.0853990084759317</v>
      </c>
      <c r="O838" s="267">
        <f t="shared" si="788"/>
        <v>0</v>
      </c>
      <c r="P838" s="267">
        <f t="shared" si="788"/>
        <v>0</v>
      </c>
      <c r="Q838" s="267">
        <f t="shared" si="788"/>
        <v>0</v>
      </c>
    </row>
    <row r="839" spans="1:17" s="259" customFormat="1" hidden="1" outlineLevel="2">
      <c r="A839" s="256"/>
      <c r="B839" s="257"/>
      <c r="C839" s="258"/>
      <c r="D839" s="255"/>
      <c r="E839" s="267" t="str">
        <f t="shared" ref="E839:Q839" si="789" xml:space="preserve"> E$21</f>
        <v>Annual update - CPIH FYE active inflator from FYA 2017-18 - nominal year end prices (used for RCV components)</v>
      </c>
      <c r="F839" s="267">
        <f t="shared" si="789"/>
        <v>0</v>
      </c>
      <c r="G839" s="267" t="str">
        <f t="shared" si="789"/>
        <v>Factor</v>
      </c>
      <c r="H839" s="267">
        <f t="shared" si="789"/>
        <v>0</v>
      </c>
      <c r="I839" s="267">
        <f t="shared" si="789"/>
        <v>0</v>
      </c>
      <c r="J839" s="267">
        <f t="shared" si="789"/>
        <v>0</v>
      </c>
      <c r="K839" s="267">
        <f t="shared" si="789"/>
        <v>0</v>
      </c>
      <c r="L839" s="267">
        <f t="shared" si="789"/>
        <v>1.0420598112905806</v>
      </c>
      <c r="M839" s="267">
        <f t="shared" si="789"/>
        <v>1.0526147449224375</v>
      </c>
      <c r="N839" s="267">
        <f t="shared" si="789"/>
        <v>1.1178634255557334</v>
      </c>
      <c r="O839" s="267">
        <f t="shared" si="789"/>
        <v>0</v>
      </c>
      <c r="P839" s="267">
        <f t="shared" si="789"/>
        <v>0</v>
      </c>
      <c r="Q839" s="267">
        <f t="shared" si="789"/>
        <v>0</v>
      </c>
    </row>
    <row r="840" spans="1:17" s="259" customFormat="1" hidden="1" outlineLevel="1">
      <c r="A840" s="256"/>
      <c r="B840" s="257"/>
      <c r="C840" s="258"/>
      <c r="D840" s="255"/>
      <c r="E840" s="196"/>
      <c r="F840" s="196"/>
      <c r="G840" s="196"/>
      <c r="H840" s="196"/>
      <c r="I840" s="196"/>
      <c r="J840" s="196"/>
      <c r="K840" s="196"/>
      <c r="L840" s="196"/>
      <c r="M840" s="196"/>
      <c r="N840" s="196"/>
      <c r="O840" s="196"/>
      <c r="P840" s="196"/>
      <c r="Q840" s="196"/>
    </row>
    <row r="841" spans="1:17" s="259" customFormat="1" hidden="1" outlineLevel="1" collapsed="1">
      <c r="A841" s="256"/>
      <c r="B841" s="257" t="s">
        <v>969</v>
      </c>
      <c r="C841" s="258"/>
      <c r="D841" s="255"/>
      <c r="E841" s="196"/>
      <c r="F841" s="196"/>
      <c r="G841" s="196"/>
      <c r="H841" s="196"/>
      <c r="I841" s="196"/>
      <c r="J841" s="196"/>
      <c r="K841" s="196"/>
      <c r="L841" s="196"/>
      <c r="M841" s="196"/>
      <c r="N841" s="196"/>
      <c r="O841" s="196"/>
      <c r="P841" s="196"/>
      <c r="Q841" s="196"/>
    </row>
    <row r="842" spans="1:17" s="259" customFormat="1" hidden="1" outlineLevel="2">
      <c r="A842" s="256"/>
      <c r="B842" s="257"/>
      <c r="C842" s="258"/>
      <c r="D842" s="255"/>
      <c r="E842" s="196"/>
      <c r="F842" s="196"/>
      <c r="G842" s="196"/>
      <c r="H842" s="196"/>
      <c r="I842" s="196"/>
      <c r="J842" s="196"/>
      <c r="K842" s="196"/>
      <c r="L842" s="196"/>
      <c r="M842" s="196"/>
      <c r="N842" s="196"/>
      <c r="O842" s="196"/>
      <c r="P842" s="196"/>
      <c r="Q842" s="196"/>
    </row>
    <row r="843" spans="1:17" s="526" customFormat="1" hidden="1" outlineLevel="2">
      <c r="A843" s="593"/>
      <c r="B843" s="594"/>
      <c r="C843" s="595"/>
      <c r="D843" s="596"/>
      <c r="E843" s="525" t="s">
        <v>1213</v>
      </c>
      <c r="F843" s="525"/>
      <c r="G843" s="525" t="s">
        <v>255</v>
      </c>
      <c r="H843" s="525"/>
      <c r="I843" s="525"/>
      <c r="J843" s="525">
        <f t="shared" ref="J843:Q843" si="790" xml:space="preserve"> J799 * J839</f>
        <v>0</v>
      </c>
      <c r="K843" s="525">
        <f t="shared" si="790"/>
        <v>0</v>
      </c>
      <c r="L843" s="525">
        <f t="shared" si="790"/>
        <v>0</v>
      </c>
      <c r="M843" s="525">
        <f t="shared" si="790"/>
        <v>0</v>
      </c>
      <c r="N843" s="525">
        <f t="shared" si="790"/>
        <v>0</v>
      </c>
      <c r="O843" s="525">
        <f t="shared" si="790"/>
        <v>0</v>
      </c>
      <c r="P843" s="525">
        <f t="shared" si="790"/>
        <v>0</v>
      </c>
      <c r="Q843" s="525">
        <f t="shared" si="790"/>
        <v>0</v>
      </c>
    </row>
    <row r="844" spans="1:17" s="526" customFormat="1" hidden="1" outlineLevel="2">
      <c r="A844" s="593"/>
      <c r="B844" s="594"/>
      <c r="C844" s="595"/>
      <c r="D844" s="596" t="s">
        <v>719</v>
      </c>
      <c r="E844" s="525" t="s">
        <v>1214</v>
      </c>
      <c r="F844" s="525"/>
      <c r="G844" s="525" t="s">
        <v>255</v>
      </c>
      <c r="H844" s="525"/>
      <c r="I844" s="525"/>
      <c r="J844" s="525">
        <f t="shared" ref="J844:Q844" si="791" xml:space="preserve"> J800 * J839</f>
        <v>0</v>
      </c>
      <c r="K844" s="525">
        <f t="shared" si="791"/>
        <v>0</v>
      </c>
      <c r="L844" s="525">
        <f t="shared" si="791"/>
        <v>0</v>
      </c>
      <c r="M844" s="525">
        <f t="shared" si="791"/>
        <v>0</v>
      </c>
      <c r="N844" s="525">
        <f t="shared" si="791"/>
        <v>0</v>
      </c>
      <c r="O844" s="525">
        <f t="shared" si="791"/>
        <v>0</v>
      </c>
      <c r="P844" s="525">
        <f t="shared" si="791"/>
        <v>0</v>
      </c>
      <c r="Q844" s="525">
        <f t="shared" si="791"/>
        <v>0</v>
      </c>
    </row>
    <row r="845" spans="1:17" s="526" customFormat="1" hidden="1" outlineLevel="2">
      <c r="A845" s="593"/>
      <c r="B845" s="594"/>
      <c r="C845" s="595"/>
      <c r="D845" s="596" t="s">
        <v>631</v>
      </c>
      <c r="E845" s="525" t="s">
        <v>1215</v>
      </c>
      <c r="F845" s="525"/>
      <c r="G845" s="525" t="s">
        <v>255</v>
      </c>
      <c r="H845" s="525"/>
      <c r="I845" s="525"/>
      <c r="J845" s="525">
        <f t="shared" ref="J845:Q845" si="792" xml:space="preserve"> J801 * J839</f>
        <v>0</v>
      </c>
      <c r="K845" s="525">
        <f t="shared" si="792"/>
        <v>0</v>
      </c>
      <c r="L845" s="525">
        <f t="shared" si="792"/>
        <v>0</v>
      </c>
      <c r="M845" s="525">
        <f t="shared" si="792"/>
        <v>0</v>
      </c>
      <c r="N845" s="525">
        <f t="shared" si="792"/>
        <v>0</v>
      </c>
      <c r="O845" s="525">
        <f t="shared" si="792"/>
        <v>0</v>
      </c>
      <c r="P845" s="525">
        <f t="shared" si="792"/>
        <v>0</v>
      </c>
      <c r="Q845" s="525">
        <f t="shared" si="792"/>
        <v>0</v>
      </c>
    </row>
    <row r="846" spans="1:17" s="526" customFormat="1" hidden="1" outlineLevel="2">
      <c r="A846" s="593"/>
      <c r="B846" s="594"/>
      <c r="C846" s="595"/>
      <c r="D846" s="596"/>
      <c r="E846" s="525" t="s">
        <v>1216</v>
      </c>
      <c r="F846" s="525"/>
      <c r="G846" s="525" t="s">
        <v>255</v>
      </c>
      <c r="H846" s="525"/>
      <c r="I846" s="525"/>
      <c r="J846" s="525">
        <f t="shared" ref="J846:Q846" si="793" xml:space="preserve"> J802 * J839</f>
        <v>0</v>
      </c>
      <c r="K846" s="525">
        <f t="shared" si="793"/>
        <v>0</v>
      </c>
      <c r="L846" s="525">
        <f t="shared" si="793"/>
        <v>0</v>
      </c>
      <c r="M846" s="525">
        <f t="shared" si="793"/>
        <v>0</v>
      </c>
      <c r="N846" s="525">
        <f t="shared" si="793"/>
        <v>0</v>
      </c>
      <c r="O846" s="525">
        <f t="shared" si="793"/>
        <v>0</v>
      </c>
      <c r="P846" s="525">
        <f t="shared" si="793"/>
        <v>0</v>
      </c>
      <c r="Q846" s="525">
        <f t="shared" si="793"/>
        <v>0</v>
      </c>
    </row>
    <row r="847" spans="1:17" s="573" customFormat="1" hidden="1" outlineLevel="2">
      <c r="A847" s="572"/>
      <c r="B847" s="570"/>
      <c r="C847" s="574"/>
      <c r="D847" s="571"/>
      <c r="E847" s="577"/>
      <c r="F847" s="577"/>
      <c r="G847" s="577"/>
      <c r="H847" s="577"/>
      <c r="I847" s="577"/>
      <c r="J847" s="577"/>
      <c r="K847" s="577"/>
      <c r="L847" s="577"/>
      <c r="M847" s="577"/>
      <c r="N847" s="577"/>
      <c r="O847" s="577"/>
      <c r="P847" s="577"/>
      <c r="Q847" s="577"/>
    </row>
    <row r="848" spans="1:17" s="658" customFormat="1" hidden="1" outlineLevel="2">
      <c r="A848" s="654"/>
      <c r="B848" s="655"/>
      <c r="C848" s="656"/>
      <c r="D848" s="657"/>
      <c r="E848" s="645" t="s">
        <v>1217</v>
      </c>
      <c r="F848" s="645"/>
      <c r="G848" s="645" t="s">
        <v>255</v>
      </c>
      <c r="H848" s="645"/>
      <c r="I848" s="645"/>
      <c r="J848" s="645">
        <f t="shared" ref="J848" si="794" xml:space="preserve"> IF(J$11 = 1, J811 * J839 - (I852 - I846), J811 * J839)</f>
        <v>0</v>
      </c>
      <c r="K848" s="645">
        <f t="shared" ref="K848" si="795" xml:space="preserve"> IF(K$11 = 1, K811 * K839 - (J852 - J846), K811 * K839)</f>
        <v>0</v>
      </c>
      <c r="L848" s="645">
        <f t="shared" ref="L848" si="796" xml:space="preserve"> IF(L$11 = 1, L811 * L839 - (K852 - K846), L811 * L839)</f>
        <v>0</v>
      </c>
      <c r="M848" s="645">
        <f xml:space="preserve"> IF(M$11 = 1, M811 * M839 - (L852 - L846), M811 * M839)</f>
        <v>0</v>
      </c>
      <c r="N848" s="645">
        <f t="shared" ref="N848" si="797" xml:space="preserve"> IF(N$11 = 1, N811 * N839 - (M852 - M846), N811 * N839)</f>
        <v>0</v>
      </c>
      <c r="O848" s="645">
        <f t="shared" ref="O848" si="798" xml:space="preserve"> IF(O$11 = 1, O811 * O839 - (N852 - N846), O811 * O839)</f>
        <v>0</v>
      </c>
      <c r="P848" s="645">
        <f t="shared" ref="P848" si="799" xml:space="preserve"> IF(P$11 = 1, P811 * P839 - (O852 - O846), P811 * P839)</f>
        <v>0</v>
      </c>
      <c r="Q848" s="645">
        <f t="shared" ref="Q848" si="800" xml:space="preserve"> IF(Q$11 = 1, Q811 * Q839 - (P852 - P846), Q811 * Q839)</f>
        <v>0</v>
      </c>
    </row>
    <row r="849" spans="1:17" s="658" customFormat="1" hidden="1" outlineLevel="2">
      <c r="A849" s="654"/>
      <c r="B849" s="655"/>
      <c r="C849" s="656"/>
      <c r="D849" s="657" t="s">
        <v>719</v>
      </c>
      <c r="E849" s="645" t="s">
        <v>1218</v>
      </c>
      <c r="F849" s="645"/>
      <c r="G849" s="645" t="s">
        <v>255</v>
      </c>
      <c r="H849" s="645"/>
      <c r="I849" s="645"/>
      <c r="J849" s="645">
        <f>IF(J$11 = 1, (J812 - PR19FDPublishedTables!J762) * J839, J812 * J839)</f>
        <v>0</v>
      </c>
      <c r="K849" s="645">
        <f>IF(K$11 = 1, (K812 - PR19FDPublishedTables!K762) * K839, K812 * K839)</f>
        <v>0</v>
      </c>
      <c r="L849" s="645">
        <f>IF(L$11 = 1, (L812 - PR19FDPublishedTables!L762) * L839, L812 * L839)</f>
        <v>0</v>
      </c>
      <c r="M849" s="645">
        <f>IF(M$11 = 1, (M812 - PR19FDPublishedTables!M762) * M839, M812 * M839)</f>
        <v>0</v>
      </c>
      <c r="N849" s="645">
        <f>IF(N$11 = 1, (N812 - PR19FDPublishedTables!N762) * N839, N812 * N839)</f>
        <v>0</v>
      </c>
      <c r="O849" s="645">
        <f>IF(O$11 = 1, (O812 - PR19FDPublishedTables!O762) * O839, O812 * O839)</f>
        <v>0</v>
      </c>
      <c r="P849" s="645">
        <f>IF(P$11 = 1, (P812 - PR19FDPublishedTables!P762) * P839, P812 * P839)</f>
        <v>0</v>
      </c>
      <c r="Q849" s="645">
        <f>IF(Q$11 = 1, (Q812 - PR19FDPublishedTables!Q762) * Q839, Q812 * Q839)</f>
        <v>0</v>
      </c>
    </row>
    <row r="850" spans="1:17" s="526" customFormat="1" hidden="1" outlineLevel="2">
      <c r="A850" s="593"/>
      <c r="B850" s="594"/>
      <c r="C850" s="595"/>
      <c r="D850" s="596" t="s">
        <v>631</v>
      </c>
      <c r="E850" s="525" t="s">
        <v>1219</v>
      </c>
      <c r="F850" s="525"/>
      <c r="G850" s="525" t="s">
        <v>255</v>
      </c>
      <c r="H850" s="525"/>
      <c r="I850" s="525"/>
      <c r="J850" s="525">
        <f t="shared" ref="J850:Q850" si="801" xml:space="preserve"> J813 * J839</f>
        <v>0</v>
      </c>
      <c r="K850" s="525">
        <f t="shared" si="801"/>
        <v>0</v>
      </c>
      <c r="L850" s="525">
        <f t="shared" si="801"/>
        <v>0</v>
      </c>
      <c r="M850" s="525">
        <f t="shared" si="801"/>
        <v>0</v>
      </c>
      <c r="N850" s="525">
        <f t="shared" si="801"/>
        <v>0</v>
      </c>
      <c r="O850" s="525">
        <f t="shared" si="801"/>
        <v>0</v>
      </c>
      <c r="P850" s="525">
        <f t="shared" si="801"/>
        <v>0</v>
      </c>
      <c r="Q850" s="525">
        <f t="shared" si="801"/>
        <v>0</v>
      </c>
    </row>
    <row r="851" spans="1:17" s="526" customFormat="1" hidden="1" outlineLevel="2">
      <c r="A851" s="593"/>
      <c r="B851" s="594"/>
      <c r="C851" s="595"/>
      <c r="D851" s="596" t="s">
        <v>631</v>
      </c>
      <c r="E851" s="525" t="s">
        <v>1220</v>
      </c>
      <c r="F851" s="525"/>
      <c r="G851" s="525" t="s">
        <v>255</v>
      </c>
      <c r="H851" s="525"/>
      <c r="I851" s="525"/>
      <c r="J851" s="525">
        <f t="shared" ref="J851:Q851" si="802" xml:space="preserve"> J814 * J839</f>
        <v>0</v>
      </c>
      <c r="K851" s="525">
        <f t="shared" si="802"/>
        <v>0</v>
      </c>
      <c r="L851" s="525">
        <f t="shared" si="802"/>
        <v>0</v>
      </c>
      <c r="M851" s="525">
        <f t="shared" si="802"/>
        <v>0</v>
      </c>
      <c r="N851" s="525">
        <f t="shared" si="802"/>
        <v>0</v>
      </c>
      <c r="O851" s="525">
        <f t="shared" si="802"/>
        <v>0</v>
      </c>
      <c r="P851" s="525">
        <f t="shared" si="802"/>
        <v>0</v>
      </c>
      <c r="Q851" s="525">
        <f t="shared" si="802"/>
        <v>0</v>
      </c>
    </row>
    <row r="852" spans="1:17" s="526" customFormat="1" hidden="1" outlineLevel="2">
      <c r="A852" s="593"/>
      <c r="B852" s="594"/>
      <c r="C852" s="595"/>
      <c r="D852" s="596"/>
      <c r="E852" s="525" t="s">
        <v>1221</v>
      </c>
      <c r="F852" s="525"/>
      <c r="G852" s="525" t="s">
        <v>255</v>
      </c>
      <c r="H852" s="525"/>
      <c r="I852" s="525"/>
      <c r="J852" s="525">
        <f t="shared" ref="J852:Q852" si="803" xml:space="preserve"> IF( J$10 = 1, J807 * J839, J815 * J839)</f>
        <v>0</v>
      </c>
      <c r="K852" s="525">
        <f t="shared" si="803"/>
        <v>0</v>
      </c>
      <c r="L852" s="525">
        <f t="shared" si="803"/>
        <v>0</v>
      </c>
      <c r="M852" s="525">
        <f t="shared" si="803"/>
        <v>0</v>
      </c>
      <c r="N852" s="525">
        <f t="shared" si="803"/>
        <v>0</v>
      </c>
      <c r="O852" s="525">
        <f t="shared" si="803"/>
        <v>0</v>
      </c>
      <c r="P852" s="525">
        <f t="shared" si="803"/>
        <v>0</v>
      </c>
      <c r="Q852" s="525">
        <f t="shared" si="803"/>
        <v>0</v>
      </c>
    </row>
    <row r="853" spans="1:17" s="573" customFormat="1" hidden="1" outlineLevel="2">
      <c r="A853" s="572"/>
      <c r="B853" s="570"/>
      <c r="C853" s="574"/>
      <c r="D853" s="571"/>
      <c r="E853" s="577"/>
      <c r="F853" s="577"/>
      <c r="G853" s="577"/>
      <c r="H853" s="577"/>
      <c r="I853" s="577"/>
      <c r="J853" s="577"/>
      <c r="K853" s="577"/>
      <c r="L853" s="577"/>
      <c r="M853" s="577"/>
      <c r="N853" s="577"/>
      <c r="O853" s="577"/>
      <c r="P853" s="577"/>
      <c r="Q853" s="577"/>
    </row>
    <row r="854" spans="1:17" s="526" customFormat="1" hidden="1" outlineLevel="2">
      <c r="A854" s="593"/>
      <c r="B854" s="594"/>
      <c r="C854" s="595"/>
      <c r="D854" s="596"/>
      <c r="E854" s="525" t="s">
        <v>1222</v>
      </c>
      <c r="F854" s="525"/>
      <c r="G854" s="525" t="s">
        <v>255</v>
      </c>
      <c r="H854" s="525"/>
      <c r="I854" s="525"/>
      <c r="J854" s="525">
        <f t="shared" ref="J854:L854" si="804" xml:space="preserve"> J822 * J839</f>
        <v>0</v>
      </c>
      <c r="K854" s="525">
        <f t="shared" si="804"/>
        <v>0</v>
      </c>
      <c r="L854" s="525">
        <f t="shared" si="804"/>
        <v>0</v>
      </c>
      <c r="M854" s="525">
        <f xml:space="preserve"> M822 * M839</f>
        <v>0</v>
      </c>
      <c r="N854" s="525">
        <f t="shared" ref="N854:Q854" si="805" xml:space="preserve"> N822 * N839</f>
        <v>0</v>
      </c>
      <c r="O854" s="525">
        <f t="shared" si="805"/>
        <v>0</v>
      </c>
      <c r="P854" s="525">
        <f t="shared" si="805"/>
        <v>0</v>
      </c>
      <c r="Q854" s="525">
        <f t="shared" si="805"/>
        <v>0</v>
      </c>
    </row>
    <row r="855" spans="1:17" s="526" customFormat="1" hidden="1" outlineLevel="2">
      <c r="A855" s="593"/>
      <c r="B855" s="594"/>
      <c r="C855" s="595"/>
      <c r="D855" s="596" t="s">
        <v>719</v>
      </c>
      <c r="E855" s="525" t="s">
        <v>1223</v>
      </c>
      <c r="F855" s="525"/>
      <c r="G855" s="525" t="s">
        <v>255</v>
      </c>
      <c r="H855" s="525"/>
      <c r="I855" s="525"/>
      <c r="J855" s="525">
        <f t="shared" ref="J855:L855" si="806" xml:space="preserve"> J823 * J839</f>
        <v>0</v>
      </c>
      <c r="K855" s="525">
        <f t="shared" si="806"/>
        <v>0</v>
      </c>
      <c r="L855" s="525">
        <f t="shared" si="806"/>
        <v>0</v>
      </c>
      <c r="M855" s="525">
        <f xml:space="preserve"> M823 * M839</f>
        <v>0</v>
      </c>
      <c r="N855" s="525">
        <f t="shared" ref="N855:Q855" si="807" xml:space="preserve"> N823 * N839</f>
        <v>0</v>
      </c>
      <c r="O855" s="525">
        <f t="shared" si="807"/>
        <v>0</v>
      </c>
      <c r="P855" s="525">
        <f t="shared" si="807"/>
        <v>0</v>
      </c>
      <c r="Q855" s="525">
        <f t="shared" si="807"/>
        <v>0</v>
      </c>
    </row>
    <row r="856" spans="1:17" s="526" customFormat="1" hidden="1" outlineLevel="2">
      <c r="A856" s="593"/>
      <c r="B856" s="594"/>
      <c r="C856" s="595"/>
      <c r="D856" s="596" t="s">
        <v>719</v>
      </c>
      <c r="E856" s="525" t="s">
        <v>981</v>
      </c>
      <c r="F856" s="525"/>
      <c r="G856" s="525" t="s">
        <v>255</v>
      </c>
      <c r="H856" s="525"/>
      <c r="I856" s="525"/>
      <c r="J856" s="525">
        <f t="shared" ref="J856:Q856" si="808" xml:space="preserve"> J824 * J839</f>
        <v>0</v>
      </c>
      <c r="K856" s="525">
        <f t="shared" si="808"/>
        <v>0</v>
      </c>
      <c r="L856" s="525">
        <f t="shared" si="808"/>
        <v>0</v>
      </c>
      <c r="M856" s="525">
        <f t="shared" si="808"/>
        <v>0</v>
      </c>
      <c r="N856" s="525">
        <f t="shared" si="808"/>
        <v>0</v>
      </c>
      <c r="O856" s="525">
        <f t="shared" si="808"/>
        <v>0</v>
      </c>
      <c r="P856" s="525">
        <f t="shared" si="808"/>
        <v>0</v>
      </c>
      <c r="Q856" s="525">
        <f t="shared" si="808"/>
        <v>0</v>
      </c>
    </row>
    <row r="857" spans="1:17" s="526" customFormat="1" hidden="1" outlineLevel="2">
      <c r="A857" s="593"/>
      <c r="B857" s="594"/>
      <c r="C857" s="595"/>
      <c r="D857" s="596" t="s">
        <v>631</v>
      </c>
      <c r="E857" s="525" t="s">
        <v>1224</v>
      </c>
      <c r="F857" s="525"/>
      <c r="G857" s="525" t="s">
        <v>255</v>
      </c>
      <c r="H857" s="525"/>
      <c r="I857" s="525"/>
      <c r="J857" s="525">
        <f t="shared" ref="J857:Q857" si="809" xml:space="preserve"> J825 * J839</f>
        <v>0</v>
      </c>
      <c r="K857" s="525">
        <f t="shared" si="809"/>
        <v>0</v>
      </c>
      <c r="L857" s="525">
        <f t="shared" si="809"/>
        <v>0</v>
      </c>
      <c r="M857" s="525">
        <f t="shared" si="809"/>
        <v>0</v>
      </c>
      <c r="N857" s="525">
        <f t="shared" si="809"/>
        <v>0</v>
      </c>
      <c r="O857" s="525">
        <f t="shared" si="809"/>
        <v>0</v>
      </c>
      <c r="P857" s="525">
        <f t="shared" si="809"/>
        <v>0</v>
      </c>
      <c r="Q857" s="525">
        <f t="shared" si="809"/>
        <v>0</v>
      </c>
    </row>
    <row r="858" spans="1:17" s="526" customFormat="1" hidden="1" outlineLevel="2">
      <c r="A858" s="593"/>
      <c r="B858" s="594"/>
      <c r="C858" s="595"/>
      <c r="D858" s="596"/>
      <c r="E858" s="525" t="s">
        <v>1225</v>
      </c>
      <c r="F858" s="525"/>
      <c r="G858" s="525" t="s">
        <v>255</v>
      </c>
      <c r="H858" s="525"/>
      <c r="I858" s="525"/>
      <c r="J858" s="525">
        <f t="shared" ref="J858:Q858" si="810" xml:space="preserve"> IF( J$10 = 1, J818 * J839, J826 * J839)</f>
        <v>0</v>
      </c>
      <c r="K858" s="525">
        <f t="shared" si="810"/>
        <v>0</v>
      </c>
      <c r="L858" s="525">
        <f t="shared" si="810"/>
        <v>0</v>
      </c>
      <c r="M858" s="525">
        <f t="shared" si="810"/>
        <v>0</v>
      </c>
      <c r="N858" s="525">
        <f t="shared" si="810"/>
        <v>0</v>
      </c>
      <c r="O858" s="525">
        <f t="shared" si="810"/>
        <v>0</v>
      </c>
      <c r="P858" s="525">
        <f t="shared" si="810"/>
        <v>0</v>
      </c>
      <c r="Q858" s="525">
        <f t="shared" si="810"/>
        <v>0</v>
      </c>
    </row>
    <row r="859" spans="1:17" s="526" customFormat="1" hidden="1" outlineLevel="2">
      <c r="A859" s="593"/>
      <c r="B859" s="594"/>
      <c r="C859" s="595"/>
      <c r="D859" s="596"/>
      <c r="E859" s="525"/>
      <c r="F859" s="525"/>
      <c r="G859" s="525"/>
      <c r="H859" s="525"/>
      <c r="I859" s="525"/>
      <c r="J859" s="525"/>
      <c r="K859" s="525"/>
      <c r="L859" s="525"/>
      <c r="M859" s="525"/>
      <c r="N859" s="525"/>
      <c r="O859" s="525"/>
      <c r="P859" s="525"/>
      <c r="Q859" s="525"/>
    </row>
    <row r="860" spans="1:17" s="526" customFormat="1" hidden="1" outlineLevel="2">
      <c r="A860" s="593"/>
      <c r="B860" s="594"/>
      <c r="C860" s="595"/>
      <c r="D860" s="596"/>
      <c r="E860" s="525" t="s">
        <v>1226</v>
      </c>
      <c r="F860" s="525"/>
      <c r="G860" s="525" t="s">
        <v>255</v>
      </c>
      <c r="H860" s="525"/>
      <c r="I860" s="525"/>
      <c r="J860" s="525">
        <f xml:space="preserve"> J843 + J848 + J854</f>
        <v>0</v>
      </c>
      <c r="K860" s="525">
        <f t="shared" ref="K860:Q861" si="811" xml:space="preserve"> K843 + K848 + K854</f>
        <v>0</v>
      </c>
      <c r="L860" s="525">
        <f t="shared" si="811"/>
        <v>0</v>
      </c>
      <c r="M860" s="525">
        <f t="shared" si="811"/>
        <v>0</v>
      </c>
      <c r="N860" s="525">
        <f t="shared" si="811"/>
        <v>0</v>
      </c>
      <c r="O860" s="525">
        <f t="shared" si="811"/>
        <v>0</v>
      </c>
      <c r="P860" s="525">
        <f t="shared" si="811"/>
        <v>0</v>
      </c>
      <c r="Q860" s="525">
        <f t="shared" si="811"/>
        <v>0</v>
      </c>
    </row>
    <row r="861" spans="1:17" s="526" customFormat="1" hidden="1" outlineLevel="2">
      <c r="A861" s="593"/>
      <c r="B861" s="594"/>
      <c r="C861" s="595"/>
      <c r="D861" s="596" t="s">
        <v>719</v>
      </c>
      <c r="E861" s="525" t="s">
        <v>1227</v>
      </c>
      <c r="F861" s="525"/>
      <c r="G861" s="525" t="s">
        <v>255</v>
      </c>
      <c r="H861" s="525"/>
      <c r="I861" s="525"/>
      <c r="J861" s="525">
        <f xml:space="preserve"> J844 + J849 + J855</f>
        <v>0</v>
      </c>
      <c r="K861" s="525">
        <f t="shared" si="811"/>
        <v>0</v>
      </c>
      <c r="L861" s="525">
        <f t="shared" si="811"/>
        <v>0</v>
      </c>
      <c r="M861" s="525">
        <f xml:space="preserve"> M844 + M849 + M855</f>
        <v>0</v>
      </c>
      <c r="N861" s="525">
        <f t="shared" si="811"/>
        <v>0</v>
      </c>
      <c r="O861" s="525">
        <f t="shared" si="811"/>
        <v>0</v>
      </c>
      <c r="P861" s="525">
        <f t="shared" si="811"/>
        <v>0</v>
      </c>
      <c r="Q861" s="525">
        <f t="shared" si="811"/>
        <v>0</v>
      </c>
    </row>
    <row r="862" spans="1:17" s="526" customFormat="1" hidden="1" outlineLevel="2">
      <c r="A862" s="593"/>
      <c r="B862" s="594"/>
      <c r="C862" s="595"/>
      <c r="D862" s="596" t="s">
        <v>719</v>
      </c>
      <c r="E862" s="525" t="s">
        <v>1228</v>
      </c>
      <c r="F862" s="525"/>
      <c r="G862" s="525" t="s">
        <v>255</v>
      </c>
      <c r="H862" s="525"/>
      <c r="I862" s="525"/>
      <c r="J862" s="525">
        <f xml:space="preserve"> J856</f>
        <v>0</v>
      </c>
      <c r="K862" s="525">
        <f t="shared" ref="K862:Q862" si="812" xml:space="preserve"> K856</f>
        <v>0</v>
      </c>
      <c r="L862" s="525">
        <f t="shared" si="812"/>
        <v>0</v>
      </c>
      <c r="M862" s="525">
        <f t="shared" si="812"/>
        <v>0</v>
      </c>
      <c r="N862" s="525">
        <f t="shared" si="812"/>
        <v>0</v>
      </c>
      <c r="O862" s="525">
        <f t="shared" si="812"/>
        <v>0</v>
      </c>
      <c r="P862" s="525">
        <f t="shared" si="812"/>
        <v>0</v>
      </c>
      <c r="Q862" s="525">
        <f t="shared" si="812"/>
        <v>0</v>
      </c>
    </row>
    <row r="863" spans="1:17" s="526" customFormat="1" hidden="1" outlineLevel="2">
      <c r="A863" s="593"/>
      <c r="B863" s="594"/>
      <c r="C863" s="595"/>
      <c r="D863" s="596" t="s">
        <v>631</v>
      </c>
      <c r="E863" s="525" t="s">
        <v>1229</v>
      </c>
      <c r="F863" s="525"/>
      <c r="G863" s="525" t="s">
        <v>255</v>
      </c>
      <c r="H863" s="525"/>
      <c r="I863" s="525"/>
      <c r="J863" s="525">
        <f xml:space="preserve"> J845 + J850 + J857</f>
        <v>0</v>
      </c>
      <c r="K863" s="525">
        <f t="shared" ref="K863:Q863" si="813" xml:space="preserve"> K845 + K850 + K857</f>
        <v>0</v>
      </c>
      <c r="L863" s="525">
        <f t="shared" si="813"/>
        <v>0</v>
      </c>
      <c r="M863" s="525">
        <f xml:space="preserve"> M845 + M850 + M857</f>
        <v>0</v>
      </c>
      <c r="N863" s="525">
        <f t="shared" si="813"/>
        <v>0</v>
      </c>
      <c r="O863" s="525">
        <f t="shared" si="813"/>
        <v>0</v>
      </c>
      <c r="P863" s="525">
        <f t="shared" si="813"/>
        <v>0</v>
      </c>
      <c r="Q863" s="525">
        <f t="shared" si="813"/>
        <v>0</v>
      </c>
    </row>
    <row r="864" spans="1:17" s="526" customFormat="1" hidden="1" outlineLevel="2">
      <c r="A864" s="593"/>
      <c r="B864" s="594"/>
      <c r="C864" s="595"/>
      <c r="D864" s="596" t="s">
        <v>631</v>
      </c>
      <c r="E864" s="525" t="s">
        <v>1230</v>
      </c>
      <c r="F864" s="525"/>
      <c r="G864" s="525" t="s">
        <v>255</v>
      </c>
      <c r="H864" s="525"/>
      <c r="I864" s="525"/>
      <c r="J864" s="525">
        <f xml:space="preserve"> J851</f>
        <v>0</v>
      </c>
      <c r="K864" s="525">
        <f t="shared" ref="K864:Q864" si="814" xml:space="preserve"> K851</f>
        <v>0</v>
      </c>
      <c r="L864" s="525">
        <f t="shared" si="814"/>
        <v>0</v>
      </c>
      <c r="M864" s="525">
        <f t="shared" si="814"/>
        <v>0</v>
      </c>
      <c r="N864" s="525">
        <f t="shared" si="814"/>
        <v>0</v>
      </c>
      <c r="O864" s="525">
        <f t="shared" si="814"/>
        <v>0</v>
      </c>
      <c r="P864" s="525">
        <f t="shared" si="814"/>
        <v>0</v>
      </c>
      <c r="Q864" s="525">
        <f t="shared" si="814"/>
        <v>0</v>
      </c>
    </row>
    <row r="865" spans="1:17" s="526" customFormat="1" hidden="1" outlineLevel="2">
      <c r="A865" s="593"/>
      <c r="B865" s="594"/>
      <c r="C865" s="595"/>
      <c r="D865" s="596"/>
      <c r="E865" s="525" t="s">
        <v>1231</v>
      </c>
      <c r="F865" s="525"/>
      <c r="G865" s="525" t="s">
        <v>255</v>
      </c>
      <c r="H865" s="525"/>
      <c r="I865" s="525"/>
      <c r="J865" s="525">
        <f xml:space="preserve"> J846 + J852 + J858</f>
        <v>0</v>
      </c>
      <c r="K865" s="525">
        <f t="shared" ref="K865:Q865" si="815" xml:space="preserve"> K846 + K852 + K858</f>
        <v>0</v>
      </c>
      <c r="L865" s="525">
        <f t="shared" si="815"/>
        <v>0</v>
      </c>
      <c r="M865" s="525">
        <f xml:space="preserve"> M846 + M852 + M858</f>
        <v>0</v>
      </c>
      <c r="N865" s="525">
        <f t="shared" si="815"/>
        <v>0</v>
      </c>
      <c r="O865" s="525">
        <f t="shared" si="815"/>
        <v>0</v>
      </c>
      <c r="P865" s="525">
        <f t="shared" si="815"/>
        <v>0</v>
      </c>
      <c r="Q865" s="525">
        <f t="shared" si="815"/>
        <v>0</v>
      </c>
    </row>
    <row r="866" spans="1:17" s="526" customFormat="1" hidden="1" outlineLevel="2">
      <c r="A866" s="593"/>
      <c r="B866" s="594"/>
      <c r="C866" s="595"/>
      <c r="D866" s="596"/>
      <c r="E866" s="525"/>
      <c r="F866" s="525"/>
      <c r="G866" s="525"/>
      <c r="H866" s="525"/>
      <c r="I866" s="525"/>
      <c r="J866" s="525"/>
      <c r="K866" s="525"/>
      <c r="L866" s="525"/>
      <c r="M866" s="525"/>
      <c r="N866" s="525"/>
      <c r="O866" s="525"/>
      <c r="P866" s="525"/>
      <c r="Q866" s="525"/>
    </row>
    <row r="867" spans="1:17" s="526" customFormat="1" hidden="1" outlineLevel="2">
      <c r="A867" s="593"/>
      <c r="B867" s="594"/>
      <c r="C867" s="595"/>
      <c r="D867" s="596"/>
      <c r="E867" s="525" t="s">
        <v>1232</v>
      </c>
      <c r="F867" s="525"/>
      <c r="G867" s="525" t="s">
        <v>255</v>
      </c>
      <c r="H867" s="525"/>
      <c r="I867" s="525"/>
      <c r="J867" s="525">
        <f t="shared" ref="J867:Q867" si="816" xml:space="preserve"> J803 * J838</f>
        <v>0</v>
      </c>
      <c r="K867" s="525">
        <f t="shared" si="816"/>
        <v>0</v>
      </c>
      <c r="L867" s="525">
        <f t="shared" si="816"/>
        <v>0</v>
      </c>
      <c r="M867" s="525">
        <f t="shared" si="816"/>
        <v>0</v>
      </c>
      <c r="N867" s="525">
        <f t="shared" si="816"/>
        <v>0</v>
      </c>
      <c r="O867" s="525">
        <f t="shared" si="816"/>
        <v>0</v>
      </c>
      <c r="P867" s="525">
        <f t="shared" si="816"/>
        <v>0</v>
      </c>
      <c r="Q867" s="525">
        <f t="shared" si="816"/>
        <v>0</v>
      </c>
    </row>
    <row r="868" spans="1:17" s="526" customFormat="1" hidden="1" outlineLevel="2">
      <c r="A868" s="593"/>
      <c r="B868" s="594"/>
      <c r="C868" s="595"/>
      <c r="D868" s="596"/>
      <c r="E868" s="525" t="s">
        <v>1233</v>
      </c>
      <c r="F868" s="525"/>
      <c r="G868" s="525" t="s">
        <v>255</v>
      </c>
      <c r="H868" s="525"/>
      <c r="I868" s="525"/>
      <c r="J868" s="525">
        <f t="shared" ref="J868:Q868" si="817" xml:space="preserve"> J816 * J838</f>
        <v>0</v>
      </c>
      <c r="K868" s="525">
        <f t="shared" si="817"/>
        <v>0</v>
      </c>
      <c r="L868" s="525">
        <f t="shared" si="817"/>
        <v>0</v>
      </c>
      <c r="M868" s="525">
        <f t="shared" si="817"/>
        <v>0</v>
      </c>
      <c r="N868" s="525">
        <f t="shared" si="817"/>
        <v>0</v>
      </c>
      <c r="O868" s="525">
        <f t="shared" si="817"/>
        <v>0</v>
      </c>
      <c r="P868" s="525">
        <f t="shared" si="817"/>
        <v>0</v>
      </c>
      <c r="Q868" s="525">
        <f t="shared" si="817"/>
        <v>0</v>
      </c>
    </row>
    <row r="869" spans="1:17" s="526" customFormat="1" hidden="1" outlineLevel="2">
      <c r="A869" s="593"/>
      <c r="B869" s="594"/>
      <c r="C869" s="595"/>
      <c r="D869" s="596"/>
      <c r="E869" s="525" t="s">
        <v>1234</v>
      </c>
      <c r="F869" s="525"/>
      <c r="G869" s="525" t="s">
        <v>255</v>
      </c>
      <c r="H869" s="525"/>
      <c r="I869" s="525"/>
      <c r="J869" s="525">
        <f t="shared" ref="J869:Q869" si="818" xml:space="preserve"> J827 * J838</f>
        <v>0</v>
      </c>
      <c r="K869" s="525">
        <f t="shared" si="818"/>
        <v>0</v>
      </c>
      <c r="L869" s="525">
        <f t="shared" si="818"/>
        <v>0</v>
      </c>
      <c r="M869" s="525">
        <f t="shared" si="818"/>
        <v>0</v>
      </c>
      <c r="N869" s="525">
        <f t="shared" si="818"/>
        <v>0</v>
      </c>
      <c r="O869" s="525">
        <f t="shared" si="818"/>
        <v>0</v>
      </c>
      <c r="P869" s="525">
        <f t="shared" si="818"/>
        <v>0</v>
      </c>
      <c r="Q869" s="525">
        <f t="shared" si="818"/>
        <v>0</v>
      </c>
    </row>
    <row r="870" spans="1:17" s="529" customFormat="1" hidden="1" outlineLevel="2">
      <c r="A870" s="597"/>
      <c r="B870" s="598"/>
      <c r="C870" s="599"/>
      <c r="D870" s="600"/>
      <c r="E870" s="601" t="s">
        <v>1235</v>
      </c>
      <c r="F870" s="528"/>
      <c r="G870" s="528" t="s">
        <v>255</v>
      </c>
      <c r="H870" s="528"/>
      <c r="I870" s="528"/>
      <c r="J870" s="528">
        <f t="shared" ref="J870:Q870" si="819" xml:space="preserve"> SUM(J867:J869)</f>
        <v>0</v>
      </c>
      <c r="K870" s="528">
        <f t="shared" si="819"/>
        <v>0</v>
      </c>
      <c r="L870" s="528">
        <f t="shared" si="819"/>
        <v>0</v>
      </c>
      <c r="M870" s="528">
        <f t="shared" si="819"/>
        <v>0</v>
      </c>
      <c r="N870" s="528">
        <f t="shared" si="819"/>
        <v>0</v>
      </c>
      <c r="O870" s="528">
        <f t="shared" si="819"/>
        <v>0</v>
      </c>
      <c r="P870" s="528">
        <f t="shared" si="819"/>
        <v>0</v>
      </c>
      <c r="Q870" s="528">
        <f t="shared" si="819"/>
        <v>0</v>
      </c>
    </row>
    <row r="871" spans="1:17" s="573" customFormat="1" hidden="1" outlineLevel="1">
      <c r="A871" s="572"/>
      <c r="B871" s="570"/>
      <c r="C871" s="574"/>
      <c r="D871" s="571"/>
      <c r="E871" s="577"/>
      <c r="F871" s="577"/>
      <c r="G871" s="577"/>
      <c r="H871" s="577"/>
      <c r="I871" s="577"/>
      <c r="J871" s="577"/>
      <c r="K871" s="577"/>
      <c r="L871" s="577"/>
      <c r="M871" s="577"/>
      <c r="N871" s="577"/>
      <c r="O871" s="577"/>
      <c r="P871" s="577"/>
      <c r="Q871" s="577"/>
    </row>
    <row r="872" spans="1:17" s="573" customFormat="1" hidden="1" outlineLevel="1" collapsed="1">
      <c r="A872" s="572"/>
      <c r="B872" s="570" t="s">
        <v>994</v>
      </c>
      <c r="C872" s="574"/>
      <c r="D872" s="571"/>
      <c r="E872" s="577"/>
      <c r="F872" s="577"/>
      <c r="G872" s="577"/>
      <c r="H872" s="577"/>
      <c r="I872" s="577"/>
      <c r="J872" s="577"/>
      <c r="K872" s="577"/>
      <c r="L872" s="577"/>
      <c r="M872" s="577"/>
      <c r="N872" s="577"/>
      <c r="O872" s="577"/>
      <c r="P872" s="577"/>
      <c r="Q872" s="577"/>
    </row>
    <row r="873" spans="1:17" s="573" customFormat="1" hidden="1" outlineLevel="2">
      <c r="A873" s="572"/>
      <c r="B873" s="570"/>
      <c r="C873" s="574"/>
      <c r="D873" s="571"/>
      <c r="E873" s="577"/>
      <c r="F873" s="577"/>
      <c r="G873" s="577"/>
      <c r="H873" s="577"/>
      <c r="I873" s="577"/>
      <c r="J873" s="577"/>
      <c r="K873" s="577"/>
      <c r="L873" s="577"/>
      <c r="M873" s="577"/>
      <c r="N873" s="577"/>
      <c r="O873" s="577"/>
      <c r="P873" s="577"/>
      <c r="Q873" s="577"/>
    </row>
    <row r="874" spans="1:17" s="573" customFormat="1" hidden="1" outlineLevel="2">
      <c r="A874" s="572"/>
      <c r="B874" s="570"/>
      <c r="C874" s="574"/>
      <c r="D874" s="571"/>
      <c r="E874" s="577" t="str">
        <f t="shared" ref="E874:Q874" si="820" xml:space="preserve"> E846</f>
        <v>Closing RCV (RPI inflated RCV) - DMMY - nominal (year end prices)</v>
      </c>
      <c r="F874" s="577">
        <f t="shared" si="820"/>
        <v>0</v>
      </c>
      <c r="G874" s="577" t="str">
        <f t="shared" si="820"/>
        <v>£m</v>
      </c>
      <c r="H874" s="577">
        <f t="shared" si="820"/>
        <v>0</v>
      </c>
      <c r="I874" s="577">
        <f t="shared" si="820"/>
        <v>0</v>
      </c>
      <c r="J874" s="577">
        <f t="shared" si="820"/>
        <v>0</v>
      </c>
      <c r="K874" s="577">
        <f t="shared" si="820"/>
        <v>0</v>
      </c>
      <c r="L874" s="577">
        <f t="shared" si="820"/>
        <v>0</v>
      </c>
      <c r="M874" s="577">
        <f t="shared" si="820"/>
        <v>0</v>
      </c>
      <c r="N874" s="577">
        <f t="shared" si="820"/>
        <v>0</v>
      </c>
      <c r="O874" s="577">
        <f t="shared" si="820"/>
        <v>0</v>
      </c>
      <c r="P874" s="577">
        <f t="shared" si="820"/>
        <v>0</v>
      </c>
      <c r="Q874" s="577">
        <f t="shared" si="820"/>
        <v>0</v>
      </c>
    </row>
    <row r="875" spans="1:17" s="573" customFormat="1" hidden="1" outlineLevel="2">
      <c r="A875" s="572"/>
      <c r="B875" s="570"/>
      <c r="C875" s="574"/>
      <c r="D875" s="571" t="s">
        <v>719</v>
      </c>
      <c r="E875" s="577" t="str">
        <f t="shared" ref="E875:Q875" si="821" xml:space="preserve"> E852</f>
        <v>Closing RCV (CPIH inflated RCV) - DMMY - nominal (year end prices)</v>
      </c>
      <c r="F875" s="577">
        <f t="shared" si="821"/>
        <v>0</v>
      </c>
      <c r="G875" s="577" t="str">
        <f t="shared" si="821"/>
        <v>£m</v>
      </c>
      <c r="H875" s="577">
        <f t="shared" si="821"/>
        <v>0</v>
      </c>
      <c r="I875" s="577">
        <f t="shared" si="821"/>
        <v>0</v>
      </c>
      <c r="J875" s="577">
        <f t="shared" si="821"/>
        <v>0</v>
      </c>
      <c r="K875" s="577">
        <f t="shared" si="821"/>
        <v>0</v>
      </c>
      <c r="L875" s="577">
        <f t="shared" si="821"/>
        <v>0</v>
      </c>
      <c r="M875" s="577">
        <f t="shared" si="821"/>
        <v>0</v>
      </c>
      <c r="N875" s="577">
        <f t="shared" si="821"/>
        <v>0</v>
      </c>
      <c r="O875" s="577">
        <f t="shared" si="821"/>
        <v>0</v>
      </c>
      <c r="P875" s="577">
        <f t="shared" si="821"/>
        <v>0</v>
      </c>
      <c r="Q875" s="577">
        <f t="shared" si="821"/>
        <v>0</v>
      </c>
    </row>
    <row r="876" spans="1:17" s="573" customFormat="1" hidden="1" outlineLevel="2">
      <c r="A876" s="572"/>
      <c r="B876" s="570"/>
      <c r="C876" s="574"/>
      <c r="D876" s="571" t="s">
        <v>719</v>
      </c>
      <c r="E876" s="577" t="str">
        <f t="shared" ref="E876:Q876" si="822" xml:space="preserve"> E858</f>
        <v>Closing RCV (Post 2020 investment RCV) - DMMY - nominal (year end prices)</v>
      </c>
      <c r="F876" s="577">
        <f t="shared" si="822"/>
        <v>0</v>
      </c>
      <c r="G876" s="577" t="str">
        <f t="shared" si="822"/>
        <v>£m</v>
      </c>
      <c r="H876" s="577">
        <f t="shared" si="822"/>
        <v>0</v>
      </c>
      <c r="I876" s="577">
        <f t="shared" si="822"/>
        <v>0</v>
      </c>
      <c r="J876" s="577">
        <f t="shared" si="822"/>
        <v>0</v>
      </c>
      <c r="K876" s="577">
        <f t="shared" si="822"/>
        <v>0</v>
      </c>
      <c r="L876" s="577">
        <f t="shared" si="822"/>
        <v>0</v>
      </c>
      <c r="M876" s="577">
        <f t="shared" si="822"/>
        <v>0</v>
      </c>
      <c r="N876" s="577">
        <f t="shared" si="822"/>
        <v>0</v>
      </c>
      <c r="O876" s="577">
        <f t="shared" si="822"/>
        <v>0</v>
      </c>
      <c r="P876" s="577">
        <f t="shared" si="822"/>
        <v>0</v>
      </c>
      <c r="Q876" s="577">
        <f t="shared" si="822"/>
        <v>0</v>
      </c>
    </row>
    <row r="877" spans="1:17" s="446" customFormat="1" hidden="1" outlineLevel="2">
      <c r="A877" s="586"/>
      <c r="B877" s="587"/>
      <c r="C877" s="588"/>
      <c r="D877" s="589"/>
      <c r="E877" s="590" t="s">
        <v>1236</v>
      </c>
      <c r="F877" s="590"/>
      <c r="G877" s="590" t="s">
        <v>255</v>
      </c>
      <c r="H877" s="590"/>
      <c r="I877" s="590"/>
      <c r="J877" s="610">
        <f t="shared" ref="J877:Q877" si="823" xml:space="preserve"> SUM(J874:J876)</f>
        <v>0</v>
      </c>
      <c r="K877" s="610">
        <f t="shared" si="823"/>
        <v>0</v>
      </c>
      <c r="L877" s="610">
        <f t="shared" si="823"/>
        <v>0</v>
      </c>
      <c r="M877" s="610">
        <f t="shared" si="823"/>
        <v>0</v>
      </c>
      <c r="N877" s="610">
        <f t="shared" si="823"/>
        <v>0</v>
      </c>
      <c r="O877" s="610">
        <f t="shared" si="823"/>
        <v>0</v>
      </c>
      <c r="P877" s="610">
        <f t="shared" si="823"/>
        <v>0</v>
      </c>
      <c r="Q877" s="610">
        <f t="shared" si="823"/>
        <v>0</v>
      </c>
    </row>
    <row r="878" spans="1:17" s="573" customFormat="1" hidden="1" outlineLevel="2">
      <c r="A878" s="572"/>
      <c r="B878" s="570"/>
      <c r="C878" s="574"/>
      <c r="D878" s="571"/>
      <c r="E878" s="577"/>
      <c r="F878" s="577"/>
      <c r="G878" s="577"/>
      <c r="H878" s="577"/>
      <c r="I878" s="577"/>
      <c r="J878" s="577"/>
      <c r="K878" s="577"/>
      <c r="L878" s="577"/>
      <c r="M878" s="577"/>
      <c r="N878" s="577"/>
      <c r="O878" s="577"/>
      <c r="P878" s="577"/>
      <c r="Q878" s="577"/>
    </row>
    <row r="879" spans="1:17" s="573" customFormat="1" hidden="1" outlineLevel="2">
      <c r="A879" s="572"/>
      <c r="B879" s="570"/>
      <c r="C879" s="574"/>
      <c r="D879" s="571"/>
      <c r="E879" s="577" t="s">
        <v>1237</v>
      </c>
      <c r="F879" s="577"/>
      <c r="G879" s="577" t="s">
        <v>255</v>
      </c>
      <c r="H879" s="577"/>
      <c r="I879" s="577"/>
      <c r="J879" s="577">
        <f xml:space="preserve"> I874 * J$22</f>
        <v>0</v>
      </c>
      <c r="K879" s="577">
        <f t="shared" ref="J879:Q881" si="824" xml:space="preserve"> J874 * K$22</f>
        <v>0</v>
      </c>
      <c r="L879" s="577">
        <f t="shared" si="824"/>
        <v>0</v>
      </c>
      <c r="M879" s="577">
        <f xml:space="preserve"> L874 * M$22</f>
        <v>0</v>
      </c>
      <c r="N879" s="577">
        <f xml:space="preserve"> M874 * N$22</f>
        <v>0</v>
      </c>
      <c r="O879" s="577">
        <f t="shared" ref="O879:Q879" si="825" xml:space="preserve"> N874 * O$22</f>
        <v>0</v>
      </c>
      <c r="P879" s="577">
        <f t="shared" si="825"/>
        <v>0</v>
      </c>
      <c r="Q879" s="577">
        <f t="shared" si="825"/>
        <v>0</v>
      </c>
    </row>
    <row r="880" spans="1:17" s="573" customFormat="1" hidden="1" outlineLevel="2">
      <c r="A880" s="572"/>
      <c r="B880" s="570"/>
      <c r="C880" s="574"/>
      <c r="D880" s="571" t="s">
        <v>719</v>
      </c>
      <c r="E880" s="577" t="s">
        <v>1238</v>
      </c>
      <c r="F880" s="577"/>
      <c r="G880" s="577" t="s">
        <v>255</v>
      </c>
      <c r="H880" s="577"/>
      <c r="I880" s="577"/>
      <c r="J880" s="577">
        <f xml:space="preserve"> I875 * J$22</f>
        <v>0</v>
      </c>
      <c r="K880" s="577">
        <f t="shared" si="824"/>
        <v>0</v>
      </c>
      <c r="L880" s="577">
        <f t="shared" si="824"/>
        <v>0</v>
      </c>
      <c r="M880" s="577">
        <f t="shared" si="824"/>
        <v>0</v>
      </c>
      <c r="N880" s="577">
        <f t="shared" si="824"/>
        <v>0</v>
      </c>
      <c r="O880" s="577">
        <f t="shared" si="824"/>
        <v>0</v>
      </c>
      <c r="P880" s="577">
        <f t="shared" si="824"/>
        <v>0</v>
      </c>
      <c r="Q880" s="577">
        <f t="shared" si="824"/>
        <v>0</v>
      </c>
    </row>
    <row r="881" spans="1:17" s="573" customFormat="1" hidden="1" outlineLevel="2">
      <c r="A881" s="572"/>
      <c r="B881" s="570"/>
      <c r="C881" s="574"/>
      <c r="D881" s="571" t="s">
        <v>719</v>
      </c>
      <c r="E881" s="577" t="s">
        <v>1239</v>
      </c>
      <c r="F881" s="577"/>
      <c r="G881" s="577" t="s">
        <v>255</v>
      </c>
      <c r="H881" s="577"/>
      <c r="I881" s="577"/>
      <c r="J881" s="577">
        <f t="shared" si="824"/>
        <v>0</v>
      </c>
      <c r="K881" s="577">
        <f t="shared" si="824"/>
        <v>0</v>
      </c>
      <c r="L881" s="577">
        <f t="shared" si="824"/>
        <v>0</v>
      </c>
      <c r="M881" s="577">
        <f t="shared" si="824"/>
        <v>0</v>
      </c>
      <c r="N881" s="577">
        <f t="shared" si="824"/>
        <v>0</v>
      </c>
      <c r="O881" s="577">
        <f t="shared" si="824"/>
        <v>0</v>
      </c>
      <c r="P881" s="577">
        <f t="shared" si="824"/>
        <v>0</v>
      </c>
      <c r="Q881" s="577">
        <f t="shared" si="824"/>
        <v>0</v>
      </c>
    </row>
    <row r="882" spans="1:17" s="446" customFormat="1" hidden="1" outlineLevel="2">
      <c r="A882" s="586"/>
      <c r="B882" s="587"/>
      <c r="C882" s="588"/>
      <c r="D882" s="589"/>
      <c r="E882" s="590" t="s">
        <v>1240</v>
      </c>
      <c r="F882" s="590"/>
      <c r="G882" s="590" t="s">
        <v>255</v>
      </c>
      <c r="H882" s="590"/>
      <c r="I882" s="590"/>
      <c r="J882" s="610">
        <f t="shared" ref="J882" si="826" xml:space="preserve"> SUM(J879:J881)</f>
        <v>0</v>
      </c>
      <c r="K882" s="610">
        <f t="shared" ref="K882:Q882" si="827" xml:space="preserve"> SUM(K879:K881)</f>
        <v>0</v>
      </c>
      <c r="L882" s="610">
        <f t="shared" si="827"/>
        <v>0</v>
      </c>
      <c r="M882" s="610">
        <f t="shared" si="827"/>
        <v>0</v>
      </c>
      <c r="N882" s="610">
        <f t="shared" si="827"/>
        <v>0</v>
      </c>
      <c r="O882" s="610">
        <f t="shared" si="827"/>
        <v>0</v>
      </c>
      <c r="P882" s="610">
        <f t="shared" si="827"/>
        <v>0</v>
      </c>
      <c r="Q882" s="610">
        <f t="shared" si="827"/>
        <v>0</v>
      </c>
    </row>
    <row r="883" spans="1:17" s="573" customFormat="1" hidden="1" outlineLevel="2">
      <c r="A883" s="572"/>
      <c r="B883" s="570"/>
      <c r="C883" s="574"/>
      <c r="D883" s="571"/>
      <c r="E883" s="577"/>
      <c r="F883" s="577"/>
      <c r="G883" s="577"/>
      <c r="H883" s="577"/>
      <c r="I883" s="577"/>
      <c r="J883" s="577"/>
      <c r="K883" s="577"/>
      <c r="L883" s="577"/>
      <c r="M883" s="577"/>
      <c r="N883" s="577"/>
      <c r="O883" s="577"/>
      <c r="P883" s="577"/>
      <c r="Q883" s="577"/>
    </row>
    <row r="884" spans="1:17" s="573" customFormat="1" hidden="1" outlineLevel="2">
      <c r="A884" s="572"/>
      <c r="B884" s="570"/>
      <c r="C884" s="574"/>
      <c r="D884" s="571"/>
      <c r="E884" s="577" t="str">
        <f t="shared" ref="E884:Q884" si="828" xml:space="preserve"> E882</f>
        <v>Prior year closing RCV expressed in current year nominal terms - DMMY</v>
      </c>
      <c r="F884" s="577">
        <f t="shared" si="828"/>
        <v>0</v>
      </c>
      <c r="G884" s="577" t="str">
        <f t="shared" si="828"/>
        <v>£m</v>
      </c>
      <c r="H884" s="577">
        <f t="shared" si="828"/>
        <v>0</v>
      </c>
      <c r="I884" s="577">
        <f t="shared" si="828"/>
        <v>0</v>
      </c>
      <c r="J884" s="577">
        <f t="shared" si="828"/>
        <v>0</v>
      </c>
      <c r="K884" s="577">
        <f t="shared" si="828"/>
        <v>0</v>
      </c>
      <c r="L884" s="577">
        <f t="shared" si="828"/>
        <v>0</v>
      </c>
      <c r="M884" s="577">
        <f t="shared" si="828"/>
        <v>0</v>
      </c>
      <c r="N884" s="577">
        <f t="shared" si="828"/>
        <v>0</v>
      </c>
      <c r="O884" s="577">
        <f t="shared" si="828"/>
        <v>0</v>
      </c>
      <c r="P884" s="577">
        <f t="shared" si="828"/>
        <v>0</v>
      </c>
      <c r="Q884" s="577">
        <f t="shared" si="828"/>
        <v>0</v>
      </c>
    </row>
    <row r="885" spans="1:17" s="573" customFormat="1" hidden="1" outlineLevel="2">
      <c r="A885" s="572"/>
      <c r="B885" s="570"/>
      <c r="C885" s="574"/>
      <c r="D885" s="571" t="s">
        <v>631</v>
      </c>
      <c r="E885" s="577" t="s">
        <v>1241</v>
      </c>
      <c r="F885" s="577"/>
      <c r="G885" s="577" t="s">
        <v>255</v>
      </c>
      <c r="H885" s="577"/>
      <c r="I885" s="577"/>
      <c r="J885" s="577">
        <f xml:space="preserve"> I877</f>
        <v>0</v>
      </c>
      <c r="K885" s="577">
        <f t="shared" ref="K885:Q885" si="829" xml:space="preserve"> J877</f>
        <v>0</v>
      </c>
      <c r="L885" s="577">
        <f t="shared" si="829"/>
        <v>0</v>
      </c>
      <c r="M885" s="577">
        <f t="shared" si="829"/>
        <v>0</v>
      </c>
      <c r="N885" s="577">
        <f t="shared" si="829"/>
        <v>0</v>
      </c>
      <c r="O885" s="577">
        <f t="shared" si="829"/>
        <v>0</v>
      </c>
      <c r="P885" s="577">
        <f t="shared" si="829"/>
        <v>0</v>
      </c>
      <c r="Q885" s="577">
        <f t="shared" si="829"/>
        <v>0</v>
      </c>
    </row>
    <row r="886" spans="1:17" s="259" customFormat="1" hidden="1" outlineLevel="2">
      <c r="A886" s="256"/>
      <c r="B886" s="257"/>
      <c r="C886" s="258"/>
      <c r="D886" s="255"/>
      <c r="E886" s="266" t="str">
        <f t="shared" ref="E886:Q886" si="830" xml:space="preserve"> E$13</f>
        <v>Annual update active flag</v>
      </c>
      <c r="F886" s="266">
        <f t="shared" si="830"/>
        <v>0</v>
      </c>
      <c r="G886" s="266" t="str">
        <f t="shared" si="830"/>
        <v>Flag</v>
      </c>
      <c r="H886" s="266">
        <f t="shared" si="830"/>
        <v>0</v>
      </c>
      <c r="I886" s="266">
        <f t="shared" si="830"/>
        <v>0</v>
      </c>
      <c r="J886" s="266">
        <f t="shared" si="830"/>
        <v>0</v>
      </c>
      <c r="K886" s="266">
        <f t="shared" si="830"/>
        <v>0</v>
      </c>
      <c r="L886" s="266">
        <f t="shared" si="830"/>
        <v>1</v>
      </c>
      <c r="M886" s="266">
        <f t="shared" si="830"/>
        <v>1</v>
      </c>
      <c r="N886" s="266">
        <f t="shared" si="830"/>
        <v>1</v>
      </c>
      <c r="O886" s="266">
        <f t="shared" si="830"/>
        <v>0</v>
      </c>
      <c r="P886" s="266">
        <f t="shared" si="830"/>
        <v>0</v>
      </c>
      <c r="Q886" s="266">
        <f t="shared" si="830"/>
        <v>0</v>
      </c>
    </row>
    <row r="887" spans="1:17" s="573" customFormat="1" hidden="1" outlineLevel="2">
      <c r="A887" s="572"/>
      <c r="B887" s="570"/>
      <c r="C887" s="574"/>
      <c r="D887" s="571"/>
      <c r="E887" s="610" t="s">
        <v>1242</v>
      </c>
      <c r="F887" s="610"/>
      <c r="G887" s="610" t="s">
        <v>255</v>
      </c>
      <c r="H887" s="610"/>
      <c r="I887" s="610"/>
      <c r="J887" s="610">
        <f t="shared" ref="J887:Q887" si="831" xml:space="preserve"> J886 * (J884 - J885)</f>
        <v>0</v>
      </c>
      <c r="K887" s="610">
        <f t="shared" si="831"/>
        <v>0</v>
      </c>
      <c r="L887" s="610">
        <f t="shared" si="831"/>
        <v>0</v>
      </c>
      <c r="M887" s="610">
        <f t="shared" si="831"/>
        <v>0</v>
      </c>
      <c r="N887" s="610">
        <f t="shared" si="831"/>
        <v>0</v>
      </c>
      <c r="O887" s="610">
        <f t="shared" si="831"/>
        <v>0</v>
      </c>
      <c r="P887" s="610">
        <f t="shared" si="831"/>
        <v>0</v>
      </c>
      <c r="Q887" s="610">
        <f t="shared" si="831"/>
        <v>0</v>
      </c>
    </row>
    <row r="888" spans="1:17" s="617" customFormat="1" hidden="1" outlineLevel="1">
      <c r="A888" s="612"/>
      <c r="B888" s="613"/>
      <c r="C888" s="614"/>
      <c r="D888" s="615"/>
      <c r="E888" s="616"/>
    </row>
    <row r="889" spans="1:17" hidden="1" outlineLevel="1" collapsed="1">
      <c r="B889" s="85" t="s">
        <v>759</v>
      </c>
      <c r="D889" s="83"/>
    </row>
    <row r="890" spans="1:17" hidden="1" outlineLevel="2">
      <c r="D890" s="83"/>
    </row>
    <row r="891" spans="1:17" s="187" customFormat="1" hidden="1" outlineLevel="2">
      <c r="A891" s="183"/>
      <c r="B891" s="158"/>
      <c r="C891" s="185"/>
      <c r="D891" s="186"/>
      <c r="E891" s="181" t="str">
        <f xml:space="preserve"> Inp!E$206</f>
        <v>Regulatory equity notional (PR19FD)</v>
      </c>
      <c r="F891" s="181">
        <f xml:space="preserve"> Inp!F$206</f>
        <v>0</v>
      </c>
      <c r="G891" s="181" t="str">
        <f xml:space="preserve"> Inp!G$206</f>
        <v>%</v>
      </c>
      <c r="H891" s="181">
        <f xml:space="preserve"> Inp!H$206</f>
        <v>0</v>
      </c>
      <c r="I891" s="181">
        <f xml:space="preserve"> Inp!I$206</f>
        <v>0</v>
      </c>
      <c r="J891" s="291">
        <f xml:space="preserve"> Inp!J$206</f>
        <v>0</v>
      </c>
      <c r="K891" s="291">
        <f xml:space="preserve"> Inp!K$206</f>
        <v>0</v>
      </c>
      <c r="L891" s="291">
        <f xml:space="preserve"> Inp!L$206</f>
        <v>0</v>
      </c>
      <c r="M891" s="291">
        <f xml:space="preserve"> Inp!M$206</f>
        <v>0.4</v>
      </c>
      <c r="N891" s="291">
        <f xml:space="preserve"> Inp!N$206</f>
        <v>0.4</v>
      </c>
      <c r="O891" s="291">
        <f xml:space="preserve"> Inp!O$206</f>
        <v>0.4</v>
      </c>
      <c r="P891" s="291">
        <f xml:space="preserve"> Inp!P$206</f>
        <v>0.4</v>
      </c>
      <c r="Q891" s="291">
        <f xml:space="preserve"> Inp!Q$206</f>
        <v>0.4</v>
      </c>
    </row>
    <row r="892" spans="1:17" s="192" customFormat="1" hidden="1" outlineLevel="2">
      <c r="A892" s="188"/>
      <c r="B892" s="304"/>
      <c r="C892" s="190"/>
      <c r="D892" s="191"/>
      <c r="E892" s="195" t="str">
        <f t="shared" ref="E892:Q892" si="832" xml:space="preserve"> E870</f>
        <v>Average total RCV (year average) - DMMY - nominal (year average prices)</v>
      </c>
      <c r="F892" s="618">
        <f t="shared" si="832"/>
        <v>0</v>
      </c>
      <c r="G892" s="195" t="str">
        <f t="shared" si="832"/>
        <v>£m</v>
      </c>
      <c r="H892" s="618">
        <f t="shared" si="832"/>
        <v>0</v>
      </c>
      <c r="I892" s="618">
        <f t="shared" si="832"/>
        <v>0</v>
      </c>
      <c r="J892" s="618">
        <f t="shared" si="832"/>
        <v>0</v>
      </c>
      <c r="K892" s="618">
        <f t="shared" si="832"/>
        <v>0</v>
      </c>
      <c r="L892" s="618">
        <f t="shared" si="832"/>
        <v>0</v>
      </c>
      <c r="M892" s="618">
        <f t="shared" si="832"/>
        <v>0</v>
      </c>
      <c r="N892" s="618">
        <f t="shared" si="832"/>
        <v>0</v>
      </c>
      <c r="O892" s="618">
        <f t="shared" si="832"/>
        <v>0</v>
      </c>
      <c r="P892" s="618">
        <f t="shared" si="832"/>
        <v>0</v>
      </c>
      <c r="Q892" s="618">
        <f t="shared" si="832"/>
        <v>0</v>
      </c>
    </row>
    <row r="893" spans="1:17" s="192" customFormat="1" hidden="1" outlineLevel="2">
      <c r="A893" s="188"/>
      <c r="B893" s="304"/>
      <c r="C893" s="190"/>
      <c r="D893" s="191"/>
      <c r="E893" s="195" t="s">
        <v>1243</v>
      </c>
      <c r="F893" s="618"/>
      <c r="G893" s="195" t="s">
        <v>255</v>
      </c>
      <c r="H893" s="618"/>
      <c r="I893" s="618"/>
      <c r="J893" s="618">
        <f t="shared" ref="J893:Q893" si="833" xml:space="preserve"> J891 * J892</f>
        <v>0</v>
      </c>
      <c r="K893" s="618">
        <f t="shared" si="833"/>
        <v>0</v>
      </c>
      <c r="L893" s="618">
        <f t="shared" si="833"/>
        <v>0</v>
      </c>
      <c r="M893" s="618">
        <f t="shared" si="833"/>
        <v>0</v>
      </c>
      <c r="N893" s="618">
        <f t="shared" si="833"/>
        <v>0</v>
      </c>
      <c r="O893" s="618">
        <f t="shared" si="833"/>
        <v>0</v>
      </c>
      <c r="P893" s="618">
        <f t="shared" si="833"/>
        <v>0</v>
      </c>
      <c r="Q893" s="618">
        <f t="shared" si="833"/>
        <v>0</v>
      </c>
    </row>
    <row r="894" spans="1:17" s="192" customFormat="1" hidden="1" outlineLevel="2">
      <c r="A894" s="188"/>
      <c r="B894" s="304"/>
      <c r="C894" s="190"/>
      <c r="D894" s="191"/>
      <c r="E894" s="195" t="s">
        <v>1244</v>
      </c>
      <c r="F894" s="618"/>
      <c r="G894" s="195" t="s">
        <v>255</v>
      </c>
      <c r="H894" s="618"/>
      <c r="I894" s="618"/>
      <c r="J894" s="618">
        <f t="shared" ref="J894:Q894" si="834" xml:space="preserve"> J834 * J$13</f>
        <v>0</v>
      </c>
      <c r="K894" s="618">
        <f t="shared" si="834"/>
        <v>0</v>
      </c>
      <c r="L894" s="618">
        <f t="shared" si="834"/>
        <v>0</v>
      </c>
      <c r="M894" s="618">
        <f t="shared" si="834"/>
        <v>0</v>
      </c>
      <c r="N894" s="618">
        <f t="shared" si="834"/>
        <v>0</v>
      </c>
      <c r="O894" s="618">
        <f t="shared" si="834"/>
        <v>0</v>
      </c>
      <c r="P894" s="618">
        <f t="shared" si="834"/>
        <v>0</v>
      </c>
      <c r="Q894" s="618">
        <f t="shared" si="834"/>
        <v>0</v>
      </c>
    </row>
    <row r="895" spans="1:17" s="137" customFormat="1" hidden="1" outlineLevel="2">
      <c r="A895" s="369"/>
      <c r="B895" s="269"/>
      <c r="C895" s="370"/>
      <c r="D895" s="371"/>
      <c r="E895" s="275" t="s">
        <v>1245</v>
      </c>
      <c r="F895" s="585"/>
      <c r="G895" s="585" t="s">
        <v>255</v>
      </c>
      <c r="H895" s="585"/>
      <c r="I895" s="585"/>
      <c r="J895" s="525">
        <f xml:space="preserve"> J891 * J894</f>
        <v>0</v>
      </c>
      <c r="K895" s="525">
        <f t="shared" ref="K895" si="835" xml:space="preserve"> K891 * K894</f>
        <v>0</v>
      </c>
      <c r="L895" s="525">
        <f t="shared" ref="L895" si="836" xml:space="preserve"> L891 * L894</f>
        <v>0</v>
      </c>
      <c r="M895" s="525">
        <f t="shared" ref="M895" si="837" xml:space="preserve"> M891 * M894</f>
        <v>0</v>
      </c>
      <c r="N895" s="525">
        <f t="shared" ref="N895" si="838" xml:space="preserve"> N891 * N894</f>
        <v>0</v>
      </c>
      <c r="O895" s="525">
        <f t="shared" ref="O895" si="839" xml:space="preserve"> O891 * O894</f>
        <v>0</v>
      </c>
      <c r="P895" s="525">
        <f t="shared" ref="P895" si="840" xml:space="preserve"> P891 * P894</f>
        <v>0</v>
      </c>
      <c r="Q895" s="525">
        <f t="shared" ref="Q895" si="841" xml:space="preserve"> Q891 * Q894</f>
        <v>0</v>
      </c>
    </row>
    <row r="896" spans="1:17" s="192" customFormat="1" hidden="1" outlineLevel="1">
      <c r="A896" s="188"/>
      <c r="B896" s="85"/>
      <c r="C896" s="190"/>
      <c r="D896" s="191"/>
      <c r="E896" s="195"/>
    </row>
    <row r="897" spans="1:17" s="192" customFormat="1" hidden="1" outlineLevel="1" collapsed="1">
      <c r="A897" s="188"/>
      <c r="B897" s="85" t="s">
        <v>761</v>
      </c>
      <c r="C897" s="190"/>
      <c r="D897" s="191"/>
      <c r="E897" s="195"/>
    </row>
    <row r="898" spans="1:17" s="192" customFormat="1" hidden="1" outlineLevel="2">
      <c r="A898" s="188"/>
      <c r="B898" s="304"/>
      <c r="C898" s="190"/>
      <c r="D898" s="191"/>
      <c r="E898" s="195"/>
    </row>
    <row r="899" spans="1:17" s="187" customFormat="1" hidden="1" outlineLevel="2">
      <c r="A899" s="183"/>
      <c r="B899" s="158"/>
      <c r="C899" s="185"/>
      <c r="D899" s="186"/>
      <c r="E899" s="181" t="str">
        <f xml:space="preserve"> Inp!E$214</f>
        <v>Regulatory equity actual</v>
      </c>
      <c r="F899" s="181">
        <f xml:space="preserve"> Inp!F$214</f>
        <v>0</v>
      </c>
      <c r="G899" s="181" t="str">
        <f xml:space="preserve"> Inp!G$214</f>
        <v>%</v>
      </c>
      <c r="H899" s="181">
        <f xml:space="preserve"> Inp!H$214</f>
        <v>0</v>
      </c>
      <c r="I899" s="181">
        <f xml:space="preserve"> Inp!I$214</f>
        <v>0</v>
      </c>
      <c r="J899" s="291">
        <f xml:space="preserve"> Inp!J$214</f>
        <v>0</v>
      </c>
      <c r="K899" s="291">
        <f xml:space="preserve"> Inp!K$214</f>
        <v>0</v>
      </c>
      <c r="L899" s="291">
        <f xml:space="preserve"> Inp!L$214</f>
        <v>0</v>
      </c>
      <c r="M899" s="291">
        <f xml:space="preserve"> Inp!M$214</f>
        <v>0.38514999999999999</v>
      </c>
      <c r="N899" s="291">
        <f xml:space="preserve"> Inp!N$214</f>
        <v>0</v>
      </c>
      <c r="O899" s="291">
        <f xml:space="preserve"> Inp!O$214</f>
        <v>0</v>
      </c>
      <c r="P899" s="291">
        <f xml:space="preserve"> Inp!P$214</f>
        <v>0</v>
      </c>
      <c r="Q899" s="291">
        <f xml:space="preserve"> Inp!Q$214</f>
        <v>0</v>
      </c>
    </row>
    <row r="900" spans="1:17" s="192" customFormat="1" hidden="1" outlineLevel="2">
      <c r="A900" s="188"/>
      <c r="B900" s="304"/>
      <c r="C900" s="190"/>
      <c r="D900" s="191"/>
      <c r="E900" s="618" t="str">
        <f t="shared" ref="E900:Q900" si="842" xml:space="preserve"> E870</f>
        <v>Average total RCV (year average) - DMMY - nominal (year average prices)</v>
      </c>
      <c r="F900" s="618">
        <f t="shared" si="842"/>
        <v>0</v>
      </c>
      <c r="G900" s="618" t="str">
        <f t="shared" si="842"/>
        <v>£m</v>
      </c>
      <c r="H900" s="618">
        <f t="shared" si="842"/>
        <v>0</v>
      </c>
      <c r="I900" s="618">
        <f t="shared" si="842"/>
        <v>0</v>
      </c>
      <c r="J900" s="618">
        <f t="shared" si="842"/>
        <v>0</v>
      </c>
      <c r="K900" s="618">
        <f t="shared" si="842"/>
        <v>0</v>
      </c>
      <c r="L900" s="618">
        <f t="shared" si="842"/>
        <v>0</v>
      </c>
      <c r="M900" s="618">
        <f t="shared" si="842"/>
        <v>0</v>
      </c>
      <c r="N900" s="618">
        <f t="shared" si="842"/>
        <v>0</v>
      </c>
      <c r="O900" s="618">
        <f t="shared" si="842"/>
        <v>0</v>
      </c>
      <c r="P900" s="618">
        <f t="shared" si="842"/>
        <v>0</v>
      </c>
      <c r="Q900" s="618">
        <f t="shared" si="842"/>
        <v>0</v>
      </c>
    </row>
    <row r="901" spans="1:17" s="310" customFormat="1" hidden="1" outlineLevel="2">
      <c r="A901" s="306"/>
      <c r="B901" s="307"/>
      <c r="C901" s="308"/>
      <c r="D901" s="250"/>
      <c r="E901" s="619" t="s">
        <v>1246</v>
      </c>
      <c r="F901" s="397"/>
      <c r="G901" s="397" t="s">
        <v>255</v>
      </c>
      <c r="H901" s="397"/>
      <c r="I901" s="397"/>
      <c r="J901" s="619">
        <f t="shared" ref="J901:Q901" si="843" xml:space="preserve"> J899 * J900</f>
        <v>0</v>
      </c>
      <c r="K901" s="619">
        <f t="shared" si="843"/>
        <v>0</v>
      </c>
      <c r="L901" s="619">
        <f t="shared" si="843"/>
        <v>0</v>
      </c>
      <c r="M901" s="619">
        <f t="shared" si="843"/>
        <v>0</v>
      </c>
      <c r="N901" s="619">
        <f t="shared" si="843"/>
        <v>0</v>
      </c>
      <c r="O901" s="619">
        <f t="shared" si="843"/>
        <v>0</v>
      </c>
      <c r="P901" s="619">
        <f t="shared" si="843"/>
        <v>0</v>
      </c>
      <c r="Q901" s="619">
        <f t="shared" si="843"/>
        <v>0</v>
      </c>
    </row>
    <row r="902" spans="1:17" s="259" customFormat="1" hidden="1" outlineLevel="2">
      <c r="A902" s="256"/>
      <c r="B902" s="257"/>
      <c r="C902" s="258"/>
      <c r="D902" s="255"/>
      <c r="E902" s="274" t="s">
        <v>1244</v>
      </c>
      <c r="F902" s="398"/>
      <c r="G902" s="398" t="s">
        <v>255</v>
      </c>
      <c r="H902" s="398"/>
      <c r="I902" s="398"/>
      <c r="J902" s="274">
        <f t="shared" ref="J902:Q902" si="844" xml:space="preserve"> J834 * J$13</f>
        <v>0</v>
      </c>
      <c r="K902" s="274">
        <f t="shared" si="844"/>
        <v>0</v>
      </c>
      <c r="L902" s="274">
        <f t="shared" si="844"/>
        <v>0</v>
      </c>
      <c r="M902" s="274">
        <f t="shared" si="844"/>
        <v>0</v>
      </c>
      <c r="N902" s="274">
        <f t="shared" si="844"/>
        <v>0</v>
      </c>
      <c r="O902" s="274">
        <f t="shared" si="844"/>
        <v>0</v>
      </c>
      <c r="P902" s="274">
        <f t="shared" si="844"/>
        <v>0</v>
      </c>
      <c r="Q902" s="274">
        <f t="shared" si="844"/>
        <v>0</v>
      </c>
    </row>
    <row r="903" spans="1:17" s="259" customFormat="1" hidden="1" outlineLevel="2">
      <c r="A903" s="256"/>
      <c r="B903" s="257"/>
      <c r="C903" s="258"/>
      <c r="D903" s="255"/>
      <c r="E903" s="311" t="s">
        <v>1247</v>
      </c>
      <c r="F903" s="620"/>
      <c r="G903" s="620" t="s">
        <v>255</v>
      </c>
      <c r="H903" s="620"/>
      <c r="I903" s="620"/>
      <c r="J903" s="311">
        <f t="shared" ref="J903" si="845" xml:space="preserve"> J899 * J902</f>
        <v>0</v>
      </c>
      <c r="K903" s="311">
        <f t="shared" ref="K903" si="846" xml:space="preserve"> K899 * K902</f>
        <v>0</v>
      </c>
      <c r="L903" s="311">
        <f t="shared" ref="L903" si="847" xml:space="preserve"> L899 * L902</f>
        <v>0</v>
      </c>
      <c r="M903" s="311">
        <f t="shared" ref="M903" si="848" xml:space="preserve"> M899 * M902</f>
        <v>0</v>
      </c>
      <c r="N903" s="311">
        <f t="shared" ref="N903" si="849" xml:space="preserve"> N899 * N902</f>
        <v>0</v>
      </c>
      <c r="O903" s="311">
        <f t="shared" ref="O903" si="850" xml:space="preserve"> O899 * O902</f>
        <v>0</v>
      </c>
      <c r="P903" s="311">
        <f t="shared" ref="P903" si="851" xml:space="preserve"> P899 * P902</f>
        <v>0</v>
      </c>
      <c r="Q903" s="311">
        <f t="shared" ref="Q903" si="852" xml:space="preserve"> Q899 * Q902</f>
        <v>0</v>
      </c>
    </row>
    <row r="904" spans="1:17" s="148" customFormat="1" hidden="1" outlineLevel="1">
      <c r="A904" s="143"/>
      <c r="B904" s="144"/>
      <c r="C904" s="145"/>
      <c r="D904" s="146"/>
      <c r="E904" s="147"/>
      <c r="G904" s="149"/>
    </row>
    <row r="905" spans="1:17" s="240" customFormat="1" hidden="1" outlineLevel="1" collapsed="1">
      <c r="A905" s="237"/>
      <c r="B905" s="304" t="s">
        <v>1007</v>
      </c>
      <c r="C905" s="238"/>
      <c r="D905" s="239"/>
      <c r="E905" s="196"/>
      <c r="F905" s="196"/>
      <c r="G905" s="196"/>
      <c r="H905" s="196"/>
      <c r="I905" s="196"/>
      <c r="J905" s="196"/>
      <c r="K905" s="196"/>
      <c r="L905" s="196"/>
      <c r="M905" s="196"/>
      <c r="N905" s="196"/>
      <c r="O905" s="196"/>
      <c r="P905" s="196"/>
      <c r="Q905" s="196"/>
    </row>
    <row r="906" spans="1:17" s="240" customFormat="1" hidden="1" outlineLevel="2">
      <c r="A906" s="237"/>
      <c r="B906" s="241"/>
      <c r="C906" s="238"/>
      <c r="D906" s="239"/>
      <c r="E906" s="266"/>
      <c r="F906" s="266"/>
      <c r="G906" s="266"/>
      <c r="H906" s="266"/>
      <c r="I906" s="266"/>
      <c r="J906" s="266"/>
      <c r="K906" s="266"/>
      <c r="L906" s="266"/>
      <c r="M906" s="266"/>
      <c r="N906" s="266"/>
      <c r="O906" s="266"/>
      <c r="P906" s="266"/>
      <c r="Q906" s="266"/>
    </row>
    <row r="907" spans="1:17" s="240" customFormat="1" hidden="1" outlineLevel="2">
      <c r="A907" s="237"/>
      <c r="B907" s="241"/>
      <c r="C907" s="238"/>
      <c r="D907" s="239"/>
      <c r="E907" s="266" t="str">
        <f t="shared" ref="E907:Q907" si="853" xml:space="preserve"> E885</f>
        <v>Prior year closing RCV expressed in prior year nominal terms - DMMY</v>
      </c>
      <c r="F907" s="274">
        <f t="shared" si="853"/>
        <v>0</v>
      </c>
      <c r="G907" s="274" t="str">
        <f t="shared" si="853"/>
        <v>£m</v>
      </c>
      <c r="H907" s="274">
        <f t="shared" si="853"/>
        <v>0</v>
      </c>
      <c r="I907" s="274">
        <f t="shared" si="853"/>
        <v>0</v>
      </c>
      <c r="J907" s="274">
        <f t="shared" si="853"/>
        <v>0</v>
      </c>
      <c r="K907" s="274">
        <f t="shared" si="853"/>
        <v>0</v>
      </c>
      <c r="L907" s="274">
        <f t="shared" si="853"/>
        <v>0</v>
      </c>
      <c r="M907" s="274">
        <f t="shared" si="853"/>
        <v>0</v>
      </c>
      <c r="N907" s="274">
        <f t="shared" si="853"/>
        <v>0</v>
      </c>
      <c r="O907" s="274">
        <f t="shared" si="853"/>
        <v>0</v>
      </c>
      <c r="P907" s="274">
        <f t="shared" si="853"/>
        <v>0</v>
      </c>
      <c r="Q907" s="274">
        <f t="shared" si="853"/>
        <v>0</v>
      </c>
    </row>
    <row r="908" spans="1:17" s="240" customFormat="1" hidden="1" outlineLevel="2">
      <c r="A908" s="237"/>
      <c r="B908" s="241"/>
      <c r="C908" s="238"/>
      <c r="D908" s="239"/>
      <c r="E908" s="266" t="str">
        <f t="shared" ref="E908:Q908" si="854" xml:space="preserve"> E887</f>
        <v>Annual update roll forward for Indexation - DMMY</v>
      </c>
      <c r="F908" s="274">
        <f t="shared" si="854"/>
        <v>0</v>
      </c>
      <c r="G908" s="274" t="str">
        <f t="shared" si="854"/>
        <v>£m</v>
      </c>
      <c r="H908" s="274">
        <f t="shared" si="854"/>
        <v>0</v>
      </c>
      <c r="I908" s="274">
        <f t="shared" si="854"/>
        <v>0</v>
      </c>
      <c r="J908" s="274">
        <f t="shared" si="854"/>
        <v>0</v>
      </c>
      <c r="K908" s="274">
        <f t="shared" si="854"/>
        <v>0</v>
      </c>
      <c r="L908" s="274">
        <f t="shared" si="854"/>
        <v>0</v>
      </c>
      <c r="M908" s="274">
        <f t="shared" si="854"/>
        <v>0</v>
      </c>
      <c r="N908" s="274">
        <f t="shared" si="854"/>
        <v>0</v>
      </c>
      <c r="O908" s="274">
        <f t="shared" si="854"/>
        <v>0</v>
      </c>
      <c r="P908" s="274">
        <f t="shared" si="854"/>
        <v>0</v>
      </c>
      <c r="Q908" s="274">
        <f t="shared" si="854"/>
        <v>0</v>
      </c>
    </row>
    <row r="909" spans="1:17" s="240" customFormat="1" hidden="1" outlineLevel="2">
      <c r="A909" s="237"/>
      <c r="B909" s="241"/>
      <c r="C909" s="238"/>
      <c r="D909" s="239"/>
      <c r="E909" s="266" t="s">
        <v>1248</v>
      </c>
      <c r="F909" s="266"/>
      <c r="G909" s="266" t="s">
        <v>1009</v>
      </c>
      <c r="H909" s="266"/>
      <c r="I909" s="266"/>
      <c r="J909" s="267">
        <f t="shared" ref="J909" si="855" xml:space="preserve"> IF( J907 &lt;&gt; 0, 1 + J908 / J907, 0)</f>
        <v>0</v>
      </c>
      <c r="K909" s="267">
        <f t="shared" ref="K909" si="856" xml:space="preserve"> IF( K907 &lt;&gt; 0, 1 + K908 / K907, 0)</f>
        <v>0</v>
      </c>
      <c r="L909" s="267">
        <f t="shared" ref="L909" si="857" xml:space="preserve"> IF( L907 &lt;&gt; 0, 1 + L908 / L907, 0)</f>
        <v>0</v>
      </c>
      <c r="M909" s="267">
        <f xml:space="preserve"> IF( M907 &lt;&gt; 0, 1 + M908 / M907, 0)</f>
        <v>0</v>
      </c>
      <c r="N909" s="267">
        <f t="shared" ref="N909" si="858" xml:space="preserve"> IF( N907 &lt;&gt; 0, 1 + N908 / N907, 0)</f>
        <v>0</v>
      </c>
      <c r="O909" s="267">
        <f t="shared" ref="O909" si="859" xml:space="preserve"> IF( O907 &lt;&gt; 0, 1 + O908 / O907, 0)</f>
        <v>0</v>
      </c>
      <c r="P909" s="267">
        <f t="shared" ref="P909" si="860" xml:space="preserve"> IF( P907 &lt;&gt; 0, 1 + P908 / P907, 0)</f>
        <v>0</v>
      </c>
      <c r="Q909" s="267">
        <f t="shared" ref="Q909" si="861" xml:space="preserve"> IF( Q907 &lt;&gt; 0, 1 + Q908 / Q907, 0)</f>
        <v>0</v>
      </c>
    </row>
    <row r="910" spans="1:17" s="581" customFormat="1" hidden="1" outlineLevel="2">
      <c r="A910" s="578"/>
      <c r="B910" s="579"/>
      <c r="C910" s="580"/>
      <c r="E910" s="581" t="s">
        <v>1249</v>
      </c>
      <c r="G910" s="581" t="s">
        <v>446</v>
      </c>
      <c r="J910" s="581">
        <f t="shared" ref="J910:Q910" si="862" xml:space="preserve"> IF( J907 &lt;&gt; 0, J908 / J907, 0)</f>
        <v>0</v>
      </c>
      <c r="K910" s="581">
        <f t="shared" si="862"/>
        <v>0</v>
      </c>
      <c r="L910" s="581">
        <f t="shared" si="862"/>
        <v>0</v>
      </c>
      <c r="M910" s="581">
        <f t="shared" si="862"/>
        <v>0</v>
      </c>
      <c r="N910" s="581">
        <f t="shared" si="862"/>
        <v>0</v>
      </c>
      <c r="O910" s="581">
        <f t="shared" si="862"/>
        <v>0</v>
      </c>
      <c r="P910" s="581">
        <f t="shared" si="862"/>
        <v>0</v>
      </c>
      <c r="Q910" s="581">
        <f t="shared" si="862"/>
        <v>0</v>
      </c>
    </row>
    <row r="911" spans="1:17" s="240" customFormat="1" hidden="1" outlineLevel="2">
      <c r="A911" s="237"/>
      <c r="B911" s="241"/>
      <c r="C911" s="238"/>
      <c r="D911" s="239"/>
      <c r="E911" s="266"/>
      <c r="F911" s="266"/>
      <c r="G911" s="266"/>
      <c r="H911" s="266"/>
      <c r="I911" s="266"/>
      <c r="J911" s="266"/>
      <c r="K911" s="266"/>
      <c r="L911" s="266"/>
      <c r="M911" s="266"/>
      <c r="N911" s="266"/>
      <c r="O911" s="266"/>
      <c r="P911" s="266"/>
      <c r="Q911" s="266"/>
    </row>
    <row r="912" spans="1:17" s="240" customFormat="1" hidden="1" outlineLevel="2">
      <c r="A912" s="237"/>
      <c r="B912" s="241"/>
      <c r="C912" s="238"/>
      <c r="D912" s="239"/>
      <c r="E912" s="266" t="str">
        <f t="shared" ref="E912:Q912" si="863" xml:space="preserve"> E843</f>
        <v>Opening RCV (RPI inflated RCV) balance BEG - DMMY - nominal (year end prices)</v>
      </c>
      <c r="F912" s="274">
        <f t="shared" si="863"/>
        <v>0</v>
      </c>
      <c r="G912" s="274" t="str">
        <f t="shared" si="863"/>
        <v>£m</v>
      </c>
      <c r="H912" s="274">
        <f t="shared" si="863"/>
        <v>0</v>
      </c>
      <c r="I912" s="274">
        <f t="shared" si="863"/>
        <v>0</v>
      </c>
      <c r="J912" s="274">
        <f t="shared" si="863"/>
        <v>0</v>
      </c>
      <c r="K912" s="274">
        <f t="shared" si="863"/>
        <v>0</v>
      </c>
      <c r="L912" s="274">
        <f t="shared" si="863"/>
        <v>0</v>
      </c>
      <c r="M912" s="274">
        <f t="shared" si="863"/>
        <v>0</v>
      </c>
      <c r="N912" s="274">
        <f t="shared" si="863"/>
        <v>0</v>
      </c>
      <c r="O912" s="274">
        <f t="shared" si="863"/>
        <v>0</v>
      </c>
      <c r="P912" s="274">
        <f t="shared" si="863"/>
        <v>0</v>
      </c>
      <c r="Q912" s="274">
        <f t="shared" si="863"/>
        <v>0</v>
      </c>
    </row>
    <row r="913" spans="1:17" s="240" customFormat="1" hidden="1" outlineLevel="2">
      <c r="A913" s="237"/>
      <c r="B913" s="241"/>
      <c r="C913" s="238"/>
      <c r="D913" s="239"/>
      <c r="E913" s="274" t="str">
        <f t="shared" ref="E913:Q913" si="864" xml:space="preserve"> E844</f>
        <v>Indexation on RCV - CPI(H) + RPI wedge bf balance - DMMY - nominal (year end prices)</v>
      </c>
      <c r="F913" s="274">
        <f t="shared" si="864"/>
        <v>0</v>
      </c>
      <c r="G913" s="274" t="str">
        <f t="shared" si="864"/>
        <v>£m</v>
      </c>
      <c r="H913" s="274">
        <f t="shared" si="864"/>
        <v>0</v>
      </c>
      <c r="I913" s="274">
        <f t="shared" si="864"/>
        <v>0</v>
      </c>
      <c r="J913" s="274">
        <f t="shared" si="864"/>
        <v>0</v>
      </c>
      <c r="K913" s="274">
        <f t="shared" si="864"/>
        <v>0</v>
      </c>
      <c r="L913" s="274">
        <f t="shared" si="864"/>
        <v>0</v>
      </c>
      <c r="M913" s="274">
        <f t="shared" si="864"/>
        <v>0</v>
      </c>
      <c r="N913" s="274">
        <f t="shared" si="864"/>
        <v>0</v>
      </c>
      <c r="O913" s="274">
        <f t="shared" si="864"/>
        <v>0</v>
      </c>
      <c r="P913" s="274">
        <f t="shared" si="864"/>
        <v>0</v>
      </c>
      <c r="Q913" s="274">
        <f t="shared" si="864"/>
        <v>0</v>
      </c>
    </row>
    <row r="914" spans="1:17" s="240" customFormat="1" hidden="1" outlineLevel="2">
      <c r="A914" s="237"/>
      <c r="B914" s="241"/>
      <c r="C914" s="238"/>
      <c r="D914" s="239"/>
      <c r="E914" s="266" t="str">
        <f t="shared" ref="E914:Q914" si="865" xml:space="preserve"> E848</f>
        <v>Opening RCV (CPIH inflated RCV) balance BEG - DMMY - nominal (year end prices)</v>
      </c>
      <c r="F914" s="274">
        <f t="shared" si="865"/>
        <v>0</v>
      </c>
      <c r="G914" s="274" t="str">
        <f t="shared" si="865"/>
        <v>£m</v>
      </c>
      <c r="H914" s="274">
        <f t="shared" si="865"/>
        <v>0</v>
      </c>
      <c r="I914" s="274">
        <f t="shared" si="865"/>
        <v>0</v>
      </c>
      <c r="J914" s="274">
        <f t="shared" si="865"/>
        <v>0</v>
      </c>
      <c r="K914" s="274">
        <f t="shared" si="865"/>
        <v>0</v>
      </c>
      <c r="L914" s="274">
        <f t="shared" si="865"/>
        <v>0</v>
      </c>
      <c r="M914" s="274">
        <f t="shared" si="865"/>
        <v>0</v>
      </c>
      <c r="N914" s="274">
        <f t="shared" si="865"/>
        <v>0</v>
      </c>
      <c r="O914" s="274">
        <f t="shared" si="865"/>
        <v>0</v>
      </c>
      <c r="P914" s="274">
        <f t="shared" si="865"/>
        <v>0</v>
      </c>
      <c r="Q914" s="274">
        <f t="shared" si="865"/>
        <v>0</v>
      </c>
    </row>
    <row r="915" spans="1:17" s="240" customFormat="1" hidden="1" outlineLevel="2">
      <c r="A915" s="237"/>
      <c r="B915" s="241"/>
      <c r="C915" s="238"/>
      <c r="D915" s="239"/>
      <c r="E915" s="266" t="str">
        <f t="shared" ref="E915:Q915" si="866" xml:space="preserve"> E849</f>
        <v>Indexation on RCV (CPIH inflated RCV) bf balance - DMMY - nominal (year end prices)</v>
      </c>
      <c r="F915" s="274">
        <f t="shared" si="866"/>
        <v>0</v>
      </c>
      <c r="G915" s="274" t="str">
        <f t="shared" si="866"/>
        <v>£m</v>
      </c>
      <c r="H915" s="274">
        <f t="shared" si="866"/>
        <v>0</v>
      </c>
      <c r="I915" s="274">
        <f t="shared" si="866"/>
        <v>0</v>
      </c>
      <c r="J915" s="274">
        <f t="shared" si="866"/>
        <v>0</v>
      </c>
      <c r="K915" s="274">
        <f t="shared" si="866"/>
        <v>0</v>
      </c>
      <c r="L915" s="274">
        <f t="shared" si="866"/>
        <v>0</v>
      </c>
      <c r="M915" s="274">
        <f t="shared" si="866"/>
        <v>0</v>
      </c>
      <c r="N915" s="274">
        <f t="shared" si="866"/>
        <v>0</v>
      </c>
      <c r="O915" s="274">
        <f t="shared" si="866"/>
        <v>0</v>
      </c>
      <c r="P915" s="274">
        <f t="shared" si="866"/>
        <v>0</v>
      </c>
      <c r="Q915" s="274">
        <f t="shared" si="866"/>
        <v>0</v>
      </c>
    </row>
    <row r="916" spans="1:17" s="240" customFormat="1" hidden="1" outlineLevel="2">
      <c r="A916" s="237"/>
      <c r="B916" s="241"/>
      <c r="C916" s="238"/>
      <c r="D916" s="239"/>
      <c r="E916" s="266" t="s">
        <v>1250</v>
      </c>
      <c r="F916" s="266"/>
      <c r="G916" s="266" t="s">
        <v>255</v>
      </c>
      <c r="H916" s="266"/>
      <c r="I916" s="266"/>
      <c r="J916" s="274">
        <f t="shared" ref="J916" si="867" xml:space="preserve"> J912 + J913 - J914 - J915</f>
        <v>0</v>
      </c>
      <c r="K916" s="274">
        <f t="shared" ref="K916" si="868" xml:space="preserve"> K912 + K913 - K914 - K915</f>
        <v>0</v>
      </c>
      <c r="L916" s="274">
        <f t="shared" ref="L916" si="869" xml:space="preserve"> L912 + L913 - L914 - L915</f>
        <v>0</v>
      </c>
      <c r="M916" s="274">
        <f xml:space="preserve"> M912 + M913 - M914 - M915</f>
        <v>0</v>
      </c>
      <c r="N916" s="274">
        <f t="shared" ref="N916" si="870" xml:space="preserve"> N912 + N913 - N914 - N915</f>
        <v>0</v>
      </c>
      <c r="O916" s="274">
        <f t="shared" ref="O916" si="871" xml:space="preserve"> O912 + O913 - O914 - O915</f>
        <v>0</v>
      </c>
      <c r="P916" s="274">
        <f t="shared" ref="P916" si="872" xml:space="preserve"> P912 + P913 - P914 - P915</f>
        <v>0</v>
      </c>
      <c r="Q916" s="274">
        <f t="shared" ref="Q916" si="873" xml:space="preserve"> Q912 + Q913 - Q914 - Q915</f>
        <v>0</v>
      </c>
    </row>
    <row r="917" spans="1:17" s="240" customFormat="1" hidden="1" outlineLevel="2">
      <c r="A917" s="237"/>
      <c r="B917" s="241"/>
      <c r="C917" s="238"/>
      <c r="D917" s="239"/>
      <c r="E917" s="266" t="s">
        <v>1251</v>
      </c>
      <c r="F917" s="266"/>
      <c r="G917" s="266" t="s">
        <v>1009</v>
      </c>
      <c r="H917" s="266"/>
      <c r="I917" s="266"/>
      <c r="J917" s="267">
        <f t="shared" ref="J917:Q917" si="874" xml:space="preserve"> IF( J907 &lt;&gt; 0, 1 + J916 / J907, 0)</f>
        <v>0</v>
      </c>
      <c r="K917" s="267">
        <f t="shared" si="874"/>
        <v>0</v>
      </c>
      <c r="L917" s="267">
        <f t="shared" si="874"/>
        <v>0</v>
      </c>
      <c r="M917" s="267">
        <f t="shared" si="874"/>
        <v>0</v>
      </c>
      <c r="N917" s="267">
        <f t="shared" si="874"/>
        <v>0</v>
      </c>
      <c r="O917" s="267">
        <f t="shared" si="874"/>
        <v>0</v>
      </c>
      <c r="P917" s="267">
        <f t="shared" si="874"/>
        <v>0</v>
      </c>
      <c r="Q917" s="267">
        <f t="shared" si="874"/>
        <v>0</v>
      </c>
    </row>
    <row r="918" spans="1:17" s="581" customFormat="1" hidden="1" outlineLevel="2">
      <c r="A918" s="578"/>
      <c r="B918" s="579"/>
      <c r="C918" s="580"/>
      <c r="E918" s="581" t="s">
        <v>1252</v>
      </c>
      <c r="G918" s="581" t="s">
        <v>446</v>
      </c>
      <c r="J918" s="581">
        <f t="shared" ref="J918:Q918" si="875" xml:space="preserve"> IF( J907 &lt;&gt; 0, J916 / J907, 0)</f>
        <v>0</v>
      </c>
      <c r="K918" s="581">
        <f t="shared" si="875"/>
        <v>0</v>
      </c>
      <c r="L918" s="581">
        <f t="shared" si="875"/>
        <v>0</v>
      </c>
      <c r="M918" s="581">
        <f t="shared" si="875"/>
        <v>0</v>
      </c>
      <c r="N918" s="581">
        <f t="shared" si="875"/>
        <v>0</v>
      </c>
      <c r="O918" s="581">
        <f t="shared" si="875"/>
        <v>0</v>
      </c>
      <c r="P918" s="581">
        <f t="shared" si="875"/>
        <v>0</v>
      </c>
      <c r="Q918" s="581">
        <f t="shared" si="875"/>
        <v>0</v>
      </c>
    </row>
    <row r="919" spans="1:17" s="240" customFormat="1" hidden="1" outlineLevel="2">
      <c r="A919" s="237"/>
      <c r="B919" s="241"/>
      <c r="C919" s="238"/>
      <c r="D919" s="239"/>
      <c r="E919" s="266"/>
      <c r="F919" s="266"/>
      <c r="G919" s="266"/>
      <c r="H919" s="266"/>
      <c r="I919" s="266"/>
      <c r="J919" s="266"/>
      <c r="K919" s="266"/>
      <c r="L919" s="266"/>
      <c r="M919" s="266"/>
      <c r="N919" s="266"/>
      <c r="O919" s="266"/>
      <c r="P919" s="266"/>
      <c r="Q919" s="266"/>
    </row>
    <row r="920" spans="1:17" s="581" customFormat="1" hidden="1" outlineLevel="2">
      <c r="A920" s="578"/>
      <c r="B920" s="579"/>
      <c r="C920" s="580"/>
      <c r="E920" s="581" t="str">
        <f t="shared" ref="E920:Q920" si="876" xml:space="preserve"> E910</f>
        <v>CPIH indexation rate - DMMY</v>
      </c>
      <c r="F920" s="581">
        <f t="shared" si="876"/>
        <v>0</v>
      </c>
      <c r="G920" s="581" t="str">
        <f t="shared" si="876"/>
        <v>%</v>
      </c>
      <c r="H920" s="581">
        <f t="shared" si="876"/>
        <v>0</v>
      </c>
      <c r="I920" s="581">
        <f t="shared" si="876"/>
        <v>0</v>
      </c>
      <c r="J920" s="581">
        <f t="shared" si="876"/>
        <v>0</v>
      </c>
      <c r="K920" s="581">
        <f t="shared" si="876"/>
        <v>0</v>
      </c>
      <c r="L920" s="581">
        <f t="shared" si="876"/>
        <v>0</v>
      </c>
      <c r="M920" s="581">
        <f t="shared" si="876"/>
        <v>0</v>
      </c>
      <c r="N920" s="581">
        <f t="shared" si="876"/>
        <v>0</v>
      </c>
      <c r="O920" s="581">
        <f t="shared" si="876"/>
        <v>0</v>
      </c>
      <c r="P920" s="581">
        <f t="shared" si="876"/>
        <v>0</v>
      </c>
      <c r="Q920" s="581">
        <f t="shared" si="876"/>
        <v>0</v>
      </c>
    </row>
    <row r="921" spans="1:17" s="581" customFormat="1" hidden="1" outlineLevel="2">
      <c r="A921" s="578"/>
      <c r="B921" s="579"/>
      <c r="C921" s="580"/>
      <c r="E921" s="581" t="str">
        <f t="shared" ref="E921:L921" si="877" xml:space="preserve"> E918</f>
        <v>RPI wedge indexation rate - DMMY</v>
      </c>
      <c r="F921" s="581">
        <f t="shared" si="877"/>
        <v>0</v>
      </c>
      <c r="G921" s="581" t="str">
        <f t="shared" si="877"/>
        <v>%</v>
      </c>
      <c r="H921" s="581">
        <f t="shared" si="877"/>
        <v>0</v>
      </c>
      <c r="I921" s="581">
        <f t="shared" si="877"/>
        <v>0</v>
      </c>
      <c r="J921" s="581">
        <f t="shared" si="877"/>
        <v>0</v>
      </c>
      <c r="K921" s="581">
        <f t="shared" si="877"/>
        <v>0</v>
      </c>
      <c r="L921" s="581">
        <f t="shared" si="877"/>
        <v>0</v>
      </c>
      <c r="M921" s="581">
        <f xml:space="preserve"> M918</f>
        <v>0</v>
      </c>
      <c r="N921" s="581">
        <f t="shared" ref="N921:Q921" si="878" xml:space="preserve"> N918</f>
        <v>0</v>
      </c>
      <c r="O921" s="581">
        <f t="shared" si="878"/>
        <v>0</v>
      </c>
      <c r="P921" s="581">
        <f t="shared" si="878"/>
        <v>0</v>
      </c>
      <c r="Q921" s="581">
        <f t="shared" si="878"/>
        <v>0</v>
      </c>
    </row>
    <row r="922" spans="1:17" s="197" customFormat="1" hidden="1" outlineLevel="2">
      <c r="A922" s="582"/>
      <c r="B922" s="583"/>
      <c r="C922" s="584"/>
      <c r="E922" s="197" t="s">
        <v>1253</v>
      </c>
      <c r="G922" s="197" t="s">
        <v>446</v>
      </c>
      <c r="J922" s="197">
        <f t="shared" ref="J922" si="879" xml:space="preserve"> (1 + J920) * (1 + J921) -1</f>
        <v>0</v>
      </c>
      <c r="K922" s="197">
        <f t="shared" ref="K922" si="880" xml:space="preserve"> (1 + K920) * (1 + K921) -1</f>
        <v>0</v>
      </c>
      <c r="L922" s="197">
        <f t="shared" ref="L922" si="881" xml:space="preserve"> (1 + L920) * (1 + L921) -1</f>
        <v>0</v>
      </c>
      <c r="M922" s="197">
        <f xml:space="preserve"> (1 + M920) * (1 + M921) -1</f>
        <v>0</v>
      </c>
      <c r="N922" s="197">
        <f xml:space="preserve"> (1 + N920) * (1 + N921) -1</f>
        <v>0</v>
      </c>
      <c r="O922" s="197">
        <f t="shared" ref="O922" si="882" xml:space="preserve"> (1 + O920) * (1 + O921) -1</f>
        <v>0</v>
      </c>
      <c r="P922" s="197">
        <f t="shared" ref="P922" si="883" xml:space="preserve"> (1 + P920) * (1 + P921) -1</f>
        <v>0</v>
      </c>
      <c r="Q922" s="197">
        <f t="shared" ref="Q922" si="884" xml:space="preserve"> (1 + Q920) * (1 + Q921) -1</f>
        <v>0</v>
      </c>
    </row>
    <row r="923" spans="1:17" s="137" customFormat="1" hidden="1" outlineLevel="2">
      <c r="A923" s="369"/>
      <c r="B923" s="380"/>
      <c r="C923" s="370"/>
      <c r="D923" s="371"/>
      <c r="E923" s="275"/>
      <c r="F923" s="275"/>
      <c r="G923" s="275"/>
      <c r="H923" s="275"/>
      <c r="I923" s="275"/>
      <c r="J923" s="197"/>
      <c r="K923" s="197"/>
      <c r="L923" s="197"/>
      <c r="M923" s="197"/>
      <c r="N923" s="197"/>
      <c r="O923" s="197"/>
      <c r="P923" s="197"/>
      <c r="Q923" s="197"/>
    </row>
    <row r="924" spans="1:17" s="259" customFormat="1" hidden="1" outlineLevel="1">
      <c r="A924" s="256"/>
      <c r="B924" s="257"/>
      <c r="C924" s="258"/>
      <c r="D924" s="255"/>
      <c r="E924" s="196"/>
      <c r="F924" s="240"/>
      <c r="G924" s="240"/>
      <c r="H924" s="240"/>
      <c r="I924" s="240"/>
      <c r="J924" s="196"/>
      <c r="K924" s="196"/>
      <c r="L924" s="196"/>
      <c r="M924" s="196"/>
      <c r="N924" s="196"/>
      <c r="O924" s="196"/>
      <c r="P924" s="196"/>
      <c r="Q924" s="196"/>
    </row>
    <row r="925" spans="1:17" s="259" customFormat="1">
      <c r="A925" s="256"/>
      <c r="B925" s="257"/>
      <c r="C925" s="258"/>
      <c r="D925" s="255"/>
      <c r="E925" s="196"/>
      <c r="F925" s="196"/>
      <c r="G925" s="196"/>
      <c r="H925" s="196"/>
      <c r="I925" s="196"/>
      <c r="J925" s="196"/>
      <c r="K925" s="196"/>
      <c r="L925" s="196"/>
      <c r="M925" s="196"/>
      <c r="N925" s="196"/>
      <c r="O925" s="196"/>
      <c r="P925" s="196"/>
      <c r="Q925" s="196"/>
    </row>
    <row r="926" spans="1:17" s="33" customFormat="1" collapsed="1">
      <c r="A926" s="33" t="s">
        <v>1254</v>
      </c>
    </row>
    <row r="927" spans="1:17" s="573" customFormat="1" hidden="1" outlineLevel="1">
      <c r="A927" s="572"/>
      <c r="B927" s="570"/>
      <c r="C927" s="574"/>
      <c r="D927" s="571"/>
      <c r="E927" s="577"/>
      <c r="F927" s="577"/>
      <c r="G927" s="577"/>
      <c r="H927" s="577"/>
      <c r="I927" s="577"/>
      <c r="J927" s="577"/>
      <c r="K927" s="577"/>
      <c r="L927" s="577"/>
      <c r="M927" s="577"/>
      <c r="N927" s="577"/>
      <c r="O927" s="577"/>
      <c r="P927" s="577"/>
      <c r="Q927" s="577"/>
    </row>
    <row r="928" spans="1:17" s="573" customFormat="1" hidden="1" outlineLevel="1" collapsed="1">
      <c r="A928" s="572"/>
      <c r="B928" s="570" t="s">
        <v>969</v>
      </c>
      <c r="C928" s="574"/>
      <c r="D928" s="571"/>
      <c r="E928" s="577"/>
      <c r="F928" s="577"/>
      <c r="G928" s="577"/>
      <c r="H928" s="577"/>
      <c r="I928" s="577"/>
      <c r="J928" s="577"/>
      <c r="K928" s="577"/>
      <c r="L928" s="577"/>
      <c r="M928" s="577"/>
      <c r="N928" s="577"/>
      <c r="O928" s="577"/>
      <c r="P928" s="577"/>
      <c r="Q928" s="577"/>
    </row>
    <row r="929" spans="1:17" s="573" customFormat="1" hidden="1" outlineLevel="2">
      <c r="A929" s="572"/>
      <c r="B929" s="570"/>
      <c r="C929" s="574"/>
      <c r="D929" s="571"/>
      <c r="E929" s="577"/>
      <c r="F929" s="577"/>
      <c r="G929" s="577"/>
      <c r="H929" s="577"/>
      <c r="I929" s="577"/>
      <c r="J929" s="577"/>
      <c r="K929" s="577"/>
      <c r="L929" s="577"/>
      <c r="M929" s="577"/>
      <c r="N929" s="577"/>
      <c r="O929" s="577"/>
      <c r="P929" s="577"/>
      <c r="Q929" s="577"/>
    </row>
    <row r="930" spans="1:17" s="526" customFormat="1" hidden="1" outlineLevel="2">
      <c r="A930" s="593"/>
      <c r="B930" s="594"/>
      <c r="C930" s="595"/>
      <c r="D930" s="596"/>
      <c r="E930" s="525" t="s">
        <v>1255</v>
      </c>
      <c r="F930" s="525"/>
      <c r="G930" s="525" t="s">
        <v>255</v>
      </c>
      <c r="H930" s="525"/>
      <c r="I930" s="525"/>
      <c r="J930" s="525">
        <f t="shared" ref="J930:Q933" si="885" xml:space="preserve"> J123 + J303 + J483 + J663 + J843</f>
        <v>0</v>
      </c>
      <c r="K930" s="525">
        <f t="shared" si="885"/>
        <v>0</v>
      </c>
      <c r="L930" s="525">
        <f t="shared" si="885"/>
        <v>0</v>
      </c>
      <c r="M930" s="525">
        <f t="shared" si="885"/>
        <v>36.878019326052019</v>
      </c>
      <c r="N930" s="525">
        <f t="shared" si="885"/>
        <v>35.710841123160073</v>
      </c>
      <c r="O930" s="525">
        <f t="shared" si="885"/>
        <v>0</v>
      </c>
      <c r="P930" s="525">
        <f t="shared" si="885"/>
        <v>0</v>
      </c>
      <c r="Q930" s="525">
        <f t="shared" si="885"/>
        <v>0</v>
      </c>
    </row>
    <row r="931" spans="1:17" s="526" customFormat="1" hidden="1" outlineLevel="2">
      <c r="A931" s="593"/>
      <c r="B931" s="594"/>
      <c r="C931" s="595"/>
      <c r="D931" s="596" t="s">
        <v>719</v>
      </c>
      <c r="E931" s="525" t="s">
        <v>1256</v>
      </c>
      <c r="F931" s="525"/>
      <c r="G931" s="525" t="s">
        <v>255</v>
      </c>
      <c r="H931" s="525"/>
      <c r="I931" s="525"/>
      <c r="J931" s="525">
        <f t="shared" si="885"/>
        <v>0</v>
      </c>
      <c r="K931" s="525">
        <f t="shared" si="885"/>
        <v>0</v>
      </c>
      <c r="L931" s="525">
        <f t="shared" si="885"/>
        <v>0</v>
      </c>
      <c r="M931" s="525">
        <f t="shared" si="885"/>
        <v>0.32019390731447855</v>
      </c>
      <c r="N931" s="525">
        <f t="shared" si="885"/>
        <v>2.0627310212499466</v>
      </c>
      <c r="O931" s="525">
        <f t="shared" si="885"/>
        <v>0</v>
      </c>
      <c r="P931" s="525">
        <f t="shared" si="885"/>
        <v>0</v>
      </c>
      <c r="Q931" s="525">
        <f t="shared" si="885"/>
        <v>0</v>
      </c>
    </row>
    <row r="932" spans="1:17" s="526" customFormat="1" hidden="1" outlineLevel="2">
      <c r="A932" s="593"/>
      <c r="B932" s="594"/>
      <c r="C932" s="595"/>
      <c r="D932" s="596" t="s">
        <v>631</v>
      </c>
      <c r="E932" s="525" t="s">
        <v>1257</v>
      </c>
      <c r="F932" s="525"/>
      <c r="G932" s="525" t="s">
        <v>255</v>
      </c>
      <c r="H932" s="525"/>
      <c r="I932" s="525"/>
      <c r="J932" s="525">
        <f t="shared" si="885"/>
        <v>0</v>
      </c>
      <c r="K932" s="525">
        <f t="shared" si="885"/>
        <v>0</v>
      </c>
      <c r="L932" s="525">
        <f t="shared" si="885"/>
        <v>0</v>
      </c>
      <c r="M932" s="525">
        <f t="shared" si="885"/>
        <v>2.3364411909630234</v>
      </c>
      <c r="N932" s="525">
        <f t="shared" si="885"/>
        <v>2.3724285661693374</v>
      </c>
      <c r="O932" s="525">
        <f t="shared" si="885"/>
        <v>0</v>
      </c>
      <c r="P932" s="525">
        <f t="shared" si="885"/>
        <v>0</v>
      </c>
      <c r="Q932" s="525">
        <f t="shared" si="885"/>
        <v>0</v>
      </c>
    </row>
    <row r="933" spans="1:17" s="526" customFormat="1" hidden="1" outlineLevel="2">
      <c r="A933" s="593"/>
      <c r="B933" s="594"/>
      <c r="C933" s="595"/>
      <c r="D933" s="596"/>
      <c r="E933" s="525" t="s">
        <v>1258</v>
      </c>
      <c r="F933" s="525"/>
      <c r="G933" s="525" t="s">
        <v>255</v>
      </c>
      <c r="H933" s="525"/>
      <c r="I933" s="525"/>
      <c r="J933" s="525">
        <f t="shared" si="885"/>
        <v>0</v>
      </c>
      <c r="K933" s="525">
        <f t="shared" si="885"/>
        <v>0</v>
      </c>
      <c r="L933" s="525">
        <f t="shared" si="885"/>
        <v>36.800543805005965</v>
      </c>
      <c r="M933" s="525">
        <f t="shared" si="885"/>
        <v>34.86177204240348</v>
      </c>
      <c r="N933" s="525">
        <f t="shared" si="885"/>
        <v>35.401143578240671</v>
      </c>
      <c r="O933" s="525">
        <f t="shared" si="885"/>
        <v>0</v>
      </c>
      <c r="P933" s="525">
        <f t="shared" si="885"/>
        <v>0</v>
      </c>
      <c r="Q933" s="525">
        <f t="shared" si="885"/>
        <v>0</v>
      </c>
    </row>
    <row r="934" spans="1:17" s="526" customFormat="1" hidden="1" outlineLevel="2">
      <c r="A934" s="572"/>
      <c r="B934" s="570"/>
      <c r="C934" s="574"/>
      <c r="D934" s="571"/>
      <c r="E934" s="525"/>
      <c r="F934" s="525"/>
      <c r="G934" s="525"/>
      <c r="H934" s="525"/>
      <c r="I934" s="525"/>
      <c r="J934" s="525"/>
      <c r="K934" s="525"/>
      <c r="L934" s="525"/>
      <c r="M934" s="525"/>
      <c r="N934" s="525"/>
      <c r="O934" s="525"/>
      <c r="P934" s="525"/>
      <c r="Q934" s="525"/>
    </row>
    <row r="935" spans="1:17" s="526" customFormat="1" hidden="1" outlineLevel="2">
      <c r="A935" s="593"/>
      <c r="B935" s="594"/>
      <c r="C935" s="595"/>
      <c r="D935" s="596"/>
      <c r="E935" s="525" t="s">
        <v>1259</v>
      </c>
      <c r="F935" s="525"/>
      <c r="G935" s="525" t="s">
        <v>255</v>
      </c>
      <c r="H935" s="525"/>
      <c r="I935" s="525"/>
      <c r="J935" s="525">
        <f t="shared" ref="J935:Q939" si="886" xml:space="preserve"> J128 + J308 + J488 + J668 + J848</f>
        <v>0</v>
      </c>
      <c r="K935" s="525">
        <f t="shared" si="886"/>
        <v>0</v>
      </c>
      <c r="L935" s="525">
        <f t="shared" si="886"/>
        <v>0</v>
      </c>
      <c r="M935" s="525">
        <f t="shared" si="886"/>
        <v>36.875655133566724</v>
      </c>
      <c r="N935" s="525">
        <f t="shared" si="886"/>
        <v>35.638753828808653</v>
      </c>
      <c r="O935" s="525">
        <f t="shared" si="886"/>
        <v>0</v>
      </c>
      <c r="P935" s="525">
        <f t="shared" si="886"/>
        <v>0</v>
      </c>
      <c r="Q935" s="525">
        <f t="shared" si="886"/>
        <v>0</v>
      </c>
    </row>
    <row r="936" spans="1:17" s="526" customFormat="1" hidden="1" outlineLevel="2">
      <c r="A936" s="593"/>
      <c r="B936" s="594"/>
      <c r="C936" s="595"/>
      <c r="D936" s="596" t="s">
        <v>719</v>
      </c>
      <c r="E936" s="525" t="s">
        <v>1260</v>
      </c>
      <c r="F936" s="525"/>
      <c r="G936" s="525"/>
      <c r="H936" s="525"/>
      <c r="I936" s="525"/>
      <c r="J936" s="525">
        <f t="shared" si="886"/>
        <v>0</v>
      </c>
      <c r="K936" s="525">
        <f t="shared" si="886"/>
        <v>0</v>
      </c>
      <c r="L936" s="525">
        <f t="shared" si="886"/>
        <v>0</v>
      </c>
      <c r="M936" s="525">
        <f t="shared" si="886"/>
        <v>0.29763819432605498</v>
      </c>
      <c r="N936" s="525">
        <f t="shared" si="886"/>
        <v>1.3592008080920499</v>
      </c>
      <c r="O936" s="525">
        <f t="shared" si="886"/>
        <v>0</v>
      </c>
      <c r="P936" s="525">
        <f t="shared" si="886"/>
        <v>0</v>
      </c>
      <c r="Q936" s="525">
        <f t="shared" si="886"/>
        <v>0</v>
      </c>
    </row>
    <row r="937" spans="1:17" s="526" customFormat="1" hidden="1" outlineLevel="2">
      <c r="A937" s="593"/>
      <c r="B937" s="594"/>
      <c r="C937" s="595"/>
      <c r="D937" s="596" t="s">
        <v>631</v>
      </c>
      <c r="E937" s="525" t="s">
        <v>1261</v>
      </c>
      <c r="F937" s="525"/>
      <c r="G937" s="525" t="s">
        <v>255</v>
      </c>
      <c r="H937" s="525"/>
      <c r="I937" s="525"/>
      <c r="J937" s="525">
        <f t="shared" si="886"/>
        <v>0</v>
      </c>
      <c r="K937" s="525">
        <f t="shared" si="886"/>
        <v>0</v>
      </c>
      <c r="L937" s="525">
        <f t="shared" si="886"/>
        <v>0</v>
      </c>
      <c r="M937" s="525">
        <f t="shared" si="886"/>
        <v>2.3348759573519793</v>
      </c>
      <c r="N937" s="525">
        <f t="shared" si="886"/>
        <v>2.3237146895944254</v>
      </c>
      <c r="O937" s="525">
        <f t="shared" si="886"/>
        <v>0</v>
      </c>
      <c r="P937" s="525">
        <f t="shared" si="886"/>
        <v>0</v>
      </c>
      <c r="Q937" s="525">
        <f t="shared" si="886"/>
        <v>0</v>
      </c>
    </row>
    <row r="938" spans="1:17" s="526" customFormat="1" hidden="1" outlineLevel="2">
      <c r="A938" s="593"/>
      <c r="B938" s="594"/>
      <c r="C938" s="595"/>
      <c r="D938" s="596" t="s">
        <v>631</v>
      </c>
      <c r="E938" s="525" t="s">
        <v>1262</v>
      </c>
      <c r="F938" s="525"/>
      <c r="G938" s="525" t="s">
        <v>255</v>
      </c>
      <c r="H938" s="525"/>
      <c r="I938" s="525"/>
      <c r="J938" s="525">
        <f t="shared" si="886"/>
        <v>0</v>
      </c>
      <c r="K938" s="525">
        <f t="shared" si="886"/>
        <v>0</v>
      </c>
      <c r="L938" s="525">
        <f t="shared" si="886"/>
        <v>0</v>
      </c>
      <c r="M938" s="525">
        <f t="shared" si="886"/>
        <v>0</v>
      </c>
      <c r="N938" s="525">
        <f t="shared" si="886"/>
        <v>0</v>
      </c>
      <c r="O938" s="525">
        <f t="shared" si="886"/>
        <v>0</v>
      </c>
      <c r="P938" s="525">
        <f t="shared" si="886"/>
        <v>0</v>
      </c>
      <c r="Q938" s="525">
        <f t="shared" si="886"/>
        <v>0</v>
      </c>
    </row>
    <row r="939" spans="1:17" s="526" customFormat="1" hidden="1" outlineLevel="2">
      <c r="A939" s="593"/>
      <c r="B939" s="594"/>
      <c r="C939" s="595"/>
      <c r="D939" s="596"/>
      <c r="E939" s="525" t="s">
        <v>1263</v>
      </c>
      <c r="F939" s="525"/>
      <c r="G939" s="525" t="s">
        <v>255</v>
      </c>
      <c r="H939" s="525"/>
      <c r="I939" s="525"/>
      <c r="J939" s="525">
        <f t="shared" si="886"/>
        <v>0</v>
      </c>
      <c r="K939" s="525">
        <f t="shared" si="886"/>
        <v>0</v>
      </c>
      <c r="L939" s="525">
        <f t="shared" si="886"/>
        <v>36.800543805006022</v>
      </c>
      <c r="M939" s="525">
        <f t="shared" si="886"/>
        <v>34.838417370540853</v>
      </c>
      <c r="N939" s="525">
        <f t="shared" si="886"/>
        <v>34.674239947306276</v>
      </c>
      <c r="O939" s="525">
        <f t="shared" si="886"/>
        <v>0</v>
      </c>
      <c r="P939" s="525">
        <f t="shared" si="886"/>
        <v>0</v>
      </c>
      <c r="Q939" s="525">
        <f t="shared" si="886"/>
        <v>0</v>
      </c>
    </row>
    <row r="940" spans="1:17" s="526" customFormat="1" hidden="1" outlineLevel="2">
      <c r="A940" s="572"/>
      <c r="B940" s="570"/>
      <c r="C940" s="574"/>
      <c r="D940" s="571"/>
      <c r="E940" s="525"/>
      <c r="F940" s="525"/>
      <c r="G940" s="525"/>
      <c r="H940" s="525"/>
      <c r="I940" s="525"/>
      <c r="J940" s="525"/>
      <c r="K940" s="525"/>
      <c r="L940" s="525"/>
      <c r="M940" s="525"/>
      <c r="N940" s="525"/>
      <c r="O940" s="525"/>
      <c r="P940" s="525"/>
      <c r="Q940" s="525"/>
    </row>
    <row r="941" spans="1:17" s="526" customFormat="1" hidden="1" outlineLevel="2">
      <c r="A941" s="593"/>
      <c r="B941" s="594"/>
      <c r="C941" s="595"/>
      <c r="D941" s="596"/>
      <c r="E941" s="525" t="s">
        <v>1264</v>
      </c>
      <c r="F941" s="525"/>
      <c r="G941" s="525" t="s">
        <v>255</v>
      </c>
      <c r="H941" s="525"/>
      <c r="I941" s="525"/>
      <c r="J941" s="525">
        <f t="shared" ref="J941:Q945" si="887" xml:space="preserve"> J134 + J314 + J494 + J674 + J854</f>
        <v>0</v>
      </c>
      <c r="K941" s="525">
        <f t="shared" si="887"/>
        <v>0</v>
      </c>
      <c r="L941" s="525">
        <f t="shared" si="887"/>
        <v>0</v>
      </c>
      <c r="M941" s="525">
        <f t="shared" si="887"/>
        <v>0</v>
      </c>
      <c r="N941" s="525">
        <f t="shared" si="887"/>
        <v>10.123162859478924</v>
      </c>
      <c r="O941" s="525">
        <f t="shared" si="887"/>
        <v>0</v>
      </c>
      <c r="P941" s="525">
        <f t="shared" si="887"/>
        <v>0</v>
      </c>
      <c r="Q941" s="525">
        <f t="shared" si="887"/>
        <v>0</v>
      </c>
    </row>
    <row r="942" spans="1:17" s="526" customFormat="1" hidden="1" outlineLevel="2">
      <c r="A942" s="593"/>
      <c r="B942" s="594"/>
      <c r="C942" s="595"/>
      <c r="D942" s="596" t="s">
        <v>719</v>
      </c>
      <c r="E942" s="525" t="s">
        <v>1265</v>
      </c>
      <c r="F942" s="525"/>
      <c r="G942" s="525"/>
      <c r="H942" s="525"/>
      <c r="I942" s="525"/>
      <c r="J942" s="525">
        <f t="shared" si="887"/>
        <v>0</v>
      </c>
      <c r="K942" s="525">
        <f t="shared" si="887"/>
        <v>0</v>
      </c>
      <c r="L942" s="525">
        <f t="shared" si="887"/>
        <v>0</v>
      </c>
      <c r="M942" s="525">
        <f t="shared" si="887"/>
        <v>0</v>
      </c>
      <c r="N942" s="525">
        <f t="shared" si="887"/>
        <v>0.3860800297660445</v>
      </c>
      <c r="O942" s="525">
        <f t="shared" si="887"/>
        <v>0</v>
      </c>
      <c r="P942" s="525">
        <f t="shared" si="887"/>
        <v>0</v>
      </c>
      <c r="Q942" s="525">
        <f t="shared" si="887"/>
        <v>0</v>
      </c>
    </row>
    <row r="943" spans="1:17" s="526" customFormat="1" hidden="1" outlineLevel="2">
      <c r="A943" s="593"/>
      <c r="B943" s="594"/>
      <c r="C943" s="595"/>
      <c r="D943" s="596" t="s">
        <v>719</v>
      </c>
      <c r="E943" s="525" t="s">
        <v>1266</v>
      </c>
      <c r="F943" s="525"/>
      <c r="G943" s="525" t="s">
        <v>255</v>
      </c>
      <c r="H943" s="525"/>
      <c r="I943" s="525"/>
      <c r="J943" s="525">
        <f t="shared" si="887"/>
        <v>0</v>
      </c>
      <c r="K943" s="525">
        <f t="shared" si="887"/>
        <v>0</v>
      </c>
      <c r="L943" s="525">
        <f t="shared" si="887"/>
        <v>0</v>
      </c>
      <c r="M943" s="525">
        <f t="shared" si="887"/>
        <v>10.197989211939937</v>
      </c>
      <c r="N943" s="525">
        <f t="shared" si="887"/>
        <v>11.611809005245195</v>
      </c>
      <c r="O943" s="525">
        <f t="shared" si="887"/>
        <v>0</v>
      </c>
      <c r="P943" s="525">
        <f t="shared" si="887"/>
        <v>0</v>
      </c>
      <c r="Q943" s="525">
        <f t="shared" si="887"/>
        <v>0</v>
      </c>
    </row>
    <row r="944" spans="1:17" s="526" customFormat="1" hidden="1" outlineLevel="2">
      <c r="A944" s="593"/>
      <c r="B944" s="594"/>
      <c r="C944" s="595"/>
      <c r="D944" s="596" t="s">
        <v>631</v>
      </c>
      <c r="E944" s="525" t="s">
        <v>1267</v>
      </c>
      <c r="F944" s="525"/>
      <c r="G944" s="525" t="s">
        <v>255</v>
      </c>
      <c r="H944" s="525"/>
      <c r="I944" s="525"/>
      <c r="J944" s="525">
        <f t="shared" si="887"/>
        <v>0</v>
      </c>
      <c r="K944" s="525">
        <f t="shared" si="887"/>
        <v>0</v>
      </c>
      <c r="L944" s="525">
        <f t="shared" si="887"/>
        <v>0</v>
      </c>
      <c r="M944" s="525">
        <f t="shared" si="887"/>
        <v>0.30216135829038249</v>
      </c>
      <c r="N944" s="525">
        <f t="shared" si="887"/>
        <v>0.96410098587723381</v>
      </c>
      <c r="O944" s="525">
        <f t="shared" si="887"/>
        <v>0</v>
      </c>
      <c r="P944" s="525">
        <f t="shared" si="887"/>
        <v>0</v>
      </c>
      <c r="Q944" s="525">
        <f t="shared" si="887"/>
        <v>0</v>
      </c>
    </row>
    <row r="945" spans="1:17" s="526" customFormat="1" hidden="1" outlineLevel="2">
      <c r="A945" s="593"/>
      <c r="B945" s="594"/>
      <c r="C945" s="595"/>
      <c r="D945" s="596"/>
      <c r="E945" s="525" t="s">
        <v>1268</v>
      </c>
      <c r="F945" s="525"/>
      <c r="G945" s="525" t="s">
        <v>255</v>
      </c>
      <c r="H945" s="525"/>
      <c r="I945" s="525"/>
      <c r="J945" s="525">
        <f t="shared" si="887"/>
        <v>0</v>
      </c>
      <c r="K945" s="525">
        <f t="shared" si="887"/>
        <v>0</v>
      </c>
      <c r="L945" s="525">
        <f t="shared" si="887"/>
        <v>0</v>
      </c>
      <c r="M945" s="525">
        <f t="shared" si="887"/>
        <v>9.8958278536495552</v>
      </c>
      <c r="N945" s="525">
        <f t="shared" si="887"/>
        <v>21.156950908612934</v>
      </c>
      <c r="O945" s="525">
        <f t="shared" si="887"/>
        <v>0</v>
      </c>
      <c r="P945" s="525">
        <f t="shared" si="887"/>
        <v>0</v>
      </c>
      <c r="Q945" s="525">
        <f t="shared" si="887"/>
        <v>0</v>
      </c>
    </row>
    <row r="946" spans="1:17" s="526" customFormat="1" hidden="1" outlineLevel="2">
      <c r="A946" s="572"/>
      <c r="B946" s="570"/>
      <c r="C946" s="574"/>
      <c r="D946" s="571"/>
      <c r="E946" s="525"/>
      <c r="F946" s="525"/>
      <c r="G946" s="525"/>
      <c r="H946" s="525"/>
      <c r="I946" s="525"/>
      <c r="J946" s="525"/>
      <c r="K946" s="525"/>
      <c r="L946" s="525"/>
      <c r="M946" s="525"/>
      <c r="N946" s="525"/>
      <c r="O946" s="525"/>
      <c r="P946" s="525"/>
      <c r="Q946" s="525"/>
    </row>
    <row r="947" spans="1:17" s="526" customFormat="1" hidden="1" outlineLevel="2">
      <c r="A947" s="593"/>
      <c r="B947" s="594"/>
      <c r="C947" s="595"/>
      <c r="D947" s="596"/>
      <c r="E947" s="525" t="s">
        <v>1269</v>
      </c>
      <c r="F947" s="525"/>
      <c r="G947" s="525" t="s">
        <v>255</v>
      </c>
      <c r="H947" s="525"/>
      <c r="I947" s="525"/>
      <c r="J947" s="525">
        <f xml:space="preserve"> J930 + J935 + J941</f>
        <v>0</v>
      </c>
      <c r="K947" s="525">
        <f t="shared" ref="K947:Q947" si="888" xml:space="preserve"> K930 + K935 + K941</f>
        <v>0</v>
      </c>
      <c r="L947" s="525">
        <f t="shared" si="888"/>
        <v>0</v>
      </c>
      <c r="M947" s="525">
        <f xml:space="preserve"> M930 + M935 + M941</f>
        <v>73.753674459618736</v>
      </c>
      <c r="N947" s="525">
        <f t="shared" si="888"/>
        <v>81.47275781144765</v>
      </c>
      <c r="O947" s="525">
        <f t="shared" si="888"/>
        <v>0</v>
      </c>
      <c r="P947" s="525">
        <f t="shared" si="888"/>
        <v>0</v>
      </c>
      <c r="Q947" s="525">
        <f t="shared" si="888"/>
        <v>0</v>
      </c>
    </row>
    <row r="948" spans="1:17" s="526" customFormat="1" hidden="1" outlineLevel="2">
      <c r="A948" s="593"/>
      <c r="B948" s="594"/>
      <c r="C948" s="595"/>
      <c r="D948" s="596" t="s">
        <v>719</v>
      </c>
      <c r="E948" s="525" t="s">
        <v>1270</v>
      </c>
      <c r="F948" s="525"/>
      <c r="G948" s="525" t="s">
        <v>255</v>
      </c>
      <c r="H948" s="525"/>
      <c r="I948" s="525"/>
      <c r="J948" s="525">
        <f t="shared" ref="J948:Q948" si="889" xml:space="preserve"> J931 + J936 + J942</f>
        <v>0</v>
      </c>
      <c r="K948" s="525">
        <f t="shared" si="889"/>
        <v>0</v>
      </c>
      <c r="L948" s="525">
        <f t="shared" si="889"/>
        <v>0</v>
      </c>
      <c r="M948" s="525">
        <f t="shared" si="889"/>
        <v>0.61783210164053348</v>
      </c>
      <c r="N948" s="525">
        <f t="shared" si="889"/>
        <v>3.8080118591080412</v>
      </c>
      <c r="O948" s="525">
        <f t="shared" si="889"/>
        <v>0</v>
      </c>
      <c r="P948" s="525">
        <f t="shared" si="889"/>
        <v>0</v>
      </c>
      <c r="Q948" s="525">
        <f t="shared" si="889"/>
        <v>0</v>
      </c>
    </row>
    <row r="949" spans="1:17" s="526" customFormat="1" hidden="1" outlineLevel="2">
      <c r="A949" s="593"/>
      <c r="B949" s="594"/>
      <c r="C949" s="595"/>
      <c r="D949" s="596" t="s">
        <v>719</v>
      </c>
      <c r="E949" s="525" t="s">
        <v>1271</v>
      </c>
      <c r="F949" s="525"/>
      <c r="G949" s="525" t="s">
        <v>255</v>
      </c>
      <c r="H949" s="525"/>
      <c r="I949" s="525"/>
      <c r="J949" s="525">
        <f xml:space="preserve"> J943</f>
        <v>0</v>
      </c>
      <c r="K949" s="525">
        <f t="shared" ref="K949:Q949" si="890" xml:space="preserve"> K943</f>
        <v>0</v>
      </c>
      <c r="L949" s="525">
        <f t="shared" si="890"/>
        <v>0</v>
      </c>
      <c r="M949" s="525">
        <f xml:space="preserve"> M943</f>
        <v>10.197989211939937</v>
      </c>
      <c r="N949" s="525">
        <f t="shared" si="890"/>
        <v>11.611809005245195</v>
      </c>
      <c r="O949" s="525">
        <f t="shared" si="890"/>
        <v>0</v>
      </c>
      <c r="P949" s="525">
        <f t="shared" si="890"/>
        <v>0</v>
      </c>
      <c r="Q949" s="525">
        <f t="shared" si="890"/>
        <v>0</v>
      </c>
    </row>
    <row r="950" spans="1:17" s="526" customFormat="1" hidden="1" outlineLevel="2">
      <c r="A950" s="593"/>
      <c r="B950" s="594"/>
      <c r="C950" s="595"/>
      <c r="D950" s="596" t="s">
        <v>631</v>
      </c>
      <c r="E950" s="525" t="s">
        <v>1272</v>
      </c>
      <c r="F950" s="525"/>
      <c r="G950" s="525" t="s">
        <v>255</v>
      </c>
      <c r="H950" s="525"/>
      <c r="I950" s="525"/>
      <c r="J950" s="525">
        <f xml:space="preserve"> J932 + J937 + J944</f>
        <v>0</v>
      </c>
      <c r="K950" s="525">
        <f t="shared" ref="K950:Q950" si="891" xml:space="preserve"> K932 + K937 + K944</f>
        <v>0</v>
      </c>
      <c r="L950" s="525">
        <f t="shared" si="891"/>
        <v>0</v>
      </c>
      <c r="M950" s="525">
        <f t="shared" si="891"/>
        <v>4.9734785066053853</v>
      </c>
      <c r="N950" s="525">
        <f t="shared" si="891"/>
        <v>5.6602442416409975</v>
      </c>
      <c r="O950" s="525">
        <f t="shared" si="891"/>
        <v>0</v>
      </c>
      <c r="P950" s="525">
        <f t="shared" si="891"/>
        <v>0</v>
      </c>
      <c r="Q950" s="525">
        <f t="shared" si="891"/>
        <v>0</v>
      </c>
    </row>
    <row r="951" spans="1:17" s="526" customFormat="1" hidden="1" outlineLevel="2">
      <c r="A951" s="593"/>
      <c r="B951" s="594"/>
      <c r="C951" s="595"/>
      <c r="D951" s="596" t="s">
        <v>631</v>
      </c>
      <c r="E951" s="525" t="s">
        <v>1273</v>
      </c>
      <c r="F951" s="525"/>
      <c r="G951" s="525" t="s">
        <v>255</v>
      </c>
      <c r="H951" s="525"/>
      <c r="I951" s="525"/>
      <c r="J951" s="525">
        <f xml:space="preserve"> J938</f>
        <v>0</v>
      </c>
      <c r="K951" s="525">
        <f t="shared" ref="K951:Q951" si="892" xml:space="preserve"> K938</f>
        <v>0</v>
      </c>
      <c r="L951" s="525">
        <f t="shared" si="892"/>
        <v>0</v>
      </c>
      <c r="M951" s="525">
        <f xml:space="preserve"> M938</f>
        <v>0</v>
      </c>
      <c r="N951" s="525">
        <f t="shared" si="892"/>
        <v>0</v>
      </c>
      <c r="O951" s="525">
        <f t="shared" si="892"/>
        <v>0</v>
      </c>
      <c r="P951" s="525">
        <f t="shared" si="892"/>
        <v>0</v>
      </c>
      <c r="Q951" s="525">
        <f t="shared" si="892"/>
        <v>0</v>
      </c>
    </row>
    <row r="952" spans="1:17" s="526" customFormat="1" hidden="1" outlineLevel="2">
      <c r="A952" s="593"/>
      <c r="B952" s="594"/>
      <c r="C952" s="595"/>
      <c r="D952" s="596"/>
      <c r="E952" s="525" t="s">
        <v>1274</v>
      </c>
      <c r="F952" s="525"/>
      <c r="G952" s="525" t="s">
        <v>255</v>
      </c>
      <c r="H952" s="525"/>
      <c r="I952" s="525"/>
      <c r="J952" s="525">
        <f xml:space="preserve"> J933 + J939 + J945</f>
        <v>0</v>
      </c>
      <c r="K952" s="525">
        <f t="shared" ref="K952:Q952" si="893" xml:space="preserve"> K933 + K939 + K945</f>
        <v>0</v>
      </c>
      <c r="L952" s="525">
        <f t="shared" si="893"/>
        <v>73.601087610011987</v>
      </c>
      <c r="M952" s="525">
        <f t="shared" si="893"/>
        <v>79.596017266593876</v>
      </c>
      <c r="N952" s="525">
        <f t="shared" si="893"/>
        <v>91.232334434159895</v>
      </c>
      <c r="O952" s="525">
        <f t="shared" si="893"/>
        <v>0</v>
      </c>
      <c r="P952" s="525">
        <f t="shared" si="893"/>
        <v>0</v>
      </c>
      <c r="Q952" s="525">
        <f t="shared" si="893"/>
        <v>0</v>
      </c>
    </row>
    <row r="953" spans="1:17" s="526" customFormat="1" hidden="1" outlineLevel="2">
      <c r="A953" s="593"/>
      <c r="B953" s="594"/>
      <c r="C953" s="595"/>
      <c r="D953" s="596"/>
      <c r="E953" s="525"/>
      <c r="F953" s="525"/>
      <c r="G953" s="525"/>
      <c r="H953" s="525"/>
      <c r="I953" s="525"/>
      <c r="J953" s="525"/>
      <c r="K953" s="525"/>
      <c r="L953" s="525"/>
      <c r="M953" s="525"/>
      <c r="N953" s="525"/>
      <c r="O953" s="525"/>
      <c r="P953" s="525"/>
      <c r="Q953" s="525"/>
    </row>
    <row r="954" spans="1:17" s="526" customFormat="1" hidden="1" outlineLevel="2">
      <c r="A954" s="593"/>
      <c r="B954" s="594"/>
      <c r="C954" s="595"/>
      <c r="D954" s="596"/>
      <c r="E954" s="525" t="s">
        <v>1275</v>
      </c>
      <c r="F954" s="525"/>
      <c r="G954" s="525" t="s">
        <v>255</v>
      </c>
      <c r="H954" s="525"/>
      <c r="I954" s="525"/>
      <c r="J954" s="525">
        <f t="shared" ref="J954:Q956" si="894" xml:space="preserve"> J147 + J327 + J507 + J687 + J867</f>
        <v>0</v>
      </c>
      <c r="K954" s="525">
        <f t="shared" si="894"/>
        <v>0</v>
      </c>
      <c r="L954" s="525">
        <f t="shared" si="894"/>
        <v>0</v>
      </c>
      <c r="M954" s="525">
        <f t="shared" si="894"/>
        <v>35.835664965650878</v>
      </c>
      <c r="N954" s="525">
        <f t="shared" si="894"/>
        <v>35.524806552906313</v>
      </c>
      <c r="O954" s="525">
        <f t="shared" si="894"/>
        <v>0</v>
      </c>
      <c r="P954" s="525">
        <f t="shared" si="894"/>
        <v>0</v>
      </c>
      <c r="Q954" s="525">
        <f t="shared" si="894"/>
        <v>0</v>
      </c>
    </row>
    <row r="955" spans="1:17" s="526" customFormat="1" hidden="1" outlineLevel="2">
      <c r="A955" s="593"/>
      <c r="B955" s="594"/>
      <c r="C955" s="595"/>
      <c r="D955" s="596"/>
      <c r="E955" s="525" t="s">
        <v>1276</v>
      </c>
      <c r="F955" s="525"/>
      <c r="G955" s="525" t="s">
        <v>255</v>
      </c>
      <c r="H955" s="525"/>
      <c r="I955" s="525"/>
      <c r="J955" s="525">
        <f t="shared" si="894"/>
        <v>0</v>
      </c>
      <c r="K955" s="525">
        <f t="shared" si="894"/>
        <v>0</v>
      </c>
      <c r="L955" s="525">
        <f t="shared" si="894"/>
        <v>0</v>
      </c>
      <c r="M955" s="525">
        <f t="shared" si="894"/>
        <v>35.811657861386827</v>
      </c>
      <c r="N955" s="525">
        <f t="shared" si="894"/>
        <v>34.795363708370012</v>
      </c>
      <c r="O955" s="525">
        <f t="shared" si="894"/>
        <v>0</v>
      </c>
      <c r="P955" s="525">
        <f t="shared" si="894"/>
        <v>0</v>
      </c>
      <c r="Q955" s="525">
        <f t="shared" si="894"/>
        <v>0</v>
      </c>
    </row>
    <row r="956" spans="1:17" s="526" customFormat="1" hidden="1" outlineLevel="2">
      <c r="A956" s="593"/>
      <c r="B956" s="594"/>
      <c r="C956" s="595"/>
      <c r="D956" s="596"/>
      <c r="E956" s="525" t="s">
        <v>1277</v>
      </c>
      <c r="F956" s="525"/>
      <c r="G956" s="525" t="s">
        <v>255</v>
      </c>
      <c r="H956" s="525"/>
      <c r="I956" s="525"/>
      <c r="J956" s="525">
        <f t="shared" si="894"/>
        <v>0</v>
      </c>
      <c r="K956" s="525">
        <f t="shared" si="894"/>
        <v>0</v>
      </c>
      <c r="L956" s="525">
        <f t="shared" si="894"/>
        <v>0</v>
      </c>
      <c r="M956" s="525">
        <f t="shared" si="894"/>
        <v>4.921227365839929</v>
      </c>
      <c r="N956" s="525">
        <f t="shared" si="894"/>
        <v>15.373280207872787</v>
      </c>
      <c r="O956" s="525">
        <f t="shared" si="894"/>
        <v>0</v>
      </c>
      <c r="P956" s="525">
        <f t="shared" si="894"/>
        <v>0</v>
      </c>
      <c r="Q956" s="525">
        <f t="shared" si="894"/>
        <v>0</v>
      </c>
    </row>
    <row r="957" spans="1:17" s="585" customFormat="1" hidden="1" outlineLevel="2">
      <c r="A957" s="593"/>
      <c r="B957" s="594"/>
      <c r="C957" s="595"/>
      <c r="D957" s="596"/>
      <c r="E957" s="527" t="s">
        <v>1278</v>
      </c>
      <c r="F957" s="527"/>
      <c r="G957" s="527" t="s">
        <v>255</v>
      </c>
      <c r="H957" s="527"/>
      <c r="I957" s="527"/>
      <c r="J957" s="527">
        <f t="shared" ref="J957:Q957" si="895" xml:space="preserve"> SUM(J954:J956)</f>
        <v>0</v>
      </c>
      <c r="K957" s="527">
        <f t="shared" si="895"/>
        <v>0</v>
      </c>
      <c r="L957" s="527">
        <f t="shared" si="895"/>
        <v>0</v>
      </c>
      <c r="M957" s="527">
        <f xml:space="preserve"> SUM(M954:M956)</f>
        <v>76.568550192877623</v>
      </c>
      <c r="N957" s="527">
        <f t="shared" si="895"/>
        <v>85.693450469149113</v>
      </c>
      <c r="O957" s="527">
        <f t="shared" si="895"/>
        <v>0</v>
      </c>
      <c r="P957" s="527">
        <f t="shared" si="895"/>
        <v>0</v>
      </c>
      <c r="Q957" s="527">
        <f t="shared" si="895"/>
        <v>0</v>
      </c>
    </row>
    <row r="958" spans="1:17" s="192" customFormat="1" hidden="1" outlineLevel="1">
      <c r="A958" s="188"/>
      <c r="B958" s="304"/>
      <c r="C958" s="190"/>
      <c r="D958" s="191"/>
      <c r="E958" s="195"/>
    </row>
    <row r="959" spans="1:17" s="208" customFormat="1" hidden="1" outlineLevel="1" collapsed="1">
      <c r="A959" s="256"/>
      <c r="B959" s="257" t="s">
        <v>1279</v>
      </c>
      <c r="C959" s="258"/>
      <c r="D959" s="255"/>
      <c r="E959" s="196"/>
      <c r="F959" s="196"/>
      <c r="G959" s="196"/>
      <c r="H959" s="196"/>
      <c r="I959" s="196"/>
      <c r="J959" s="196"/>
      <c r="K959" s="196"/>
      <c r="L959" s="196"/>
      <c r="M959" s="196"/>
      <c r="N959" s="196"/>
      <c r="O959" s="196"/>
      <c r="P959" s="196"/>
      <c r="Q959" s="196"/>
    </row>
    <row r="960" spans="1:17" s="192" customFormat="1" hidden="1" outlineLevel="2">
      <c r="A960" s="188"/>
      <c r="B960" s="304"/>
      <c r="C960" s="190"/>
      <c r="D960" s="191"/>
      <c r="E960" s="195"/>
    </row>
    <row r="961" spans="1:17" s="446" customFormat="1" hidden="1" outlineLevel="2">
      <c r="A961" s="572"/>
      <c r="B961" s="570"/>
      <c r="C961" s="574"/>
      <c r="D961" s="571"/>
      <c r="E961" s="577" t="s">
        <v>1280</v>
      </c>
      <c r="F961" s="577"/>
      <c r="G961" s="577" t="s">
        <v>255</v>
      </c>
      <c r="H961" s="577"/>
      <c r="I961" s="577"/>
      <c r="J961" s="274">
        <f t="shared" ref="J961:Q964" si="896" xml:space="preserve"> J154 + J334 + J514 + J694 + J874</f>
        <v>0</v>
      </c>
      <c r="K961" s="274">
        <f t="shared" si="896"/>
        <v>0</v>
      </c>
      <c r="L961" s="274">
        <f t="shared" si="896"/>
        <v>36.800543805005965</v>
      </c>
      <c r="M961" s="274">
        <f t="shared" si="896"/>
        <v>34.86177204240348</v>
      </c>
      <c r="N961" s="274">
        <f t="shared" si="896"/>
        <v>35.401143578240671</v>
      </c>
      <c r="O961" s="274">
        <f t="shared" si="896"/>
        <v>0</v>
      </c>
      <c r="P961" s="274">
        <f t="shared" si="896"/>
        <v>0</v>
      </c>
      <c r="Q961" s="274">
        <f t="shared" si="896"/>
        <v>0</v>
      </c>
    </row>
    <row r="962" spans="1:17" s="446" customFormat="1" hidden="1" outlineLevel="2">
      <c r="A962" s="572"/>
      <c r="B962" s="570"/>
      <c r="C962" s="574"/>
      <c r="D962" s="571" t="s">
        <v>719</v>
      </c>
      <c r="E962" s="577" t="s">
        <v>1263</v>
      </c>
      <c r="F962" s="577"/>
      <c r="G962" s="577" t="s">
        <v>255</v>
      </c>
      <c r="H962" s="577"/>
      <c r="I962" s="577"/>
      <c r="J962" s="274">
        <f t="shared" si="896"/>
        <v>0</v>
      </c>
      <c r="K962" s="274">
        <f t="shared" si="896"/>
        <v>0</v>
      </c>
      <c r="L962" s="274">
        <f t="shared" si="896"/>
        <v>36.800543805006022</v>
      </c>
      <c r="M962" s="274">
        <f t="shared" si="896"/>
        <v>34.838417370540853</v>
      </c>
      <c r="N962" s="274">
        <f t="shared" si="896"/>
        <v>34.674239947306276</v>
      </c>
      <c r="O962" s="274">
        <f t="shared" si="896"/>
        <v>0</v>
      </c>
      <c r="P962" s="274">
        <f t="shared" si="896"/>
        <v>0</v>
      </c>
      <c r="Q962" s="274">
        <f t="shared" si="896"/>
        <v>0</v>
      </c>
    </row>
    <row r="963" spans="1:17" s="446" customFormat="1" hidden="1" outlineLevel="2">
      <c r="A963" s="572"/>
      <c r="B963" s="570"/>
      <c r="C963" s="574"/>
      <c r="D963" s="571" t="s">
        <v>719</v>
      </c>
      <c r="E963" s="577" t="s">
        <v>1268</v>
      </c>
      <c r="F963" s="577"/>
      <c r="G963" s="577" t="s">
        <v>255</v>
      </c>
      <c r="H963" s="577"/>
      <c r="I963" s="577"/>
      <c r="J963" s="274">
        <f t="shared" si="896"/>
        <v>0</v>
      </c>
      <c r="K963" s="274">
        <f t="shared" si="896"/>
        <v>0</v>
      </c>
      <c r="L963" s="274">
        <f t="shared" si="896"/>
        <v>0</v>
      </c>
      <c r="M963" s="274">
        <f t="shared" si="896"/>
        <v>9.8958278536495552</v>
      </c>
      <c r="N963" s="274">
        <f t="shared" si="896"/>
        <v>21.156950908612934</v>
      </c>
      <c r="O963" s="274">
        <f t="shared" si="896"/>
        <v>0</v>
      </c>
      <c r="P963" s="274">
        <f t="shared" si="896"/>
        <v>0</v>
      </c>
      <c r="Q963" s="274">
        <f t="shared" si="896"/>
        <v>0</v>
      </c>
    </row>
    <row r="964" spans="1:17" s="592" customFormat="1" hidden="1" outlineLevel="2">
      <c r="A964" s="586"/>
      <c r="B964" s="587"/>
      <c r="C964" s="588"/>
      <c r="D964" s="589"/>
      <c r="E964" s="590" t="s">
        <v>1281</v>
      </c>
      <c r="F964" s="590"/>
      <c r="G964" s="590" t="s">
        <v>255</v>
      </c>
      <c r="H964" s="590"/>
      <c r="I964" s="590"/>
      <c r="J964" s="591">
        <f t="shared" si="896"/>
        <v>0</v>
      </c>
      <c r="K964" s="591">
        <f t="shared" si="896"/>
        <v>0</v>
      </c>
      <c r="L964" s="591">
        <f t="shared" si="896"/>
        <v>73.601087610011987</v>
      </c>
      <c r="M964" s="591">
        <f t="shared" si="896"/>
        <v>79.59601726659389</v>
      </c>
      <c r="N964" s="591">
        <f t="shared" si="896"/>
        <v>91.232334434159881</v>
      </c>
      <c r="O964" s="591">
        <f t="shared" si="896"/>
        <v>0</v>
      </c>
      <c r="P964" s="591">
        <f t="shared" si="896"/>
        <v>0</v>
      </c>
      <c r="Q964" s="591">
        <f t="shared" si="896"/>
        <v>0</v>
      </c>
    </row>
    <row r="965" spans="1:17" s="192" customFormat="1" hidden="1" outlineLevel="2">
      <c r="A965" s="256"/>
      <c r="B965" s="257"/>
      <c r="C965" s="258"/>
      <c r="D965" s="255"/>
      <c r="E965" s="196"/>
      <c r="F965" s="196"/>
      <c r="G965" s="196"/>
      <c r="H965" s="196"/>
      <c r="I965" s="196"/>
    </row>
    <row r="966" spans="1:17" s="192" customFormat="1" hidden="1" outlineLevel="2">
      <c r="A966" s="314"/>
      <c r="B966" s="315"/>
      <c r="C966" s="316"/>
      <c r="D966" s="317"/>
      <c r="E966" s="318" t="s">
        <v>1282</v>
      </c>
      <c r="F966" s="318"/>
      <c r="G966" s="318" t="s">
        <v>255</v>
      </c>
      <c r="H966" s="318"/>
      <c r="I966" s="318"/>
      <c r="J966" s="274">
        <f xml:space="preserve"> I961 * J$22</f>
        <v>0</v>
      </c>
      <c r="K966" s="274">
        <f t="shared" ref="K966:Q966" si="897" xml:space="preserve"> J961 * K$22</f>
        <v>0</v>
      </c>
      <c r="L966" s="274">
        <f t="shared" si="897"/>
        <v>0</v>
      </c>
      <c r="M966" s="274">
        <f t="shared" si="897"/>
        <v>37.173293327892772</v>
      </c>
      <c r="N966" s="274">
        <f t="shared" si="897"/>
        <v>37.022757000364685</v>
      </c>
      <c r="O966" s="274">
        <f t="shared" si="897"/>
        <v>0</v>
      </c>
      <c r="P966" s="274">
        <f t="shared" si="897"/>
        <v>0</v>
      </c>
      <c r="Q966" s="274">
        <f t="shared" si="897"/>
        <v>0</v>
      </c>
    </row>
    <row r="967" spans="1:17" s="192" customFormat="1" hidden="1" outlineLevel="2">
      <c r="A967" s="314"/>
      <c r="B967" s="315"/>
      <c r="C967" s="316"/>
      <c r="D967" s="317" t="s">
        <v>719</v>
      </c>
      <c r="E967" s="318" t="s">
        <v>1283</v>
      </c>
      <c r="F967" s="318"/>
      <c r="G967" s="318" t="s">
        <v>255</v>
      </c>
      <c r="H967" s="318"/>
      <c r="I967" s="318"/>
      <c r="J967" s="274">
        <f t="shared" ref="J967:Q968" si="898" xml:space="preserve"> I962 * J$22</f>
        <v>0</v>
      </c>
      <c r="K967" s="274">
        <f t="shared" si="898"/>
        <v>0</v>
      </c>
      <c r="L967" s="274">
        <f t="shared" si="898"/>
        <v>0</v>
      </c>
      <c r="M967" s="274">
        <f t="shared" si="898"/>
        <v>37.173293327892829</v>
      </c>
      <c r="N967" s="274">
        <f t="shared" si="898"/>
        <v>36.997954636900722</v>
      </c>
      <c r="O967" s="274">
        <f t="shared" si="898"/>
        <v>0</v>
      </c>
      <c r="P967" s="274">
        <f t="shared" si="898"/>
        <v>0</v>
      </c>
      <c r="Q967" s="274">
        <f t="shared" si="898"/>
        <v>0</v>
      </c>
    </row>
    <row r="968" spans="1:17" s="192" customFormat="1" hidden="1" outlineLevel="2">
      <c r="A968" s="314"/>
      <c r="B968" s="315"/>
      <c r="C968" s="316"/>
      <c r="D968" s="317" t="s">
        <v>719</v>
      </c>
      <c r="E968" s="318" t="s">
        <v>1284</v>
      </c>
      <c r="F968" s="318"/>
      <c r="G968" s="318" t="s">
        <v>255</v>
      </c>
      <c r="H968" s="318"/>
      <c r="I968" s="318"/>
      <c r="J968" s="274">
        <f t="shared" si="898"/>
        <v>0</v>
      </c>
      <c r="K968" s="274">
        <f t="shared" si="898"/>
        <v>0</v>
      </c>
      <c r="L968" s="274">
        <f t="shared" si="898"/>
        <v>0</v>
      </c>
      <c r="M968" s="274">
        <f t="shared" si="898"/>
        <v>0</v>
      </c>
      <c r="N968" s="274">
        <f t="shared" si="898"/>
        <v>10.50924288924497</v>
      </c>
      <c r="O968" s="274">
        <f t="shared" si="898"/>
        <v>0</v>
      </c>
      <c r="P968" s="274">
        <f t="shared" si="898"/>
        <v>0</v>
      </c>
      <c r="Q968" s="274">
        <f t="shared" si="898"/>
        <v>0</v>
      </c>
    </row>
    <row r="969" spans="1:17" s="192" customFormat="1" hidden="1" outlineLevel="2">
      <c r="A969" s="188"/>
      <c r="B969" s="304"/>
      <c r="C969" s="190"/>
      <c r="D969" s="191"/>
      <c r="E969" s="243" t="s">
        <v>1285</v>
      </c>
      <c r="F969" s="243"/>
      <c r="G969" s="243" t="s">
        <v>255</v>
      </c>
      <c r="H969" s="243"/>
      <c r="I969" s="243"/>
      <c r="J969" s="591">
        <f t="shared" ref="J969:Q969" si="899" xml:space="preserve"> SUM(J966:J968)</f>
        <v>0</v>
      </c>
      <c r="K969" s="591">
        <f t="shared" si="899"/>
        <v>0</v>
      </c>
      <c r="L969" s="591">
        <f t="shared" si="899"/>
        <v>0</v>
      </c>
      <c r="M969" s="591">
        <f t="shared" si="899"/>
        <v>74.3465866557856</v>
      </c>
      <c r="N969" s="591">
        <f t="shared" si="899"/>
        <v>84.52995452651038</v>
      </c>
      <c r="O969" s="591">
        <f t="shared" si="899"/>
        <v>0</v>
      </c>
      <c r="P969" s="591">
        <f t="shared" si="899"/>
        <v>0</v>
      </c>
      <c r="Q969" s="591">
        <f t="shared" si="899"/>
        <v>0</v>
      </c>
    </row>
    <row r="970" spans="1:17" s="192" customFormat="1" hidden="1" outlineLevel="2">
      <c r="A970" s="256"/>
      <c r="B970" s="257"/>
      <c r="C970" s="258"/>
      <c r="D970" s="255"/>
      <c r="E970" s="196"/>
      <c r="F970" s="196"/>
      <c r="G970" s="196"/>
      <c r="H970" s="196"/>
      <c r="I970" s="196"/>
    </row>
    <row r="971" spans="1:17" s="192" customFormat="1" hidden="1" outlineLevel="2">
      <c r="A971" s="256"/>
      <c r="B971" s="257"/>
      <c r="C971" s="258"/>
      <c r="D971" s="255"/>
      <c r="E971" s="196" t="str">
        <f t="shared" ref="E971" si="900" xml:space="preserve"> E969</f>
        <v>Total: Prior year closing RCV expressed in current year nominal terms</v>
      </c>
      <c r="F971" s="196">
        <f t="shared" ref="F971" si="901" xml:space="preserve"> F969</f>
        <v>0</v>
      </c>
      <c r="G971" s="196" t="str">
        <f t="shared" ref="G971:Q971" si="902" xml:space="preserve"> G969</f>
        <v>£m</v>
      </c>
      <c r="H971" s="196">
        <f xml:space="preserve"> H969</f>
        <v>0</v>
      </c>
      <c r="I971" s="196">
        <f t="shared" si="902"/>
        <v>0</v>
      </c>
      <c r="J971" s="274">
        <f xml:space="preserve"> J969</f>
        <v>0</v>
      </c>
      <c r="K971" s="274">
        <f t="shared" si="902"/>
        <v>0</v>
      </c>
      <c r="L971" s="274">
        <f t="shared" si="902"/>
        <v>0</v>
      </c>
      <c r="M971" s="274">
        <f t="shared" si="902"/>
        <v>74.3465866557856</v>
      </c>
      <c r="N971" s="274">
        <f t="shared" si="902"/>
        <v>84.52995452651038</v>
      </c>
      <c r="O971" s="274">
        <f t="shared" si="902"/>
        <v>0</v>
      </c>
      <c r="P971" s="274">
        <f t="shared" si="902"/>
        <v>0</v>
      </c>
      <c r="Q971" s="274">
        <f t="shared" si="902"/>
        <v>0</v>
      </c>
    </row>
    <row r="972" spans="1:17" s="192" customFormat="1" hidden="1" outlineLevel="2">
      <c r="A972" s="256"/>
      <c r="B972" s="257"/>
      <c r="C972" s="258"/>
      <c r="D972" s="255" t="s">
        <v>631</v>
      </c>
      <c r="E972" s="196" t="s">
        <v>1286</v>
      </c>
      <c r="F972" s="196"/>
      <c r="G972" s="196" t="s">
        <v>255</v>
      </c>
      <c r="H972" s="196"/>
      <c r="I972" s="196"/>
      <c r="J972" s="274">
        <f t="shared" ref="J972:Q972" si="903" xml:space="preserve"> I964</f>
        <v>0</v>
      </c>
      <c r="K972" s="274">
        <f t="shared" si="903"/>
        <v>0</v>
      </c>
      <c r="L972" s="274">
        <f t="shared" si="903"/>
        <v>0</v>
      </c>
      <c r="M972" s="274">
        <f t="shared" si="903"/>
        <v>73.601087610011987</v>
      </c>
      <c r="N972" s="274">
        <f t="shared" si="903"/>
        <v>79.59601726659389</v>
      </c>
      <c r="O972" s="274">
        <f t="shared" si="903"/>
        <v>91.232334434159881</v>
      </c>
      <c r="P972" s="274">
        <f t="shared" si="903"/>
        <v>0</v>
      </c>
      <c r="Q972" s="274">
        <f t="shared" si="903"/>
        <v>0</v>
      </c>
    </row>
    <row r="973" spans="1:17" s="192" customFormat="1" hidden="1" outlineLevel="2">
      <c r="A973" s="256"/>
      <c r="B973" s="257"/>
      <c r="C973" s="258"/>
      <c r="D973" s="255"/>
      <c r="E973" s="266" t="str">
        <f t="shared" ref="E973" si="904" xml:space="preserve"> E$13</f>
        <v>Annual update active flag</v>
      </c>
      <c r="F973" s="266">
        <f t="shared" ref="F973" si="905" xml:space="preserve"> F$13</f>
        <v>0</v>
      </c>
      <c r="G973" s="266" t="str">
        <f t="shared" ref="G973:Q973" si="906" xml:space="preserve"> G$13</f>
        <v>Flag</v>
      </c>
      <c r="H973" s="266">
        <f t="shared" si="906"/>
        <v>0</v>
      </c>
      <c r="I973" s="266">
        <f t="shared" si="906"/>
        <v>0</v>
      </c>
      <c r="J973" s="266">
        <f t="shared" si="906"/>
        <v>0</v>
      </c>
      <c r="K973" s="266">
        <f t="shared" si="906"/>
        <v>0</v>
      </c>
      <c r="L973" s="266">
        <f t="shared" si="906"/>
        <v>1</v>
      </c>
      <c r="M973" s="266">
        <f t="shared" si="906"/>
        <v>1</v>
      </c>
      <c r="N973" s="266">
        <f t="shared" si="906"/>
        <v>1</v>
      </c>
      <c r="O973" s="266">
        <f t="shared" si="906"/>
        <v>0</v>
      </c>
      <c r="P973" s="266">
        <f t="shared" si="906"/>
        <v>0</v>
      </c>
      <c r="Q973" s="266">
        <f t="shared" si="906"/>
        <v>0</v>
      </c>
    </row>
    <row r="974" spans="1:17" s="611" customFormat="1" hidden="1" outlineLevel="2">
      <c r="A974" s="572"/>
      <c r="B974" s="570"/>
      <c r="C974" s="574"/>
      <c r="D974" s="571"/>
      <c r="E974" s="610" t="s">
        <v>1287</v>
      </c>
      <c r="F974" s="610"/>
      <c r="G974" s="610" t="s">
        <v>255</v>
      </c>
      <c r="H974" s="610"/>
      <c r="I974" s="610"/>
      <c r="J974" s="610">
        <f t="shared" ref="J974:Q974" si="907" xml:space="preserve"> J973 * (J971 - J972)</f>
        <v>0</v>
      </c>
      <c r="K974" s="610">
        <f t="shared" si="907"/>
        <v>0</v>
      </c>
      <c r="L974" s="610">
        <f t="shared" si="907"/>
        <v>0</v>
      </c>
      <c r="M974" s="610">
        <f t="shared" si="907"/>
        <v>0.74549904577361303</v>
      </c>
      <c r="N974" s="610">
        <f t="shared" si="907"/>
        <v>4.9339372599164903</v>
      </c>
      <c r="O974" s="610">
        <f t="shared" si="907"/>
        <v>0</v>
      </c>
      <c r="P974" s="610">
        <f t="shared" si="907"/>
        <v>0</v>
      </c>
      <c r="Q974" s="610">
        <f t="shared" si="907"/>
        <v>0</v>
      </c>
    </row>
    <row r="975" spans="1:17" s="224" customFormat="1" hidden="1" outlineLevel="1">
      <c r="A975" s="219"/>
      <c r="B975" s="220"/>
      <c r="C975" s="221"/>
      <c r="D975" s="222"/>
      <c r="E975" s="223"/>
    </row>
    <row r="976" spans="1:17" s="208" customFormat="1" hidden="1" outlineLevel="1" collapsed="1">
      <c r="A976" s="256"/>
      <c r="B976" s="257" t="s">
        <v>759</v>
      </c>
      <c r="C976" s="258"/>
      <c r="D976" s="255"/>
      <c r="E976" s="196"/>
      <c r="F976" s="196"/>
      <c r="G976" s="196"/>
      <c r="H976" s="196"/>
      <c r="I976" s="196"/>
      <c r="J976" s="196"/>
      <c r="K976" s="196"/>
      <c r="L976" s="196"/>
      <c r="M976" s="196"/>
      <c r="N976" s="196"/>
      <c r="O976" s="196"/>
      <c r="P976" s="196"/>
      <c r="Q976" s="196"/>
    </row>
    <row r="977" spans="1:17" s="192" customFormat="1" hidden="1" outlineLevel="2">
      <c r="A977" s="188"/>
      <c r="B977" s="304"/>
      <c r="C977" s="190"/>
      <c r="D977" s="191"/>
      <c r="E977" s="195"/>
    </row>
    <row r="978" spans="1:17" s="192" customFormat="1" hidden="1" outlineLevel="2">
      <c r="A978" s="188"/>
      <c r="B978" s="304" t="s">
        <v>1288</v>
      </c>
      <c r="C978" s="190"/>
      <c r="D978" s="191"/>
      <c r="E978" s="195"/>
    </row>
    <row r="979" spans="1:17" s="187" customFormat="1" hidden="1" outlineLevel="2">
      <c r="A979" s="183"/>
      <c r="B979" s="216"/>
      <c r="C979" s="185"/>
      <c r="D979" s="186"/>
      <c r="E979" s="181" t="str">
        <f xml:space="preserve"> Inp!E$206</f>
        <v>Regulatory equity notional (PR19FD)</v>
      </c>
      <c r="F979" s="181">
        <f xml:space="preserve"> Inp!F$206</f>
        <v>0</v>
      </c>
      <c r="G979" s="181" t="str">
        <f xml:space="preserve"> Inp!G$206</f>
        <v>%</v>
      </c>
      <c r="H979" s="181">
        <f xml:space="preserve"> Inp!H$206</f>
        <v>0</v>
      </c>
      <c r="I979" s="181">
        <f xml:space="preserve"> Inp!I$206</f>
        <v>0</v>
      </c>
      <c r="J979" s="291">
        <f xml:space="preserve"> Inp!J$206</f>
        <v>0</v>
      </c>
      <c r="K979" s="291">
        <f xml:space="preserve"> Inp!K$206</f>
        <v>0</v>
      </c>
      <c r="L979" s="291">
        <f xml:space="preserve"> Inp!L$206</f>
        <v>0</v>
      </c>
      <c r="M979" s="291">
        <f xml:space="preserve"> Inp!M$206</f>
        <v>0.4</v>
      </c>
      <c r="N979" s="291">
        <f xml:space="preserve"> Inp!N$206</f>
        <v>0.4</v>
      </c>
      <c r="O979" s="291">
        <f xml:space="preserve"> Inp!O$206</f>
        <v>0.4</v>
      </c>
      <c r="P979" s="291">
        <f xml:space="preserve"> Inp!P$206</f>
        <v>0.4</v>
      </c>
      <c r="Q979" s="291">
        <f xml:space="preserve"> Inp!Q$206</f>
        <v>0.4</v>
      </c>
    </row>
    <row r="980" spans="1:17" s="192" customFormat="1" hidden="1" outlineLevel="2">
      <c r="A980" s="188"/>
      <c r="B980" s="304"/>
      <c r="C980" s="190"/>
      <c r="D980" s="191"/>
      <c r="E980" s="195" t="str">
        <f t="shared" ref="E980:Q980" si="908" xml:space="preserve"> E173</f>
        <v>Notional regulated equity - WR - nominal (year average prices)</v>
      </c>
      <c r="F980" s="618">
        <f t="shared" si="908"/>
        <v>0</v>
      </c>
      <c r="G980" s="618" t="str">
        <f t="shared" si="908"/>
        <v>£m</v>
      </c>
      <c r="H980" s="618">
        <f t="shared" si="908"/>
        <v>0</v>
      </c>
      <c r="I980" s="618">
        <f t="shared" si="908"/>
        <v>0</v>
      </c>
      <c r="J980" s="618">
        <f t="shared" si="908"/>
        <v>0</v>
      </c>
      <c r="K980" s="618">
        <f t="shared" si="908"/>
        <v>0</v>
      </c>
      <c r="L980" s="618">
        <f t="shared" si="908"/>
        <v>0</v>
      </c>
      <c r="M980" s="618">
        <f t="shared" si="908"/>
        <v>23.181444728400024</v>
      </c>
      <c r="N980" s="618">
        <f t="shared" si="908"/>
        <v>23.586701665460311</v>
      </c>
      <c r="O980" s="618">
        <f t="shared" si="908"/>
        <v>0</v>
      </c>
      <c r="P980" s="618">
        <f t="shared" si="908"/>
        <v>0</v>
      </c>
      <c r="Q980" s="618">
        <f t="shared" si="908"/>
        <v>0</v>
      </c>
    </row>
    <row r="981" spans="1:17" s="192" customFormat="1" hidden="1" outlineLevel="2">
      <c r="A981" s="188"/>
      <c r="B981" s="304"/>
      <c r="C981" s="190"/>
      <c r="D981" s="191"/>
      <c r="E981" s="195" t="str">
        <f t="shared" ref="E981:Q981" si="909" xml:space="preserve"> E353</f>
        <v>Notional regulated equity - WN - nominal (year average prices)</v>
      </c>
      <c r="F981" s="618">
        <f t="shared" si="909"/>
        <v>0</v>
      </c>
      <c r="G981" s="618" t="str">
        <f t="shared" si="909"/>
        <v>£m</v>
      </c>
      <c r="H981" s="618">
        <f t="shared" si="909"/>
        <v>0</v>
      </c>
      <c r="I981" s="618">
        <f t="shared" si="909"/>
        <v>0</v>
      </c>
      <c r="J981" s="618">
        <f t="shared" si="909"/>
        <v>0</v>
      </c>
      <c r="K981" s="618">
        <f t="shared" si="909"/>
        <v>0</v>
      </c>
      <c r="L981" s="618">
        <f t="shared" si="909"/>
        <v>0</v>
      </c>
      <c r="M981" s="618">
        <f t="shared" si="909"/>
        <v>6.8004745153326072</v>
      </c>
      <c r="N981" s="618">
        <f t="shared" si="909"/>
        <v>9.2044404390824699</v>
      </c>
      <c r="O981" s="618">
        <f t="shared" si="909"/>
        <v>0</v>
      </c>
      <c r="P981" s="618">
        <f t="shared" si="909"/>
        <v>0</v>
      </c>
      <c r="Q981" s="618">
        <f t="shared" si="909"/>
        <v>0</v>
      </c>
    </row>
    <row r="982" spans="1:17" s="192" customFormat="1" hidden="1" outlineLevel="2">
      <c r="A982" s="188"/>
      <c r="B982" s="304"/>
      <c r="C982" s="190"/>
      <c r="D982" s="191"/>
      <c r="E982" s="195" t="str">
        <f t="shared" ref="E982:Q982" si="910" xml:space="preserve"> E533</f>
        <v>Notional regulated equity - WWN - nominal (year average prices)</v>
      </c>
      <c r="F982" s="618">
        <f t="shared" si="910"/>
        <v>0</v>
      </c>
      <c r="G982" s="618" t="str">
        <f t="shared" si="910"/>
        <v>£m</v>
      </c>
      <c r="H982" s="618">
        <f t="shared" si="910"/>
        <v>0</v>
      </c>
      <c r="I982" s="618">
        <f t="shared" si="910"/>
        <v>0</v>
      </c>
      <c r="J982" s="618">
        <f t="shared" si="910"/>
        <v>0</v>
      </c>
      <c r="K982" s="618">
        <f t="shared" si="910"/>
        <v>0</v>
      </c>
      <c r="L982" s="618">
        <f t="shared" si="910"/>
        <v>0</v>
      </c>
      <c r="M982" s="618">
        <f t="shared" si="910"/>
        <v>0.64550083341842124</v>
      </c>
      <c r="N982" s="618">
        <f t="shared" si="910"/>
        <v>1.4862380831168671</v>
      </c>
      <c r="O982" s="618">
        <f t="shared" si="910"/>
        <v>0</v>
      </c>
      <c r="P982" s="618">
        <f t="shared" si="910"/>
        <v>0</v>
      </c>
      <c r="Q982" s="618">
        <f t="shared" si="910"/>
        <v>0</v>
      </c>
    </row>
    <row r="983" spans="1:17" s="192" customFormat="1" hidden="1" outlineLevel="2">
      <c r="A983" s="188"/>
      <c r="B983" s="304"/>
      <c r="C983" s="190"/>
      <c r="D983" s="191"/>
      <c r="E983" s="195" t="str">
        <f t="shared" ref="E983:Q983" si="911" xml:space="preserve"> E713</f>
        <v>Notional regulated equity - BR - nominal (year average prices)</v>
      </c>
      <c r="F983" s="618">
        <f t="shared" si="911"/>
        <v>0</v>
      </c>
      <c r="G983" s="618" t="str">
        <f t="shared" si="911"/>
        <v>£m</v>
      </c>
      <c r="H983" s="618">
        <f t="shared" si="911"/>
        <v>0</v>
      </c>
      <c r="I983" s="618">
        <f t="shared" si="911"/>
        <v>0</v>
      </c>
      <c r="J983" s="618">
        <f t="shared" si="911"/>
        <v>0</v>
      </c>
      <c r="K983" s="618">
        <f t="shared" si="911"/>
        <v>0</v>
      </c>
      <c r="L983" s="618">
        <f t="shared" si="911"/>
        <v>0</v>
      </c>
      <c r="M983" s="618">
        <f t="shared" si="911"/>
        <v>0</v>
      </c>
      <c r="N983" s="618">
        <f t="shared" si="911"/>
        <v>0</v>
      </c>
      <c r="O983" s="618">
        <f t="shared" si="911"/>
        <v>0</v>
      </c>
      <c r="P983" s="618">
        <f t="shared" si="911"/>
        <v>0</v>
      </c>
      <c r="Q983" s="618">
        <f t="shared" si="911"/>
        <v>0</v>
      </c>
    </row>
    <row r="984" spans="1:17" s="192" customFormat="1" hidden="1" outlineLevel="2">
      <c r="A984" s="188"/>
      <c r="B984" s="304"/>
      <c r="C984" s="190"/>
      <c r="D984" s="191"/>
      <c r="E984" s="195" t="str">
        <f t="shared" ref="E984:Q984" si="912">E893</f>
        <v>Notional regulated equity - DMMY - nominal (year average prices)</v>
      </c>
      <c r="F984" s="618">
        <f t="shared" si="912"/>
        <v>0</v>
      </c>
      <c r="G984" s="618" t="str">
        <f t="shared" si="912"/>
        <v>£m</v>
      </c>
      <c r="H984" s="618">
        <f t="shared" si="912"/>
        <v>0</v>
      </c>
      <c r="I984" s="618">
        <f t="shared" si="912"/>
        <v>0</v>
      </c>
      <c r="J984" s="618">
        <f t="shared" si="912"/>
        <v>0</v>
      </c>
      <c r="K984" s="618">
        <f t="shared" si="912"/>
        <v>0</v>
      </c>
      <c r="L984" s="618">
        <f t="shared" si="912"/>
        <v>0</v>
      </c>
      <c r="M984" s="618">
        <f t="shared" si="912"/>
        <v>0</v>
      </c>
      <c r="N984" s="618">
        <f t="shared" si="912"/>
        <v>0</v>
      </c>
      <c r="O984" s="618">
        <f t="shared" si="912"/>
        <v>0</v>
      </c>
      <c r="P984" s="618">
        <f t="shared" si="912"/>
        <v>0</v>
      </c>
      <c r="Q984" s="618">
        <f t="shared" si="912"/>
        <v>0</v>
      </c>
    </row>
    <row r="985" spans="1:17" s="240" customFormat="1" hidden="1" outlineLevel="2">
      <c r="A985" s="237"/>
      <c r="B985" s="241"/>
      <c r="C985" s="238"/>
      <c r="D985" s="239"/>
      <c r="E985" s="320" t="s">
        <v>1289</v>
      </c>
      <c r="F985" s="591"/>
      <c r="G985" s="591" t="s">
        <v>255</v>
      </c>
      <c r="H985" s="591"/>
      <c r="I985" s="591"/>
      <c r="J985" s="591">
        <f t="shared" ref="J985" si="913" xml:space="preserve"> SUM(J980:J984)</f>
        <v>0</v>
      </c>
      <c r="K985" s="591">
        <f t="shared" ref="K985:Q985" si="914" xml:space="preserve"> SUM(K980:K984)</f>
        <v>0</v>
      </c>
      <c r="L985" s="591">
        <f t="shared" si="914"/>
        <v>0</v>
      </c>
      <c r="M985" s="591">
        <f t="shared" si="914"/>
        <v>30.627420077151051</v>
      </c>
      <c r="N985" s="591">
        <f t="shared" si="914"/>
        <v>34.277380187659645</v>
      </c>
      <c r="O985" s="591">
        <f t="shared" si="914"/>
        <v>0</v>
      </c>
      <c r="P985" s="591">
        <f t="shared" si="914"/>
        <v>0</v>
      </c>
      <c r="Q985" s="591">
        <f t="shared" si="914"/>
        <v>0</v>
      </c>
    </row>
    <row r="986" spans="1:17" s="148" customFormat="1" hidden="1" outlineLevel="2">
      <c r="A986" s="143"/>
      <c r="B986" s="144"/>
      <c r="C986" s="145"/>
      <c r="D986" s="146"/>
      <c r="E986" s="147"/>
      <c r="G986" s="149"/>
    </row>
    <row r="987" spans="1:17" s="148" customFormat="1" hidden="1" outlineLevel="2">
      <c r="A987" s="143"/>
      <c r="B987" s="304" t="s">
        <v>1290</v>
      </c>
      <c r="C987" s="145"/>
      <c r="D987" s="146"/>
      <c r="E987" s="147"/>
      <c r="G987" s="149"/>
    </row>
    <row r="988" spans="1:17" s="187" customFormat="1" hidden="1" outlineLevel="2">
      <c r="A988" s="183"/>
      <c r="B988" s="216"/>
      <c r="C988" s="185"/>
      <c r="D988" s="186"/>
      <c r="E988" s="181" t="str">
        <f xml:space="preserve"> Inp!E$206</f>
        <v>Regulatory equity notional (PR19FD)</v>
      </c>
      <c r="F988" s="181">
        <f xml:space="preserve"> Inp!F$206</f>
        <v>0</v>
      </c>
      <c r="G988" s="181" t="str">
        <f xml:space="preserve"> Inp!G$206</f>
        <v>%</v>
      </c>
      <c r="H988" s="181">
        <f xml:space="preserve"> Inp!H$206</f>
        <v>0</v>
      </c>
      <c r="I988" s="181">
        <f xml:space="preserve"> Inp!I$206</f>
        <v>0</v>
      </c>
      <c r="J988" s="291">
        <f xml:space="preserve"> Inp!J$206</f>
        <v>0</v>
      </c>
      <c r="K988" s="291">
        <f xml:space="preserve"> Inp!K$206</f>
        <v>0</v>
      </c>
      <c r="L988" s="291">
        <f xml:space="preserve"> Inp!L$206</f>
        <v>0</v>
      </c>
      <c r="M988" s="291">
        <f xml:space="preserve"> Inp!M$206</f>
        <v>0.4</v>
      </c>
      <c r="N988" s="291">
        <f xml:space="preserve"> Inp!N$206</f>
        <v>0.4</v>
      </c>
      <c r="O988" s="291">
        <f xml:space="preserve"> Inp!O$206</f>
        <v>0.4</v>
      </c>
      <c r="P988" s="291">
        <f xml:space="preserve"> Inp!P$206</f>
        <v>0.4</v>
      </c>
      <c r="Q988" s="291">
        <f xml:space="preserve"> Inp!Q$206</f>
        <v>0.4</v>
      </c>
    </row>
    <row r="989" spans="1:17" s="192" customFormat="1" hidden="1" outlineLevel="2">
      <c r="A989" s="188"/>
      <c r="B989" s="304"/>
      <c r="C989" s="190"/>
      <c r="D989" s="191"/>
      <c r="E989" s="195" t="str">
        <f t="shared" ref="E989:Q989" si="915" xml:space="preserve"> E175</f>
        <v>Notional regulated equity - WR - real (2017-18 prices)</v>
      </c>
      <c r="F989" s="618">
        <f t="shared" si="915"/>
        <v>0</v>
      </c>
      <c r="G989" s="618" t="str">
        <f t="shared" si="915"/>
        <v>£m</v>
      </c>
      <c r="H989" s="618">
        <f t="shared" si="915"/>
        <v>0</v>
      </c>
      <c r="I989" s="618">
        <f t="shared" si="915"/>
        <v>0</v>
      </c>
      <c r="J989" s="618">
        <f t="shared" si="915"/>
        <v>0</v>
      </c>
      <c r="K989" s="618">
        <f t="shared" si="915"/>
        <v>0</v>
      </c>
      <c r="L989" s="618">
        <f t="shared" si="915"/>
        <v>0</v>
      </c>
      <c r="M989" s="618">
        <f t="shared" si="915"/>
        <v>22.142148306222456</v>
      </c>
      <c r="N989" s="618">
        <f t="shared" si="915"/>
        <v>21.730904009742645</v>
      </c>
      <c r="O989" s="618">
        <f t="shared" si="915"/>
        <v>0</v>
      </c>
      <c r="P989" s="618">
        <f t="shared" si="915"/>
        <v>0</v>
      </c>
      <c r="Q989" s="618">
        <f t="shared" si="915"/>
        <v>0</v>
      </c>
    </row>
    <row r="990" spans="1:17" s="192" customFormat="1" hidden="1" outlineLevel="2">
      <c r="A990" s="188"/>
      <c r="B990" s="304"/>
      <c r="C990" s="190"/>
      <c r="D990" s="191"/>
      <c r="E990" s="195" t="str">
        <f t="shared" ref="E990:Q990" si="916" xml:space="preserve"> E355</f>
        <v>Notional regulated equity - WN - real (2017-18 prices)</v>
      </c>
      <c r="F990" s="618">
        <f t="shared" si="916"/>
        <v>0</v>
      </c>
      <c r="G990" s="618" t="str">
        <f t="shared" si="916"/>
        <v>£m</v>
      </c>
      <c r="H990" s="618">
        <f t="shared" si="916"/>
        <v>0</v>
      </c>
      <c r="I990" s="618">
        <f t="shared" si="916"/>
        <v>0</v>
      </c>
      <c r="J990" s="618">
        <f t="shared" si="916"/>
        <v>0</v>
      </c>
      <c r="K990" s="618">
        <f t="shared" si="916"/>
        <v>0</v>
      </c>
      <c r="L990" s="618">
        <f t="shared" si="916"/>
        <v>0</v>
      </c>
      <c r="M990" s="618">
        <f t="shared" si="916"/>
        <v>6.4955880461887707</v>
      </c>
      <c r="N990" s="618">
        <f t="shared" si="916"/>
        <v>8.4802366385122543</v>
      </c>
      <c r="O990" s="618">
        <f t="shared" si="916"/>
        <v>0</v>
      </c>
      <c r="P990" s="618">
        <f t="shared" si="916"/>
        <v>0</v>
      </c>
      <c r="Q990" s="618">
        <f t="shared" si="916"/>
        <v>0</v>
      </c>
    </row>
    <row r="991" spans="1:17" s="192" customFormat="1" hidden="1" outlineLevel="2">
      <c r="A991" s="188"/>
      <c r="B991" s="304"/>
      <c r="C991" s="190"/>
      <c r="D991" s="191"/>
      <c r="E991" s="195" t="str">
        <f t="shared" ref="E991:Q991" si="917" xml:space="preserve"> E535</f>
        <v>Notional regulated equity - WWN - real (2017-18 prices)</v>
      </c>
      <c r="F991" s="618">
        <f t="shared" si="917"/>
        <v>0</v>
      </c>
      <c r="G991" s="618" t="str">
        <f t="shared" si="917"/>
        <v>£m</v>
      </c>
      <c r="H991" s="618">
        <f t="shared" si="917"/>
        <v>0</v>
      </c>
      <c r="I991" s="618">
        <f t="shared" si="917"/>
        <v>0</v>
      </c>
      <c r="J991" s="618">
        <f t="shared" si="917"/>
        <v>0</v>
      </c>
      <c r="K991" s="618">
        <f t="shared" si="917"/>
        <v>0</v>
      </c>
      <c r="L991" s="618">
        <f t="shared" si="917"/>
        <v>0</v>
      </c>
      <c r="M991" s="618">
        <f t="shared" si="917"/>
        <v>0.61656101907360983</v>
      </c>
      <c r="N991" s="618">
        <f t="shared" si="917"/>
        <v>1.3693011247575908</v>
      </c>
      <c r="O991" s="618">
        <f t="shared" si="917"/>
        <v>0</v>
      </c>
      <c r="P991" s="618">
        <f t="shared" si="917"/>
        <v>0</v>
      </c>
      <c r="Q991" s="618">
        <f t="shared" si="917"/>
        <v>0</v>
      </c>
    </row>
    <row r="992" spans="1:17" s="192" customFormat="1" hidden="1" outlineLevel="2">
      <c r="A992" s="188"/>
      <c r="B992" s="304"/>
      <c r="C992" s="190"/>
      <c r="D992" s="191"/>
      <c r="E992" s="195" t="str">
        <f t="shared" ref="E992:Q992" si="918" xml:space="preserve"> E715</f>
        <v>Notional regulated equity - BR - real (2017-18 prices)</v>
      </c>
      <c r="F992" s="618">
        <f t="shared" si="918"/>
        <v>0</v>
      </c>
      <c r="G992" s="618" t="str">
        <f t="shared" si="918"/>
        <v>£m</v>
      </c>
      <c r="H992" s="618">
        <f t="shared" si="918"/>
        <v>0</v>
      </c>
      <c r="I992" s="618">
        <f t="shared" si="918"/>
        <v>0</v>
      </c>
      <c r="J992" s="618">
        <f t="shared" si="918"/>
        <v>0</v>
      </c>
      <c r="K992" s="618">
        <f t="shared" si="918"/>
        <v>0</v>
      </c>
      <c r="L992" s="618">
        <f t="shared" si="918"/>
        <v>0</v>
      </c>
      <c r="M992" s="618">
        <f t="shared" si="918"/>
        <v>0</v>
      </c>
      <c r="N992" s="618">
        <f t="shared" si="918"/>
        <v>0</v>
      </c>
      <c r="O992" s="618">
        <f t="shared" si="918"/>
        <v>0</v>
      </c>
      <c r="P992" s="618">
        <f t="shared" si="918"/>
        <v>0</v>
      </c>
      <c r="Q992" s="618">
        <f t="shared" si="918"/>
        <v>0</v>
      </c>
    </row>
    <row r="993" spans="1:17" s="192" customFormat="1" hidden="1" outlineLevel="2">
      <c r="A993" s="188"/>
      <c r="B993" s="304"/>
      <c r="C993" s="190"/>
      <c r="D993" s="191"/>
      <c r="E993" s="195" t="str">
        <f t="shared" ref="E993:Q993" si="919" xml:space="preserve"> E895</f>
        <v>Notional regulated equity - DMMY - real (2017-18 prices)</v>
      </c>
      <c r="F993" s="618">
        <f t="shared" si="919"/>
        <v>0</v>
      </c>
      <c r="G993" s="618" t="str">
        <f t="shared" si="919"/>
        <v>£m</v>
      </c>
      <c r="H993" s="618">
        <f t="shared" si="919"/>
        <v>0</v>
      </c>
      <c r="I993" s="618">
        <f t="shared" si="919"/>
        <v>0</v>
      </c>
      <c r="J993" s="618">
        <f t="shared" si="919"/>
        <v>0</v>
      </c>
      <c r="K993" s="618">
        <f t="shared" si="919"/>
        <v>0</v>
      </c>
      <c r="L993" s="618">
        <f t="shared" si="919"/>
        <v>0</v>
      </c>
      <c r="M993" s="618">
        <f t="shared" si="919"/>
        <v>0</v>
      </c>
      <c r="N993" s="618">
        <f t="shared" si="919"/>
        <v>0</v>
      </c>
      <c r="O993" s="618">
        <f t="shared" si="919"/>
        <v>0</v>
      </c>
      <c r="P993" s="618">
        <f t="shared" si="919"/>
        <v>0</v>
      </c>
      <c r="Q993" s="618">
        <f t="shared" si="919"/>
        <v>0</v>
      </c>
    </row>
    <row r="994" spans="1:17" s="137" customFormat="1" hidden="1" outlineLevel="2">
      <c r="A994" s="369"/>
      <c r="B994" s="380"/>
      <c r="C994" s="370"/>
      <c r="D994" s="371"/>
      <c r="E994" s="368" t="s">
        <v>1291</v>
      </c>
      <c r="F994" s="621"/>
      <c r="G994" s="621" t="s">
        <v>255</v>
      </c>
      <c r="H994" s="621"/>
      <c r="I994" s="621"/>
      <c r="J994" s="621">
        <f t="shared" ref="J994" si="920" xml:space="preserve"> SUM(J989:J993)</f>
        <v>0</v>
      </c>
      <c r="K994" s="621">
        <f t="shared" ref="K994:Q994" si="921" xml:space="preserve"> SUM(K989:K993)</f>
        <v>0</v>
      </c>
      <c r="L994" s="621">
        <f t="shared" si="921"/>
        <v>0</v>
      </c>
      <c r="M994" s="621">
        <f xml:space="preserve"> SUM(M989:M993)</f>
        <v>29.254297371484839</v>
      </c>
      <c r="N994" s="621">
        <f t="shared" si="921"/>
        <v>31.580441773012488</v>
      </c>
      <c r="O994" s="621">
        <f t="shared" si="921"/>
        <v>0</v>
      </c>
      <c r="P994" s="621">
        <f t="shared" si="921"/>
        <v>0</v>
      </c>
      <c r="Q994" s="621">
        <f t="shared" si="921"/>
        <v>0</v>
      </c>
    </row>
    <row r="995" spans="1:17" s="192" customFormat="1" hidden="1" outlineLevel="1">
      <c r="A995" s="188"/>
      <c r="B995" s="304"/>
      <c r="C995" s="190"/>
      <c r="D995" s="191"/>
      <c r="E995" s="195"/>
    </row>
    <row r="996" spans="1:17" s="208" customFormat="1" hidden="1" outlineLevel="1" collapsed="1">
      <c r="A996" s="256"/>
      <c r="B996" s="257" t="s">
        <v>761</v>
      </c>
      <c r="C996" s="258"/>
      <c r="D996" s="255"/>
      <c r="E996" s="196"/>
      <c r="F996" s="196"/>
      <c r="G996" s="196"/>
      <c r="H996" s="196"/>
      <c r="I996" s="196"/>
      <c r="J996" s="196"/>
      <c r="K996" s="196"/>
      <c r="L996" s="196"/>
      <c r="M996" s="196"/>
      <c r="N996" s="196"/>
      <c r="O996" s="196"/>
      <c r="P996" s="196"/>
      <c r="Q996" s="196"/>
    </row>
    <row r="997" spans="1:17" s="192" customFormat="1" hidden="1" outlineLevel="2">
      <c r="A997" s="188"/>
      <c r="B997" s="304"/>
      <c r="C997" s="190"/>
      <c r="D997" s="191"/>
      <c r="E997" s="195"/>
    </row>
    <row r="998" spans="1:17" s="192" customFormat="1" hidden="1" outlineLevel="2">
      <c r="A998" s="188"/>
      <c r="B998" s="304" t="s">
        <v>1292</v>
      </c>
      <c r="C998" s="190"/>
      <c r="D998" s="191"/>
      <c r="E998" s="195"/>
    </row>
    <row r="999" spans="1:17" s="187" customFormat="1" hidden="1" outlineLevel="2">
      <c r="A999" s="183"/>
      <c r="B999" s="216"/>
      <c r="C999" s="185"/>
      <c r="D999" s="186"/>
      <c r="E999" s="181" t="str">
        <f xml:space="preserve"> Inp!E$214</f>
        <v>Regulatory equity actual</v>
      </c>
      <c r="F999" s="181">
        <f xml:space="preserve"> Inp!F$214</f>
        <v>0</v>
      </c>
      <c r="G999" s="181" t="str">
        <f xml:space="preserve"> Inp!G$214</f>
        <v>%</v>
      </c>
      <c r="H999" s="181">
        <f xml:space="preserve"> Inp!H$214</f>
        <v>0</v>
      </c>
      <c r="I999" s="181">
        <f xml:space="preserve"> Inp!I$214</f>
        <v>0</v>
      </c>
      <c r="J999" s="305">
        <f xml:space="preserve"> Inp!J$214</f>
        <v>0</v>
      </c>
      <c r="K999" s="305">
        <f xml:space="preserve"> Inp!K$214</f>
        <v>0</v>
      </c>
      <c r="L999" s="305">
        <f xml:space="preserve"> Inp!L$214</f>
        <v>0</v>
      </c>
      <c r="M999" s="305">
        <f xml:space="preserve"> Inp!M$214</f>
        <v>0.38514999999999999</v>
      </c>
      <c r="N999" s="305">
        <f xml:space="preserve"> Inp!N$214</f>
        <v>0</v>
      </c>
      <c r="O999" s="305">
        <f xml:space="preserve"> Inp!O$214</f>
        <v>0</v>
      </c>
      <c r="P999" s="305">
        <f xml:space="preserve"> Inp!P$214</f>
        <v>0</v>
      </c>
      <c r="Q999" s="305">
        <f xml:space="preserve"> Inp!Q$214</f>
        <v>0</v>
      </c>
    </row>
    <row r="1000" spans="1:17" s="192" customFormat="1" hidden="1" outlineLevel="2">
      <c r="A1000" s="188"/>
      <c r="B1000" s="304"/>
      <c r="C1000" s="190"/>
      <c r="D1000" s="191"/>
      <c r="E1000" s="195" t="str">
        <f t="shared" ref="E1000:Q1000" si="922" xml:space="preserve"> E181</f>
        <v>Actual regulated equity - WR - nominal (year average prices)</v>
      </c>
      <c r="F1000" s="618">
        <f t="shared" si="922"/>
        <v>0</v>
      </c>
      <c r="G1000" s="618" t="str">
        <f t="shared" si="922"/>
        <v>£m</v>
      </c>
      <c r="H1000" s="618">
        <f t="shared" si="922"/>
        <v>0</v>
      </c>
      <c r="I1000" s="618">
        <f t="shared" si="922"/>
        <v>0</v>
      </c>
      <c r="J1000" s="618">
        <f t="shared" si="922"/>
        <v>0</v>
      </c>
      <c r="K1000" s="618">
        <f t="shared" si="922"/>
        <v>0</v>
      </c>
      <c r="L1000" s="618">
        <f t="shared" si="922"/>
        <v>0</v>
      </c>
      <c r="M1000" s="618">
        <f t="shared" si="922"/>
        <v>22.320833592858172</v>
      </c>
      <c r="N1000" s="618">
        <f t="shared" si="922"/>
        <v>0</v>
      </c>
      <c r="O1000" s="618">
        <f t="shared" si="922"/>
        <v>0</v>
      </c>
      <c r="P1000" s="618">
        <f t="shared" si="922"/>
        <v>0</v>
      </c>
      <c r="Q1000" s="618">
        <f t="shared" si="922"/>
        <v>0</v>
      </c>
    </row>
    <row r="1001" spans="1:17" s="192" customFormat="1" hidden="1" outlineLevel="2">
      <c r="A1001" s="188"/>
      <c r="B1001" s="304"/>
      <c r="C1001" s="190"/>
      <c r="D1001" s="191"/>
      <c r="E1001" s="195" t="str">
        <f t="shared" ref="E1001:Q1001" si="923" xml:space="preserve"> E361</f>
        <v>Actual regulated equity - WN - nominal (year average prices)</v>
      </c>
      <c r="F1001" s="618">
        <f t="shared" si="923"/>
        <v>0</v>
      </c>
      <c r="G1001" s="618" t="str">
        <f t="shared" si="923"/>
        <v>£m</v>
      </c>
      <c r="H1001" s="618">
        <f t="shared" si="923"/>
        <v>0</v>
      </c>
      <c r="I1001" s="618">
        <f t="shared" si="923"/>
        <v>0</v>
      </c>
      <c r="J1001" s="618">
        <f t="shared" si="923"/>
        <v>0</v>
      </c>
      <c r="K1001" s="618">
        <f t="shared" si="923"/>
        <v>0</v>
      </c>
      <c r="L1001" s="618">
        <f t="shared" si="923"/>
        <v>0</v>
      </c>
      <c r="M1001" s="618">
        <f t="shared" si="923"/>
        <v>6.5480068989508835</v>
      </c>
      <c r="N1001" s="618">
        <f t="shared" si="923"/>
        <v>0</v>
      </c>
      <c r="O1001" s="618">
        <f t="shared" si="923"/>
        <v>0</v>
      </c>
      <c r="P1001" s="618">
        <f t="shared" si="923"/>
        <v>0</v>
      </c>
      <c r="Q1001" s="618">
        <f t="shared" si="923"/>
        <v>0</v>
      </c>
    </row>
    <row r="1002" spans="1:17" s="192" customFormat="1" hidden="1" outlineLevel="2">
      <c r="A1002" s="188"/>
      <c r="B1002" s="304"/>
      <c r="C1002" s="190"/>
      <c r="D1002" s="191"/>
      <c r="E1002" s="195" t="str">
        <f t="shared" ref="E1002:Q1002" si="924" xml:space="preserve"> E541</f>
        <v>Actual regulated equity - WWN - nominal (year average prices)</v>
      </c>
      <c r="F1002" s="618">
        <f t="shared" si="924"/>
        <v>0</v>
      </c>
      <c r="G1002" s="618" t="str">
        <f t="shared" si="924"/>
        <v>£m</v>
      </c>
      <c r="H1002" s="618">
        <f t="shared" si="924"/>
        <v>0</v>
      </c>
      <c r="I1002" s="618">
        <f t="shared" si="924"/>
        <v>0</v>
      </c>
      <c r="J1002" s="618">
        <f t="shared" si="924"/>
        <v>0</v>
      </c>
      <c r="K1002" s="618">
        <f t="shared" si="924"/>
        <v>0</v>
      </c>
      <c r="L1002" s="618">
        <f t="shared" si="924"/>
        <v>0</v>
      </c>
      <c r="M1002" s="618">
        <f t="shared" si="924"/>
        <v>0.62153661497776236</v>
      </c>
      <c r="N1002" s="618">
        <f t="shared" si="924"/>
        <v>0</v>
      </c>
      <c r="O1002" s="618">
        <f t="shared" si="924"/>
        <v>0</v>
      </c>
      <c r="P1002" s="618">
        <f t="shared" si="924"/>
        <v>0</v>
      </c>
      <c r="Q1002" s="618">
        <f t="shared" si="924"/>
        <v>0</v>
      </c>
    </row>
    <row r="1003" spans="1:17" s="192" customFormat="1" hidden="1" outlineLevel="2">
      <c r="A1003" s="188"/>
      <c r="B1003" s="304"/>
      <c r="C1003" s="190"/>
      <c r="D1003" s="191"/>
      <c r="E1003" s="195" t="str">
        <f t="shared" ref="E1003:Q1003" si="925" xml:space="preserve"> E721</f>
        <v>Actual regulated equity - BR - nominal (year average prices)</v>
      </c>
      <c r="F1003" s="618">
        <f t="shared" si="925"/>
        <v>0</v>
      </c>
      <c r="G1003" s="618" t="str">
        <f t="shared" si="925"/>
        <v>£m</v>
      </c>
      <c r="H1003" s="618">
        <f t="shared" si="925"/>
        <v>0</v>
      </c>
      <c r="I1003" s="618">
        <f t="shared" si="925"/>
        <v>0</v>
      </c>
      <c r="J1003" s="618">
        <f t="shared" si="925"/>
        <v>0</v>
      </c>
      <c r="K1003" s="618">
        <f t="shared" si="925"/>
        <v>0</v>
      </c>
      <c r="L1003" s="618">
        <f t="shared" si="925"/>
        <v>0</v>
      </c>
      <c r="M1003" s="618">
        <f t="shared" si="925"/>
        <v>0</v>
      </c>
      <c r="N1003" s="618">
        <f t="shared" si="925"/>
        <v>0</v>
      </c>
      <c r="O1003" s="618">
        <f t="shared" si="925"/>
        <v>0</v>
      </c>
      <c r="P1003" s="618">
        <f t="shared" si="925"/>
        <v>0</v>
      </c>
      <c r="Q1003" s="618">
        <f t="shared" si="925"/>
        <v>0</v>
      </c>
    </row>
    <row r="1004" spans="1:17" s="192" customFormat="1" hidden="1" outlineLevel="2">
      <c r="A1004" s="188"/>
      <c r="B1004" s="304"/>
      <c r="C1004" s="190"/>
      <c r="D1004" s="191"/>
      <c r="E1004" s="195" t="str">
        <f t="shared" ref="E1004:Q1004" si="926" xml:space="preserve"> E901</f>
        <v>Actual regulated equity - DMMY - nominal (year average prices)</v>
      </c>
      <c r="F1004" s="618">
        <f t="shared" si="926"/>
        <v>0</v>
      </c>
      <c r="G1004" s="618" t="str">
        <f t="shared" si="926"/>
        <v>£m</v>
      </c>
      <c r="H1004" s="618">
        <f t="shared" si="926"/>
        <v>0</v>
      </c>
      <c r="I1004" s="618">
        <f t="shared" si="926"/>
        <v>0</v>
      </c>
      <c r="J1004" s="618">
        <f t="shared" si="926"/>
        <v>0</v>
      </c>
      <c r="K1004" s="618">
        <f t="shared" si="926"/>
        <v>0</v>
      </c>
      <c r="L1004" s="618">
        <f t="shared" si="926"/>
        <v>0</v>
      </c>
      <c r="M1004" s="618">
        <f t="shared" si="926"/>
        <v>0</v>
      </c>
      <c r="N1004" s="618">
        <f t="shared" si="926"/>
        <v>0</v>
      </c>
      <c r="O1004" s="618">
        <f t="shared" si="926"/>
        <v>0</v>
      </c>
      <c r="P1004" s="618">
        <f t="shared" si="926"/>
        <v>0</v>
      </c>
      <c r="Q1004" s="618">
        <f t="shared" si="926"/>
        <v>0</v>
      </c>
    </row>
    <row r="1005" spans="1:17" s="240" customFormat="1" hidden="1" outlineLevel="2">
      <c r="A1005" s="237"/>
      <c r="B1005" s="241"/>
      <c r="C1005" s="238"/>
      <c r="D1005" s="239"/>
      <c r="E1005" s="320" t="s">
        <v>1293</v>
      </c>
      <c r="F1005" s="591"/>
      <c r="G1005" s="591" t="s">
        <v>255</v>
      </c>
      <c r="H1005" s="591"/>
      <c r="I1005" s="591"/>
      <c r="J1005" s="591">
        <f t="shared" ref="J1005:Q1005" si="927" xml:space="preserve"> SUM(J1000:J1004)</f>
        <v>0</v>
      </c>
      <c r="K1005" s="591">
        <f t="shared" si="927"/>
        <v>0</v>
      </c>
      <c r="L1005" s="591">
        <f t="shared" si="927"/>
        <v>0</v>
      </c>
      <c r="M1005" s="591">
        <f t="shared" si="927"/>
        <v>29.49037710678682</v>
      </c>
      <c r="N1005" s="591">
        <f t="shared" si="927"/>
        <v>0</v>
      </c>
      <c r="O1005" s="591">
        <f t="shared" si="927"/>
        <v>0</v>
      </c>
      <c r="P1005" s="591">
        <f t="shared" si="927"/>
        <v>0</v>
      </c>
      <c r="Q1005" s="591">
        <f t="shared" si="927"/>
        <v>0</v>
      </c>
    </row>
    <row r="1006" spans="1:17" s="148" customFormat="1" hidden="1" outlineLevel="2">
      <c r="A1006" s="143"/>
      <c r="B1006" s="144"/>
      <c r="C1006" s="145"/>
      <c r="D1006" s="146"/>
      <c r="E1006" s="147"/>
      <c r="G1006" s="149"/>
    </row>
    <row r="1007" spans="1:17" s="148" customFormat="1" hidden="1" outlineLevel="2">
      <c r="A1007" s="143"/>
      <c r="B1007" s="304" t="s">
        <v>1294</v>
      </c>
      <c r="C1007" s="145"/>
      <c r="D1007" s="146"/>
      <c r="E1007" s="147"/>
      <c r="G1007" s="149"/>
    </row>
    <row r="1008" spans="1:17" s="187" customFormat="1" hidden="1" outlineLevel="2">
      <c r="A1008" s="183"/>
      <c r="B1008" s="216"/>
      <c r="C1008" s="185"/>
      <c r="D1008" s="186"/>
      <c r="E1008" s="181" t="str">
        <f xml:space="preserve"> Inp!E$214</f>
        <v>Regulatory equity actual</v>
      </c>
      <c r="F1008" s="181">
        <f xml:space="preserve"> Inp!F$214</f>
        <v>0</v>
      </c>
      <c r="G1008" s="181" t="str">
        <f xml:space="preserve"> Inp!G$214</f>
        <v>%</v>
      </c>
      <c r="H1008" s="181">
        <f xml:space="preserve"> Inp!H$214</f>
        <v>0</v>
      </c>
      <c r="I1008" s="181">
        <f xml:space="preserve"> Inp!I$214</f>
        <v>0</v>
      </c>
      <c r="J1008" s="305">
        <f xml:space="preserve"> Inp!J$214</f>
        <v>0</v>
      </c>
      <c r="K1008" s="305">
        <f xml:space="preserve"> Inp!K$214</f>
        <v>0</v>
      </c>
      <c r="L1008" s="305">
        <f xml:space="preserve"> Inp!L$214</f>
        <v>0</v>
      </c>
      <c r="M1008" s="305">
        <f xml:space="preserve"> Inp!M$214</f>
        <v>0.38514999999999999</v>
      </c>
      <c r="N1008" s="305">
        <f xml:space="preserve"> Inp!N$214</f>
        <v>0</v>
      </c>
      <c r="O1008" s="305">
        <f xml:space="preserve"> Inp!O$214</f>
        <v>0</v>
      </c>
      <c r="P1008" s="305">
        <f xml:space="preserve"> Inp!P$214</f>
        <v>0</v>
      </c>
      <c r="Q1008" s="305">
        <f xml:space="preserve"> Inp!Q$214</f>
        <v>0</v>
      </c>
    </row>
    <row r="1009" spans="1:17" s="192" customFormat="1" hidden="1" outlineLevel="2">
      <c r="A1009" s="188"/>
      <c r="B1009" s="304"/>
      <c r="C1009" s="190"/>
      <c r="D1009" s="191"/>
      <c r="E1009" s="195" t="str">
        <f t="shared" ref="E1009:Q1009" si="928" xml:space="preserve"> E183</f>
        <v>Actual regulated equity - WR - real (2017-18 prices)</v>
      </c>
      <c r="F1009" s="618">
        <f t="shared" si="928"/>
        <v>0</v>
      </c>
      <c r="G1009" s="618" t="str">
        <f t="shared" si="928"/>
        <v>£m</v>
      </c>
      <c r="H1009" s="618">
        <f t="shared" si="928"/>
        <v>0</v>
      </c>
      <c r="I1009" s="618">
        <f t="shared" si="928"/>
        <v>0</v>
      </c>
      <c r="J1009" s="618">
        <f t="shared" si="928"/>
        <v>0</v>
      </c>
      <c r="K1009" s="618">
        <f t="shared" si="928"/>
        <v>0</v>
      </c>
      <c r="L1009" s="618">
        <f t="shared" si="928"/>
        <v>0</v>
      </c>
      <c r="M1009" s="618">
        <f t="shared" si="928"/>
        <v>21.320121050353947</v>
      </c>
      <c r="N1009" s="618">
        <f t="shared" si="928"/>
        <v>0</v>
      </c>
      <c r="O1009" s="618">
        <f t="shared" si="928"/>
        <v>0</v>
      </c>
      <c r="P1009" s="618">
        <f t="shared" si="928"/>
        <v>0</v>
      </c>
      <c r="Q1009" s="618">
        <f t="shared" si="928"/>
        <v>0</v>
      </c>
    </row>
    <row r="1010" spans="1:17" s="192" customFormat="1" hidden="1" outlineLevel="2">
      <c r="A1010" s="188"/>
      <c r="B1010" s="304"/>
      <c r="C1010" s="190"/>
      <c r="D1010" s="191"/>
      <c r="E1010" s="195" t="str">
        <f t="shared" ref="E1010:Q1010" si="929" xml:space="preserve"> E363</f>
        <v>Actual regulated equity - WN - real (2017-18 prices)</v>
      </c>
      <c r="F1010" s="618">
        <f t="shared" si="929"/>
        <v>0</v>
      </c>
      <c r="G1010" s="618" t="str">
        <f t="shared" si="929"/>
        <v>£m</v>
      </c>
      <c r="H1010" s="618">
        <f t="shared" si="929"/>
        <v>0</v>
      </c>
      <c r="I1010" s="618">
        <f t="shared" si="929"/>
        <v>0</v>
      </c>
      <c r="J1010" s="618">
        <f t="shared" si="929"/>
        <v>0</v>
      </c>
      <c r="K1010" s="618">
        <f t="shared" si="929"/>
        <v>0</v>
      </c>
      <c r="L1010" s="618">
        <f t="shared" si="929"/>
        <v>0</v>
      </c>
      <c r="M1010" s="618">
        <f t="shared" si="929"/>
        <v>6.2544393399740121</v>
      </c>
      <c r="N1010" s="618">
        <f t="shared" si="929"/>
        <v>0</v>
      </c>
      <c r="O1010" s="618">
        <f t="shared" si="929"/>
        <v>0</v>
      </c>
      <c r="P1010" s="618">
        <f t="shared" si="929"/>
        <v>0</v>
      </c>
      <c r="Q1010" s="618">
        <f t="shared" si="929"/>
        <v>0</v>
      </c>
    </row>
    <row r="1011" spans="1:17" s="192" customFormat="1" hidden="1" outlineLevel="2">
      <c r="A1011" s="188"/>
      <c r="B1011" s="304"/>
      <c r="C1011" s="190"/>
      <c r="D1011" s="191"/>
      <c r="E1011" s="195" t="str">
        <f t="shared" ref="E1011:Q1011" si="930" xml:space="preserve"> E543</f>
        <v>Actual regulated equity - WWN - real (2017-18 prices)</v>
      </c>
      <c r="F1011" s="618">
        <f t="shared" si="930"/>
        <v>0</v>
      </c>
      <c r="G1011" s="618" t="str">
        <f t="shared" si="930"/>
        <v>£m</v>
      </c>
      <c r="H1011" s="618">
        <f t="shared" si="930"/>
        <v>0</v>
      </c>
      <c r="I1011" s="618">
        <f t="shared" si="930"/>
        <v>0</v>
      </c>
      <c r="J1011" s="618">
        <f t="shared" si="930"/>
        <v>0</v>
      </c>
      <c r="K1011" s="618">
        <f t="shared" si="930"/>
        <v>0</v>
      </c>
      <c r="L1011" s="618">
        <f t="shared" si="930"/>
        <v>0</v>
      </c>
      <c r="M1011" s="618">
        <f t="shared" si="930"/>
        <v>0.59367119124050205</v>
      </c>
      <c r="N1011" s="618">
        <f t="shared" si="930"/>
        <v>0</v>
      </c>
      <c r="O1011" s="618">
        <f t="shared" si="930"/>
        <v>0</v>
      </c>
      <c r="P1011" s="618">
        <f t="shared" si="930"/>
        <v>0</v>
      </c>
      <c r="Q1011" s="618">
        <f t="shared" si="930"/>
        <v>0</v>
      </c>
    </row>
    <row r="1012" spans="1:17" s="192" customFormat="1" hidden="1" outlineLevel="2">
      <c r="A1012" s="188"/>
      <c r="B1012" s="304"/>
      <c r="C1012" s="190"/>
      <c r="D1012" s="191"/>
      <c r="E1012" s="195" t="str">
        <f t="shared" ref="E1012:Q1012" si="931" xml:space="preserve"> E723</f>
        <v>Actual regulated equity - BR - real (2017-18 prices)</v>
      </c>
      <c r="F1012" s="618">
        <f t="shared" si="931"/>
        <v>0</v>
      </c>
      <c r="G1012" s="618" t="str">
        <f t="shared" si="931"/>
        <v>£m</v>
      </c>
      <c r="H1012" s="618">
        <f t="shared" si="931"/>
        <v>0</v>
      </c>
      <c r="I1012" s="618">
        <f t="shared" si="931"/>
        <v>0</v>
      </c>
      <c r="J1012" s="618">
        <f t="shared" si="931"/>
        <v>0</v>
      </c>
      <c r="K1012" s="618">
        <f t="shared" si="931"/>
        <v>0</v>
      </c>
      <c r="L1012" s="618">
        <f t="shared" si="931"/>
        <v>0</v>
      </c>
      <c r="M1012" s="618">
        <f t="shared" si="931"/>
        <v>0</v>
      </c>
      <c r="N1012" s="618">
        <f t="shared" si="931"/>
        <v>0</v>
      </c>
      <c r="O1012" s="618">
        <f t="shared" si="931"/>
        <v>0</v>
      </c>
      <c r="P1012" s="618">
        <f t="shared" si="931"/>
        <v>0</v>
      </c>
      <c r="Q1012" s="618">
        <f t="shared" si="931"/>
        <v>0</v>
      </c>
    </row>
    <row r="1013" spans="1:17" s="192" customFormat="1" hidden="1" outlineLevel="2">
      <c r="A1013" s="188"/>
      <c r="B1013" s="304"/>
      <c r="C1013" s="190"/>
      <c r="D1013" s="191"/>
      <c r="E1013" s="195" t="str">
        <f t="shared" ref="E1013:Q1013" si="932">E903</f>
        <v>Actual regulated equity - DMMY - real (2017-18 prices)</v>
      </c>
      <c r="F1013" s="618">
        <f t="shared" si="932"/>
        <v>0</v>
      </c>
      <c r="G1013" s="618" t="str">
        <f t="shared" si="932"/>
        <v>£m</v>
      </c>
      <c r="H1013" s="618">
        <f t="shared" si="932"/>
        <v>0</v>
      </c>
      <c r="I1013" s="618">
        <f t="shared" si="932"/>
        <v>0</v>
      </c>
      <c r="J1013" s="618">
        <f t="shared" si="932"/>
        <v>0</v>
      </c>
      <c r="K1013" s="618">
        <f t="shared" si="932"/>
        <v>0</v>
      </c>
      <c r="L1013" s="618">
        <f t="shared" si="932"/>
        <v>0</v>
      </c>
      <c r="M1013" s="618">
        <f t="shared" si="932"/>
        <v>0</v>
      </c>
      <c r="N1013" s="618">
        <f t="shared" si="932"/>
        <v>0</v>
      </c>
      <c r="O1013" s="618">
        <f t="shared" si="932"/>
        <v>0</v>
      </c>
      <c r="P1013" s="618">
        <f t="shared" si="932"/>
        <v>0</v>
      </c>
      <c r="Q1013" s="618">
        <f t="shared" si="932"/>
        <v>0</v>
      </c>
    </row>
    <row r="1014" spans="1:17" s="137" customFormat="1" hidden="1" outlineLevel="2">
      <c r="A1014" s="369"/>
      <c r="B1014" s="380"/>
      <c r="C1014" s="370"/>
      <c r="D1014" s="371"/>
      <c r="E1014" s="368" t="s">
        <v>1295</v>
      </c>
      <c r="F1014" s="621"/>
      <c r="G1014" s="621" t="s">
        <v>255</v>
      </c>
      <c r="H1014" s="621"/>
      <c r="I1014" s="621"/>
      <c r="J1014" s="621">
        <f t="shared" ref="J1014:Q1014" si="933" xml:space="preserve"> SUM(J1009:J1013)</f>
        <v>0</v>
      </c>
      <c r="K1014" s="621">
        <f t="shared" si="933"/>
        <v>0</v>
      </c>
      <c r="L1014" s="621">
        <f t="shared" si="933"/>
        <v>0</v>
      </c>
      <c r="M1014" s="621">
        <f t="shared" si="933"/>
        <v>28.168231581568463</v>
      </c>
      <c r="N1014" s="621">
        <f t="shared" si="933"/>
        <v>0</v>
      </c>
      <c r="O1014" s="621">
        <f t="shared" si="933"/>
        <v>0</v>
      </c>
      <c r="P1014" s="621">
        <f t="shared" si="933"/>
        <v>0</v>
      </c>
      <c r="Q1014" s="621">
        <f t="shared" si="933"/>
        <v>0</v>
      </c>
    </row>
    <row r="1015" spans="1:17" s="192" customFormat="1" hidden="1" outlineLevel="1">
      <c r="A1015" s="188"/>
      <c r="B1015" s="304"/>
      <c r="C1015" s="190"/>
      <c r="D1015" s="191"/>
      <c r="E1015" s="195"/>
    </row>
    <row r="1016" spans="1:17" s="240" customFormat="1" hidden="1" outlineLevel="1" collapsed="1">
      <c r="A1016" s="237"/>
      <c r="B1016" s="304" t="s">
        <v>1007</v>
      </c>
      <c r="C1016" s="238"/>
      <c r="D1016" s="239"/>
      <c r="E1016" s="196"/>
      <c r="F1016" s="196"/>
      <c r="G1016" s="196"/>
      <c r="H1016" s="196"/>
      <c r="I1016" s="196"/>
      <c r="J1016" s="196"/>
      <c r="K1016" s="196"/>
      <c r="L1016" s="196"/>
      <c r="M1016" s="196"/>
      <c r="N1016" s="196"/>
      <c r="O1016" s="196"/>
      <c r="P1016" s="196"/>
      <c r="Q1016" s="196"/>
    </row>
    <row r="1017" spans="1:17" s="240" customFormat="1" hidden="1" outlineLevel="2">
      <c r="A1017" s="237"/>
      <c r="B1017" s="241"/>
      <c r="C1017" s="238"/>
      <c r="D1017" s="239"/>
      <c r="E1017" s="266"/>
      <c r="F1017" s="266"/>
      <c r="G1017" s="266"/>
      <c r="H1017" s="266"/>
      <c r="I1017" s="266"/>
      <c r="J1017" s="266"/>
      <c r="K1017" s="266"/>
      <c r="L1017" s="266"/>
      <c r="M1017" s="266"/>
      <c r="N1017" s="266"/>
      <c r="O1017" s="266"/>
      <c r="P1017" s="266"/>
      <c r="Q1017" s="266"/>
    </row>
    <row r="1018" spans="1:17" s="240" customFormat="1" hidden="1" outlineLevel="2">
      <c r="A1018" s="237"/>
      <c r="B1018" s="241"/>
      <c r="C1018" s="238"/>
      <c r="D1018" s="239"/>
      <c r="E1018" s="266" t="str">
        <f t="shared" ref="E1018:Q1018" si="934" xml:space="preserve"> E972</f>
        <v>Total: Prior year closing RCV expressed in prior year nominal terms</v>
      </c>
      <c r="F1018" s="274">
        <f t="shared" si="934"/>
        <v>0</v>
      </c>
      <c r="G1018" s="274" t="str">
        <f t="shared" si="934"/>
        <v>£m</v>
      </c>
      <c r="H1018" s="274">
        <f t="shared" si="934"/>
        <v>0</v>
      </c>
      <c r="I1018" s="274">
        <f t="shared" si="934"/>
        <v>0</v>
      </c>
      <c r="J1018" s="274">
        <f t="shared" si="934"/>
        <v>0</v>
      </c>
      <c r="K1018" s="274">
        <f t="shared" si="934"/>
        <v>0</v>
      </c>
      <c r="L1018" s="274">
        <f t="shared" si="934"/>
        <v>0</v>
      </c>
      <c r="M1018" s="274">
        <f t="shared" si="934"/>
        <v>73.601087610011987</v>
      </c>
      <c r="N1018" s="274">
        <f t="shared" si="934"/>
        <v>79.59601726659389</v>
      </c>
      <c r="O1018" s="274">
        <f t="shared" si="934"/>
        <v>91.232334434159881</v>
      </c>
      <c r="P1018" s="274">
        <f t="shared" si="934"/>
        <v>0</v>
      </c>
      <c r="Q1018" s="274">
        <f t="shared" si="934"/>
        <v>0</v>
      </c>
    </row>
    <row r="1019" spans="1:17" s="240" customFormat="1" hidden="1" outlineLevel="2">
      <c r="A1019" s="237"/>
      <c r="B1019" s="241"/>
      <c r="C1019" s="238"/>
      <c r="D1019" s="239"/>
      <c r="E1019" s="266" t="str">
        <f t="shared" ref="E1019:Q1019" si="935" xml:space="preserve"> E974</f>
        <v>Total: Annual update roll forward for Indexation</v>
      </c>
      <c r="F1019" s="274">
        <f t="shared" si="935"/>
        <v>0</v>
      </c>
      <c r="G1019" s="274" t="str">
        <f t="shared" si="935"/>
        <v>£m</v>
      </c>
      <c r="H1019" s="274">
        <f t="shared" si="935"/>
        <v>0</v>
      </c>
      <c r="I1019" s="274">
        <f t="shared" si="935"/>
        <v>0</v>
      </c>
      <c r="J1019" s="274">
        <f t="shared" si="935"/>
        <v>0</v>
      </c>
      <c r="K1019" s="274">
        <f t="shared" si="935"/>
        <v>0</v>
      </c>
      <c r="L1019" s="274">
        <f t="shared" si="935"/>
        <v>0</v>
      </c>
      <c r="M1019" s="274">
        <f t="shared" si="935"/>
        <v>0.74549904577361303</v>
      </c>
      <c r="N1019" s="274">
        <f t="shared" si="935"/>
        <v>4.9339372599164903</v>
      </c>
      <c r="O1019" s="274">
        <f t="shared" si="935"/>
        <v>0</v>
      </c>
      <c r="P1019" s="274">
        <f t="shared" si="935"/>
        <v>0</v>
      </c>
      <c r="Q1019" s="274">
        <f t="shared" si="935"/>
        <v>0</v>
      </c>
    </row>
    <row r="1020" spans="1:17" s="240" customFormat="1" hidden="1" outlineLevel="2">
      <c r="A1020" s="237"/>
      <c r="B1020" s="241"/>
      <c r="C1020" s="238"/>
      <c r="D1020" s="239"/>
      <c r="E1020" s="266" t="s">
        <v>1296</v>
      </c>
      <c r="F1020" s="266"/>
      <c r="G1020" s="266" t="s">
        <v>1009</v>
      </c>
      <c r="H1020" s="266"/>
      <c r="I1020" s="266"/>
      <c r="J1020" s="267">
        <f t="shared" ref="J1020:L1020" si="936" xml:space="preserve"> IF( J1018 &lt;&gt; 0, 1 + J1019 / J1018, 0)</f>
        <v>0</v>
      </c>
      <c r="K1020" s="267">
        <f t="shared" si="936"/>
        <v>0</v>
      </c>
      <c r="L1020" s="267">
        <f t="shared" si="936"/>
        <v>0</v>
      </c>
      <c r="M1020" s="267">
        <f xml:space="preserve"> IF( M1018 &lt;&gt; 0, 1 + M1019 / M1018, 0)</f>
        <v>1.0101289134438307</v>
      </c>
      <c r="N1020" s="267">
        <f t="shared" ref="N1020:Q1020" si="937" xml:space="preserve"> IF( N1018 &lt;&gt; 0, 1 + N1019 / N1018, 0)</f>
        <v>1.0619872379216044</v>
      </c>
      <c r="O1020" s="267">
        <f t="shared" si="937"/>
        <v>1</v>
      </c>
      <c r="P1020" s="267">
        <f t="shared" si="937"/>
        <v>0</v>
      </c>
      <c r="Q1020" s="267">
        <f t="shared" si="937"/>
        <v>0</v>
      </c>
    </row>
    <row r="1021" spans="1:17" s="581" customFormat="1" hidden="1" outlineLevel="2">
      <c r="A1021" s="578"/>
      <c r="B1021" s="579"/>
      <c r="C1021" s="580"/>
      <c r="E1021" s="581" t="s">
        <v>1297</v>
      </c>
      <c r="G1021" s="581" t="s">
        <v>446</v>
      </c>
      <c r="J1021" s="581">
        <f t="shared" ref="J1021:Q1021" si="938" xml:space="preserve"> IF( J1018 &lt;&gt; 0, J1019 / J1018, 0)</f>
        <v>0</v>
      </c>
      <c r="K1021" s="581">
        <f t="shared" si="938"/>
        <v>0</v>
      </c>
      <c r="L1021" s="581">
        <f t="shared" si="938"/>
        <v>0</v>
      </c>
      <c r="M1021" s="581">
        <f t="shared" si="938"/>
        <v>1.012891344383072E-2</v>
      </c>
      <c r="N1021" s="581">
        <f t="shared" si="938"/>
        <v>6.1987237921604439E-2</v>
      </c>
      <c r="O1021" s="581">
        <f t="shared" si="938"/>
        <v>0</v>
      </c>
      <c r="P1021" s="581">
        <f t="shared" si="938"/>
        <v>0</v>
      </c>
      <c r="Q1021" s="581">
        <f t="shared" si="938"/>
        <v>0</v>
      </c>
    </row>
    <row r="1022" spans="1:17" s="240" customFormat="1" hidden="1" outlineLevel="2">
      <c r="A1022" s="237"/>
      <c r="B1022" s="241"/>
      <c r="C1022" s="238"/>
      <c r="D1022" s="239"/>
      <c r="E1022" s="266"/>
      <c r="F1022" s="266"/>
      <c r="G1022" s="266"/>
      <c r="H1022" s="266"/>
      <c r="I1022" s="266"/>
      <c r="J1022" s="266"/>
      <c r="K1022" s="266"/>
      <c r="L1022" s="266"/>
      <c r="M1022" s="266"/>
      <c r="N1022" s="266"/>
      <c r="O1022" s="266"/>
      <c r="P1022" s="266"/>
      <c r="Q1022" s="266"/>
    </row>
    <row r="1023" spans="1:17" s="240" customFormat="1" hidden="1" outlineLevel="2">
      <c r="A1023" s="237"/>
      <c r="B1023" s="241"/>
      <c r="C1023" s="238"/>
      <c r="D1023" s="239"/>
      <c r="E1023" s="266" t="str">
        <f t="shared" ref="E1023:Q1023" si="939" xml:space="preserve"> E930</f>
        <v>Total: Opening RCV (RPI inflated RCV) balance BEG - nominal (year end prices)</v>
      </c>
      <c r="F1023" s="274">
        <f t="shared" si="939"/>
        <v>0</v>
      </c>
      <c r="G1023" s="274" t="str">
        <f t="shared" si="939"/>
        <v>£m</v>
      </c>
      <c r="H1023" s="274">
        <f t="shared" si="939"/>
        <v>0</v>
      </c>
      <c r="I1023" s="274">
        <f t="shared" si="939"/>
        <v>0</v>
      </c>
      <c r="J1023" s="274">
        <f t="shared" si="939"/>
        <v>0</v>
      </c>
      <c r="K1023" s="274">
        <f t="shared" si="939"/>
        <v>0</v>
      </c>
      <c r="L1023" s="274">
        <f t="shared" si="939"/>
        <v>0</v>
      </c>
      <c r="M1023" s="274">
        <f t="shared" si="939"/>
        <v>36.878019326052019</v>
      </c>
      <c r="N1023" s="274">
        <f t="shared" si="939"/>
        <v>35.710841123160073</v>
      </c>
      <c r="O1023" s="274">
        <f t="shared" si="939"/>
        <v>0</v>
      </c>
      <c r="P1023" s="274">
        <f t="shared" si="939"/>
        <v>0</v>
      </c>
      <c r="Q1023" s="274">
        <f t="shared" si="939"/>
        <v>0</v>
      </c>
    </row>
    <row r="1024" spans="1:17" s="240" customFormat="1" hidden="1" outlineLevel="2">
      <c r="A1024" s="237"/>
      <c r="B1024" s="241"/>
      <c r="C1024" s="238"/>
      <c r="D1024" s="239"/>
      <c r="E1024" s="266" t="str">
        <f t="shared" ref="E1024:Q1024" si="940" xml:space="preserve"> E931</f>
        <v>Total: Indexation on RCV - CPI(H) + RPI wedge bf balance - nominal (year end prices)</v>
      </c>
      <c r="F1024" s="274">
        <f t="shared" si="940"/>
        <v>0</v>
      </c>
      <c r="G1024" s="274" t="str">
        <f t="shared" si="940"/>
        <v>£m</v>
      </c>
      <c r="H1024" s="274">
        <f t="shared" si="940"/>
        <v>0</v>
      </c>
      <c r="I1024" s="274">
        <f t="shared" si="940"/>
        <v>0</v>
      </c>
      <c r="J1024" s="274">
        <f t="shared" si="940"/>
        <v>0</v>
      </c>
      <c r="K1024" s="274">
        <f t="shared" si="940"/>
        <v>0</v>
      </c>
      <c r="L1024" s="274">
        <f t="shared" si="940"/>
        <v>0</v>
      </c>
      <c r="M1024" s="274">
        <f t="shared" si="940"/>
        <v>0.32019390731447855</v>
      </c>
      <c r="N1024" s="274">
        <f t="shared" si="940"/>
        <v>2.0627310212499466</v>
      </c>
      <c r="O1024" s="274">
        <f t="shared" si="940"/>
        <v>0</v>
      </c>
      <c r="P1024" s="274">
        <f t="shared" si="940"/>
        <v>0</v>
      </c>
      <c r="Q1024" s="274">
        <f t="shared" si="940"/>
        <v>0</v>
      </c>
    </row>
    <row r="1025" spans="1:20" s="240" customFormat="1" hidden="1" outlineLevel="2">
      <c r="A1025" s="237"/>
      <c r="B1025" s="241"/>
      <c r="C1025" s="238"/>
      <c r="D1025" s="239"/>
      <c r="E1025" s="266" t="str">
        <f t="shared" ref="E1025:Q1025" si="941" xml:space="preserve"> E935</f>
        <v>Total: Opening RCV (CPIH inflated RCV) - nominal (year end prices)</v>
      </c>
      <c r="F1025" s="274">
        <f t="shared" si="941"/>
        <v>0</v>
      </c>
      <c r="G1025" s="274" t="str">
        <f t="shared" si="941"/>
        <v>£m</v>
      </c>
      <c r="H1025" s="274">
        <f t="shared" si="941"/>
        <v>0</v>
      </c>
      <c r="I1025" s="274">
        <f t="shared" si="941"/>
        <v>0</v>
      </c>
      <c r="J1025" s="274">
        <f t="shared" si="941"/>
        <v>0</v>
      </c>
      <c r="K1025" s="274">
        <f t="shared" si="941"/>
        <v>0</v>
      </c>
      <c r="L1025" s="274">
        <f t="shared" si="941"/>
        <v>0</v>
      </c>
      <c r="M1025" s="274">
        <f t="shared" si="941"/>
        <v>36.875655133566724</v>
      </c>
      <c r="N1025" s="274">
        <f t="shared" si="941"/>
        <v>35.638753828808653</v>
      </c>
      <c r="O1025" s="274">
        <f t="shared" si="941"/>
        <v>0</v>
      </c>
      <c r="P1025" s="274">
        <f t="shared" si="941"/>
        <v>0</v>
      </c>
      <c r="Q1025" s="274">
        <f t="shared" si="941"/>
        <v>0</v>
      </c>
    </row>
    <row r="1026" spans="1:20" s="240" customFormat="1" hidden="1" outlineLevel="2">
      <c r="A1026" s="237"/>
      <c r="B1026" s="241"/>
      <c r="C1026" s="238"/>
      <c r="D1026" s="239"/>
      <c r="E1026" s="266" t="str">
        <f t="shared" ref="E1026" si="942" xml:space="preserve"> E936</f>
        <v>Total: Indexation on RCV - CPI(H) bf balance - nominal (year end prices)</v>
      </c>
      <c r="F1026" s="274">
        <f t="shared" ref="F1026" si="943" xml:space="preserve"> F936</f>
        <v>0</v>
      </c>
      <c r="G1026" s="274">
        <f t="shared" ref="G1026:Q1026" si="944" xml:space="preserve"> G936</f>
        <v>0</v>
      </c>
      <c r="H1026" s="274">
        <f t="shared" si="944"/>
        <v>0</v>
      </c>
      <c r="I1026" s="274">
        <f t="shared" si="944"/>
        <v>0</v>
      </c>
      <c r="J1026" s="274">
        <f t="shared" si="944"/>
        <v>0</v>
      </c>
      <c r="K1026" s="274">
        <f t="shared" si="944"/>
        <v>0</v>
      </c>
      <c r="L1026" s="274">
        <f t="shared" si="944"/>
        <v>0</v>
      </c>
      <c r="M1026" s="274">
        <f t="shared" si="944"/>
        <v>0.29763819432605498</v>
      </c>
      <c r="N1026" s="274">
        <f t="shared" si="944"/>
        <v>1.3592008080920499</v>
      </c>
      <c r="O1026" s="274">
        <f t="shared" si="944"/>
        <v>0</v>
      </c>
      <c r="P1026" s="274">
        <f t="shared" si="944"/>
        <v>0</v>
      </c>
      <c r="Q1026" s="274">
        <f t="shared" si="944"/>
        <v>0</v>
      </c>
    </row>
    <row r="1027" spans="1:20" s="240" customFormat="1" hidden="1" outlineLevel="2">
      <c r="A1027" s="237"/>
      <c r="B1027" s="241"/>
      <c r="C1027" s="238"/>
      <c r="D1027" s="239"/>
      <c r="E1027" s="266" t="s">
        <v>1298</v>
      </c>
      <c r="F1027" s="266"/>
      <c r="G1027" s="266" t="s">
        <v>255</v>
      </c>
      <c r="H1027" s="266"/>
      <c r="I1027" s="266"/>
      <c r="J1027" s="274">
        <f t="shared" ref="J1027" si="945" xml:space="preserve"> J1023 + J1024 - J1025 - J1026</f>
        <v>0</v>
      </c>
      <c r="K1027" s="274">
        <f t="shared" ref="K1027" si="946" xml:space="preserve"> K1023 + K1024 - K1025 - K1026</f>
        <v>0</v>
      </c>
      <c r="L1027" s="274">
        <f t="shared" ref="L1027" si="947" xml:space="preserve"> L1023 + L1024 - L1025 - L1026</f>
        <v>0</v>
      </c>
      <c r="M1027" s="274">
        <f xml:space="preserve"> M1023 + M1024 - M1025 - M1026</f>
        <v>2.4919905473716031E-2</v>
      </c>
      <c r="N1027" s="274">
        <f t="shared" ref="N1027" si="948" xml:space="preserve"> N1023 + N1024 - N1025 - N1026</f>
        <v>0.7756175075093148</v>
      </c>
      <c r="O1027" s="274">
        <f t="shared" ref="O1027" si="949" xml:space="preserve"> O1023 + O1024 - O1025 - O1026</f>
        <v>0</v>
      </c>
      <c r="P1027" s="274">
        <f t="shared" ref="P1027" si="950" xml:space="preserve"> P1023 + P1024 - P1025 - P1026</f>
        <v>0</v>
      </c>
      <c r="Q1027" s="274">
        <f t="shared" ref="Q1027" si="951" xml:space="preserve"> Q1023 + Q1024 - Q1025 - Q1026</f>
        <v>0</v>
      </c>
    </row>
    <row r="1028" spans="1:20" s="240" customFormat="1" hidden="1" outlineLevel="2">
      <c r="A1028" s="237"/>
      <c r="B1028" s="241"/>
      <c r="C1028" s="238"/>
      <c r="D1028" s="239"/>
      <c r="E1028" s="266" t="s">
        <v>1299</v>
      </c>
      <c r="F1028" s="266"/>
      <c r="G1028" s="266" t="s">
        <v>1009</v>
      </c>
      <c r="H1028" s="266"/>
      <c r="I1028" s="266"/>
      <c r="J1028" s="267">
        <f t="shared" ref="J1028:Q1028" si="952" xml:space="preserve"> IF( J1018 &lt;&gt; 0, 1 + J1027 / J1018, 0)</f>
        <v>0</v>
      </c>
      <c r="K1028" s="267">
        <f t="shared" si="952"/>
        <v>0</v>
      </c>
      <c r="L1028" s="267">
        <f t="shared" si="952"/>
        <v>0</v>
      </c>
      <c r="M1028" s="267">
        <f t="shared" si="952"/>
        <v>1.0003385806688858</v>
      </c>
      <c r="N1028" s="267">
        <f t="shared" si="952"/>
        <v>1.0097444260924704</v>
      </c>
      <c r="O1028" s="267">
        <f t="shared" si="952"/>
        <v>1</v>
      </c>
      <c r="P1028" s="267">
        <f t="shared" si="952"/>
        <v>0</v>
      </c>
      <c r="Q1028" s="267">
        <f t="shared" si="952"/>
        <v>0</v>
      </c>
    </row>
    <row r="1029" spans="1:20" s="581" customFormat="1" hidden="1" outlineLevel="2">
      <c r="A1029" s="578"/>
      <c r="B1029" s="579"/>
      <c r="C1029" s="580"/>
      <c r="E1029" s="581" t="s">
        <v>1300</v>
      </c>
      <c r="G1029" s="581" t="s">
        <v>446</v>
      </c>
      <c r="J1029" s="581">
        <f t="shared" ref="J1029:Q1029" si="953" xml:space="preserve"> IF( J1018 &lt;&gt; 0, J1027 / J1018, 0)</f>
        <v>0</v>
      </c>
      <c r="K1029" s="581">
        <f t="shared" si="953"/>
        <v>0</v>
      </c>
      <c r="L1029" s="581">
        <f t="shared" si="953"/>
        <v>0</v>
      </c>
      <c r="M1029" s="581">
        <f xml:space="preserve"> IF( M1018 &lt;&gt; 0, M1027 / M1018, 0)</f>
        <v>3.3858066888574302E-4</v>
      </c>
      <c r="N1029" s="581">
        <f t="shared" si="953"/>
        <v>9.7444260924703097E-3</v>
      </c>
      <c r="O1029" s="581">
        <f t="shared" si="953"/>
        <v>0</v>
      </c>
      <c r="P1029" s="581">
        <f t="shared" si="953"/>
        <v>0</v>
      </c>
      <c r="Q1029" s="581">
        <f t="shared" si="953"/>
        <v>0</v>
      </c>
    </row>
    <row r="1030" spans="1:20" s="240" customFormat="1" hidden="1" outlineLevel="2">
      <c r="A1030" s="237"/>
      <c r="B1030" s="241"/>
      <c r="C1030" s="238"/>
      <c r="D1030" s="239"/>
      <c r="E1030" s="266"/>
      <c r="F1030" s="266"/>
      <c r="G1030" s="266"/>
      <c r="H1030" s="266"/>
      <c r="I1030" s="266"/>
      <c r="J1030" s="266"/>
      <c r="K1030" s="266"/>
      <c r="L1030" s="266"/>
      <c r="M1030" s="266"/>
      <c r="N1030" s="266"/>
      <c r="O1030" s="266"/>
      <c r="P1030" s="266"/>
      <c r="Q1030" s="266"/>
    </row>
    <row r="1031" spans="1:20" s="581" customFormat="1" hidden="1" outlineLevel="2">
      <c r="A1031" s="578"/>
      <c r="B1031" s="579"/>
      <c r="C1031" s="580"/>
      <c r="E1031" s="581" t="str">
        <f t="shared" ref="E1031:Q1031" si="954" xml:space="preserve"> E1021</f>
        <v>Total: CPIH indexation rate</v>
      </c>
      <c r="F1031" s="581">
        <f t="shared" si="954"/>
        <v>0</v>
      </c>
      <c r="G1031" s="581" t="str">
        <f t="shared" si="954"/>
        <v>%</v>
      </c>
      <c r="H1031" s="581">
        <f t="shared" si="954"/>
        <v>0</v>
      </c>
      <c r="I1031" s="581">
        <f t="shared" si="954"/>
        <v>0</v>
      </c>
      <c r="J1031" s="581">
        <f t="shared" si="954"/>
        <v>0</v>
      </c>
      <c r="K1031" s="581">
        <f t="shared" si="954"/>
        <v>0</v>
      </c>
      <c r="L1031" s="581">
        <f t="shared" si="954"/>
        <v>0</v>
      </c>
      <c r="M1031" s="581">
        <f xml:space="preserve"> M1021</f>
        <v>1.012891344383072E-2</v>
      </c>
      <c r="N1031" s="581">
        <f t="shared" si="954"/>
        <v>6.1987237921604439E-2</v>
      </c>
      <c r="O1031" s="581">
        <f t="shared" si="954"/>
        <v>0</v>
      </c>
      <c r="P1031" s="581">
        <f t="shared" si="954"/>
        <v>0</v>
      </c>
      <c r="Q1031" s="581">
        <f t="shared" si="954"/>
        <v>0</v>
      </c>
    </row>
    <row r="1032" spans="1:20" s="581" customFormat="1" hidden="1" outlineLevel="2">
      <c r="A1032" s="578"/>
      <c r="B1032" s="579"/>
      <c r="C1032" s="580"/>
      <c r="E1032" s="581" t="str">
        <f t="shared" ref="E1032:Q1032" si="955" xml:space="preserve"> E1029</f>
        <v>Total: RPI wedge indexation rate</v>
      </c>
      <c r="F1032" s="581">
        <f t="shared" si="955"/>
        <v>0</v>
      </c>
      <c r="G1032" s="581" t="str">
        <f t="shared" si="955"/>
        <v>%</v>
      </c>
      <c r="H1032" s="581">
        <f t="shared" si="955"/>
        <v>0</v>
      </c>
      <c r="I1032" s="581">
        <f t="shared" si="955"/>
        <v>0</v>
      </c>
      <c r="J1032" s="581">
        <f t="shared" si="955"/>
        <v>0</v>
      </c>
      <c r="K1032" s="581">
        <f t="shared" si="955"/>
        <v>0</v>
      </c>
      <c r="L1032" s="581">
        <f t="shared" si="955"/>
        <v>0</v>
      </c>
      <c r="M1032" s="581">
        <f xml:space="preserve"> M1029</f>
        <v>3.3858066888574302E-4</v>
      </c>
      <c r="N1032" s="581">
        <f t="shared" si="955"/>
        <v>9.7444260924703097E-3</v>
      </c>
      <c r="O1032" s="581">
        <f t="shared" si="955"/>
        <v>0</v>
      </c>
      <c r="P1032" s="581">
        <f t="shared" si="955"/>
        <v>0</v>
      </c>
      <c r="Q1032" s="581">
        <f t="shared" si="955"/>
        <v>0</v>
      </c>
    </row>
    <row r="1033" spans="1:20" s="197" customFormat="1" hidden="1" outlineLevel="2">
      <c r="A1033" s="582"/>
      <c r="B1033" s="583"/>
      <c r="C1033" s="584"/>
      <c r="E1033" s="197" t="s">
        <v>1301</v>
      </c>
      <c r="G1033" s="197" t="s">
        <v>446</v>
      </c>
      <c r="J1033" s="197">
        <f t="shared" ref="J1033:M1033" si="956" xml:space="preserve"> (1 + J1031) * (1 + J1032) -1</f>
        <v>0</v>
      </c>
      <c r="K1033" s="197">
        <f t="shared" si="956"/>
        <v>0</v>
      </c>
      <c r="L1033" s="197">
        <f t="shared" si="956"/>
        <v>0</v>
      </c>
      <c r="M1033" s="197">
        <f t="shared" si="956"/>
        <v>1.0470923567005519E-2</v>
      </c>
      <c r="N1033" s="197">
        <f xml:space="preserve"> (1 + N1031) * (1 + N1032) -1</f>
        <v>7.2335694072678258E-2</v>
      </c>
      <c r="O1033" s="197">
        <f t="shared" ref="O1033:Q1033" si="957" xml:space="preserve"> (1 + O1031) * (1 + O1032) -1</f>
        <v>0</v>
      </c>
      <c r="P1033" s="197">
        <f t="shared" si="957"/>
        <v>0</v>
      </c>
      <c r="Q1033" s="197">
        <f t="shared" si="957"/>
        <v>0</v>
      </c>
    </row>
    <row r="1034" spans="1:20" s="512" customFormat="1" hidden="1" outlineLevel="1">
      <c r="A1034" s="506"/>
      <c r="B1034" s="507"/>
      <c r="C1034" s="509"/>
      <c r="D1034" s="524"/>
      <c r="E1034" s="511"/>
    </row>
    <row r="1035" spans="1:20" s="259" customFormat="1">
      <c r="A1035" s="256"/>
      <c r="B1035" s="257"/>
      <c r="C1035" s="258"/>
      <c r="D1035" s="255"/>
      <c r="E1035" s="196"/>
      <c r="F1035" s="196"/>
      <c r="G1035" s="196"/>
      <c r="H1035" s="196"/>
      <c r="I1035" s="196"/>
      <c r="J1035" s="196"/>
      <c r="K1035" s="196"/>
      <c r="L1035" s="196"/>
      <c r="M1035" s="196"/>
      <c r="N1035" s="196"/>
      <c r="O1035" s="196"/>
      <c r="P1035" s="196"/>
      <c r="Q1035" s="196"/>
    </row>
    <row r="1036" spans="1:20">
      <c r="A1036" s="51" t="s">
        <v>88</v>
      </c>
      <c r="B1036" s="51"/>
      <c r="C1036" s="51"/>
      <c r="D1036" s="254"/>
      <c r="E1036" s="51"/>
      <c r="F1036" s="51"/>
      <c r="G1036" s="51"/>
      <c r="H1036" s="51"/>
      <c r="I1036" s="51"/>
      <c r="J1036" s="51"/>
      <c r="K1036" s="51"/>
      <c r="L1036" s="51"/>
      <c r="M1036" s="51"/>
      <c r="N1036" s="51"/>
      <c r="O1036" s="51"/>
      <c r="P1036" s="51"/>
      <c r="Q1036" s="51"/>
      <c r="R1036" s="51"/>
      <c r="S1036" s="51"/>
      <c r="T1036" s="51"/>
    </row>
    <row r="1037" spans="1:20"/>
    <row r="1038" spans="1:20"/>
    <row r="1039" spans="1:20"/>
    <row r="1040" spans="1:20"/>
    <row r="1041" spans="2:79"/>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row r="1228" spans="2:79"/>
    <row r="1229" spans="2:79"/>
    <row r="1230" spans="2:79"/>
    <row r="1231" spans="2:79"/>
    <row r="1232" spans="2:79"/>
    <row r="1233" spans="2:79"/>
    <row r="1234" spans="2:79"/>
    <row r="1235" spans="2:79"/>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0"/>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0"/>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0"/>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0"/>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0"/>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0"/>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0"/>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0"/>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0"/>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0"/>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0"/>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0"/>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0"/>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0"/>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0"/>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0"/>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0"/>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0"/>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0"/>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0"/>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0"/>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0"/>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0"/>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0"/>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0"/>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0"/>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0"/>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0"/>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0"/>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0"/>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0"/>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0"/>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0"/>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0"/>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0"/>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0"/>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0"/>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0"/>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0"/>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0"/>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0"/>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0"/>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0"/>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0"/>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0"/>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0"/>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0"/>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0"/>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0"/>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0"/>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0"/>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0"/>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0"/>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0"/>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0"/>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0"/>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0"/>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0"/>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0"/>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0"/>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0"/>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0"/>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0"/>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0"/>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0"/>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0"/>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0"/>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0"/>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0"/>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0"/>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0"/>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0"/>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0"/>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0"/>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0"/>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0"/>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0"/>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0"/>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0"/>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0"/>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0"/>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0"/>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0"/>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0"/>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0"/>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0"/>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0"/>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0"/>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0"/>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0"/>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0"/>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0"/>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0"/>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0"/>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0"/>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0"/>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0"/>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0"/>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0"/>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0"/>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0"/>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0"/>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0"/>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0"/>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0"/>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0"/>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0"/>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0"/>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0"/>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0"/>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0"/>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0"/>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0"/>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0"/>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0"/>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0"/>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0"/>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0"/>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0"/>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0"/>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0"/>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0"/>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0"/>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0"/>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0"/>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0"/>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0"/>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0"/>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0"/>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0"/>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0"/>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0"/>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0"/>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0"/>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0"/>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0"/>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0"/>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0"/>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0"/>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0"/>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0"/>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0"/>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0"/>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0"/>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0"/>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0"/>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0"/>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0"/>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0"/>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0"/>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0"/>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0"/>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0"/>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0"/>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0"/>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0"/>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0"/>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0"/>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0"/>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0"/>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0"/>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0"/>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0"/>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0"/>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0"/>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0"/>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0"/>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0"/>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0"/>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0"/>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0"/>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0"/>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0"/>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0"/>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0"/>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0"/>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0"/>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0"/>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0"/>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0"/>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0"/>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0"/>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0"/>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0"/>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0"/>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0"/>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0"/>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0"/>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0"/>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0"/>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0"/>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0"/>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0"/>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0"/>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0"/>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0"/>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0"/>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0"/>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0"/>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0"/>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0"/>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0"/>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0"/>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0"/>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0"/>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0"/>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0"/>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0"/>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0"/>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0"/>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0"/>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0"/>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0"/>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0"/>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0"/>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0"/>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0"/>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0"/>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0"/>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0"/>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0"/>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0"/>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0"/>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0"/>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0"/>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0"/>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0"/>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0"/>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0"/>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0"/>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0"/>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0"/>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0"/>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0"/>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0"/>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0"/>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0"/>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0"/>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0"/>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0"/>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0"/>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0"/>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0"/>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0"/>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0"/>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0"/>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0"/>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0"/>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0"/>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0"/>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0"/>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0"/>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0"/>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0"/>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0"/>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0"/>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0"/>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0"/>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0"/>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0"/>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0"/>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0"/>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0"/>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0"/>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0"/>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0"/>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row r="1863" spans="2:79" s="67" customFormat="1" hidden="1">
      <c r="B1863" s="85"/>
      <c r="C1863" s="86"/>
      <c r="D1863" s="250"/>
      <c r="E1863" s="84"/>
      <c r="F1863" s="70"/>
      <c r="G1863" s="70"/>
      <c r="H1863" s="70"/>
      <c r="I1863" s="70"/>
      <c r="J1863" s="70"/>
      <c r="K1863" s="70"/>
      <c r="L1863" s="70"/>
      <c r="M1863" s="70"/>
      <c r="N1863" s="70"/>
      <c r="O1863" s="70"/>
      <c r="P1863" s="70"/>
      <c r="Q1863" s="70"/>
      <c r="R1863" s="70"/>
      <c r="S1863" s="70"/>
      <c r="T1863" s="70"/>
      <c r="U1863" s="70"/>
      <c r="V1863" s="70"/>
      <c r="W1863" s="70"/>
      <c r="X1863" s="70"/>
      <c r="Y1863" s="70"/>
      <c r="Z1863" s="70"/>
      <c r="AA1863" s="70"/>
      <c r="AB1863" s="70"/>
      <c r="AC1863" s="70"/>
      <c r="AD1863" s="70"/>
      <c r="AE1863" s="70"/>
      <c r="AF1863" s="70"/>
      <c r="AG1863" s="70"/>
      <c r="AH1863" s="70"/>
      <c r="AI1863" s="70"/>
      <c r="AJ1863" s="70"/>
      <c r="AK1863" s="70"/>
      <c r="AL1863" s="70"/>
      <c r="AM1863" s="70"/>
      <c r="AN1863" s="70"/>
      <c r="AO1863" s="70"/>
      <c r="AP1863" s="70"/>
      <c r="AQ1863" s="70"/>
      <c r="AR1863" s="70"/>
      <c r="AS1863" s="70"/>
      <c r="AT1863" s="70"/>
      <c r="AU1863" s="70"/>
      <c r="AV1863" s="70"/>
      <c r="AW1863" s="70"/>
      <c r="AX1863" s="70"/>
      <c r="AY1863" s="70"/>
      <c r="AZ1863" s="70"/>
      <c r="BA1863" s="70"/>
      <c r="BB1863" s="70"/>
      <c r="BC1863" s="70"/>
      <c r="BD1863" s="70"/>
      <c r="BE1863" s="70"/>
      <c r="BF1863" s="70"/>
      <c r="BG1863" s="70"/>
      <c r="BH1863" s="70"/>
      <c r="BI1863" s="70"/>
      <c r="BJ1863" s="70"/>
      <c r="BK1863" s="70"/>
      <c r="BL1863" s="70"/>
      <c r="BM1863" s="70"/>
      <c r="BN1863" s="70"/>
      <c r="BO1863" s="70"/>
      <c r="BP1863" s="70"/>
      <c r="BQ1863" s="70"/>
      <c r="BR1863" s="70"/>
      <c r="BS1863" s="70"/>
      <c r="BT1863" s="70"/>
      <c r="BU1863" s="70"/>
      <c r="BV1863" s="70"/>
      <c r="BW1863" s="70"/>
      <c r="BX1863" s="70"/>
      <c r="BY1863" s="70"/>
      <c r="BZ1863" s="70"/>
      <c r="CA1863" s="70"/>
    </row>
    <row r="1864" spans="2:79" s="67" customFormat="1" hidden="1">
      <c r="B1864" s="85"/>
      <c r="C1864" s="86"/>
      <c r="D1864" s="250"/>
      <c r="E1864" s="84"/>
      <c r="F1864" s="70"/>
      <c r="G1864" s="70"/>
      <c r="H1864" s="70"/>
      <c r="I1864" s="70"/>
      <c r="J1864" s="70"/>
      <c r="K1864" s="70"/>
      <c r="L1864" s="70"/>
      <c r="M1864" s="70"/>
      <c r="N1864" s="70"/>
      <c r="O1864" s="70"/>
      <c r="P1864" s="70"/>
      <c r="Q1864" s="70"/>
      <c r="R1864" s="70"/>
      <c r="S1864" s="70"/>
      <c r="T1864" s="70"/>
      <c r="U1864" s="70"/>
      <c r="V1864" s="70"/>
      <c r="W1864" s="70"/>
      <c r="X1864" s="70"/>
      <c r="Y1864" s="70"/>
      <c r="Z1864" s="70"/>
      <c r="AA1864" s="70"/>
      <c r="AB1864" s="70"/>
      <c r="AC1864" s="70"/>
      <c r="AD1864" s="70"/>
      <c r="AE1864" s="70"/>
      <c r="AF1864" s="70"/>
      <c r="AG1864" s="70"/>
      <c r="AH1864" s="70"/>
      <c r="AI1864" s="70"/>
      <c r="AJ1864" s="70"/>
      <c r="AK1864" s="70"/>
      <c r="AL1864" s="70"/>
      <c r="AM1864" s="70"/>
      <c r="AN1864" s="70"/>
      <c r="AO1864" s="70"/>
      <c r="AP1864" s="70"/>
      <c r="AQ1864" s="70"/>
      <c r="AR1864" s="70"/>
      <c r="AS1864" s="70"/>
      <c r="AT1864" s="70"/>
      <c r="AU1864" s="70"/>
      <c r="AV1864" s="70"/>
      <c r="AW1864" s="70"/>
      <c r="AX1864" s="70"/>
      <c r="AY1864" s="70"/>
      <c r="AZ1864" s="70"/>
      <c r="BA1864" s="70"/>
      <c r="BB1864" s="70"/>
      <c r="BC1864" s="70"/>
      <c r="BD1864" s="70"/>
      <c r="BE1864" s="70"/>
      <c r="BF1864" s="70"/>
      <c r="BG1864" s="70"/>
      <c r="BH1864" s="70"/>
      <c r="BI1864" s="70"/>
      <c r="BJ1864" s="70"/>
      <c r="BK1864" s="70"/>
      <c r="BL1864" s="70"/>
      <c r="BM1864" s="70"/>
      <c r="BN1864" s="70"/>
      <c r="BO1864" s="70"/>
      <c r="BP1864" s="70"/>
      <c r="BQ1864" s="70"/>
      <c r="BR1864" s="70"/>
      <c r="BS1864" s="70"/>
      <c r="BT1864" s="70"/>
      <c r="BU1864" s="70"/>
      <c r="BV1864" s="70"/>
      <c r="BW1864" s="70"/>
      <c r="BX1864" s="70"/>
      <c r="BY1864" s="70"/>
      <c r="BZ1864" s="70"/>
      <c r="CA1864" s="70"/>
    </row>
    <row r="1865" spans="2:79" s="67" customFormat="1" hidden="1">
      <c r="B1865" s="85"/>
      <c r="C1865" s="86"/>
      <c r="D1865" s="250"/>
      <c r="E1865" s="84"/>
      <c r="F1865" s="70"/>
      <c r="G1865" s="70"/>
      <c r="H1865" s="70"/>
      <c r="I1865" s="70"/>
      <c r="J1865" s="70"/>
      <c r="K1865" s="70"/>
      <c r="L1865" s="70"/>
      <c r="M1865" s="70"/>
      <c r="N1865" s="70"/>
      <c r="O1865" s="70"/>
      <c r="P1865" s="70"/>
      <c r="Q1865" s="70"/>
      <c r="R1865" s="70"/>
      <c r="S1865" s="70"/>
      <c r="T1865" s="70"/>
      <c r="U1865" s="70"/>
      <c r="V1865" s="70"/>
      <c r="W1865" s="70"/>
      <c r="X1865" s="70"/>
      <c r="Y1865" s="70"/>
      <c r="Z1865" s="70"/>
      <c r="AA1865" s="70"/>
      <c r="AB1865" s="70"/>
      <c r="AC1865" s="70"/>
      <c r="AD1865" s="70"/>
      <c r="AE1865" s="70"/>
      <c r="AF1865" s="70"/>
      <c r="AG1865" s="70"/>
      <c r="AH1865" s="70"/>
      <c r="AI1865" s="70"/>
      <c r="AJ1865" s="70"/>
      <c r="AK1865" s="70"/>
      <c r="AL1865" s="70"/>
      <c r="AM1865" s="70"/>
      <c r="AN1865" s="70"/>
      <c r="AO1865" s="70"/>
      <c r="AP1865" s="70"/>
      <c r="AQ1865" s="70"/>
      <c r="AR1865" s="70"/>
      <c r="AS1865" s="70"/>
      <c r="AT1865" s="70"/>
      <c r="AU1865" s="70"/>
      <c r="AV1865" s="70"/>
      <c r="AW1865" s="70"/>
      <c r="AX1865" s="70"/>
      <c r="AY1865" s="70"/>
      <c r="AZ1865" s="70"/>
      <c r="BA1865" s="70"/>
      <c r="BB1865" s="70"/>
      <c r="BC1865" s="70"/>
      <c r="BD1865" s="70"/>
      <c r="BE1865" s="70"/>
      <c r="BF1865" s="70"/>
      <c r="BG1865" s="70"/>
      <c r="BH1865" s="70"/>
      <c r="BI1865" s="70"/>
      <c r="BJ1865" s="70"/>
      <c r="BK1865" s="70"/>
      <c r="BL1865" s="70"/>
      <c r="BM1865" s="70"/>
      <c r="BN1865" s="70"/>
      <c r="BO1865" s="70"/>
      <c r="BP1865" s="70"/>
      <c r="BQ1865" s="70"/>
      <c r="BR1865" s="70"/>
      <c r="BS1865" s="70"/>
      <c r="BT1865" s="70"/>
      <c r="BU1865" s="70"/>
      <c r="BV1865" s="70"/>
      <c r="BW1865" s="70"/>
      <c r="BX1865" s="70"/>
      <c r="BY1865" s="70"/>
      <c r="BZ1865" s="70"/>
      <c r="CA1865" s="70"/>
    </row>
    <row r="1866" spans="2:79" s="67" customFormat="1" hidden="1">
      <c r="B1866" s="85"/>
      <c r="C1866" s="86"/>
      <c r="D1866" s="250"/>
      <c r="E1866" s="84"/>
      <c r="F1866" s="70"/>
      <c r="G1866" s="70"/>
      <c r="H1866" s="70"/>
      <c r="I1866" s="70"/>
      <c r="J1866" s="70"/>
      <c r="K1866" s="70"/>
      <c r="L1866" s="70"/>
      <c r="M1866" s="70"/>
      <c r="N1866" s="70"/>
      <c r="O1866" s="70"/>
      <c r="P1866" s="70"/>
      <c r="Q1866" s="70"/>
      <c r="R1866" s="70"/>
      <c r="S1866" s="70"/>
      <c r="T1866" s="70"/>
      <c r="U1866" s="70"/>
      <c r="V1866" s="70"/>
      <c r="W1866" s="70"/>
      <c r="X1866" s="70"/>
      <c r="Y1866" s="70"/>
      <c r="Z1866" s="70"/>
      <c r="AA1866" s="70"/>
      <c r="AB1866" s="70"/>
      <c r="AC1866" s="70"/>
      <c r="AD1866" s="70"/>
      <c r="AE1866" s="70"/>
      <c r="AF1866" s="70"/>
      <c r="AG1866" s="70"/>
      <c r="AH1866" s="70"/>
      <c r="AI1866" s="70"/>
      <c r="AJ1866" s="70"/>
      <c r="AK1866" s="70"/>
      <c r="AL1866" s="70"/>
      <c r="AM1866" s="70"/>
      <c r="AN1866" s="70"/>
      <c r="AO1866" s="70"/>
      <c r="AP1866" s="70"/>
      <c r="AQ1866" s="70"/>
      <c r="AR1866" s="70"/>
      <c r="AS1866" s="70"/>
      <c r="AT1866" s="70"/>
      <c r="AU1866" s="70"/>
      <c r="AV1866" s="70"/>
      <c r="AW1866" s="70"/>
      <c r="AX1866" s="70"/>
      <c r="AY1866" s="70"/>
      <c r="AZ1866" s="70"/>
      <c r="BA1866" s="70"/>
      <c r="BB1866" s="70"/>
      <c r="BC1866" s="70"/>
      <c r="BD1866" s="70"/>
      <c r="BE1866" s="70"/>
      <c r="BF1866" s="70"/>
      <c r="BG1866" s="70"/>
      <c r="BH1866" s="70"/>
      <c r="BI1866" s="70"/>
      <c r="BJ1866" s="70"/>
      <c r="BK1866" s="70"/>
      <c r="BL1866" s="70"/>
      <c r="BM1866" s="70"/>
      <c r="BN1866" s="70"/>
      <c r="BO1866" s="70"/>
      <c r="BP1866" s="70"/>
      <c r="BQ1866" s="70"/>
      <c r="BR1866" s="70"/>
      <c r="BS1866" s="70"/>
      <c r="BT1866" s="70"/>
      <c r="BU1866" s="70"/>
      <c r="BV1866" s="70"/>
      <c r="BW1866" s="70"/>
      <c r="BX1866" s="70"/>
      <c r="BY1866" s="70"/>
      <c r="BZ1866" s="70"/>
      <c r="CA1866" s="70"/>
    </row>
    <row r="1867" spans="2:79" s="67" customFormat="1" hidden="1">
      <c r="B1867" s="85"/>
      <c r="C1867" s="86"/>
      <c r="D1867" s="250"/>
      <c r="E1867" s="84"/>
      <c r="F1867" s="70"/>
      <c r="G1867" s="70"/>
      <c r="H1867" s="70"/>
      <c r="I1867" s="70"/>
      <c r="J1867" s="70"/>
      <c r="K1867" s="70"/>
      <c r="L1867" s="70"/>
      <c r="M1867" s="70"/>
      <c r="N1867" s="70"/>
      <c r="O1867" s="70"/>
      <c r="P1867" s="70"/>
      <c r="Q1867" s="70"/>
      <c r="R1867" s="70"/>
      <c r="S1867" s="70"/>
      <c r="T1867" s="70"/>
      <c r="U1867" s="70"/>
      <c r="V1867" s="70"/>
      <c r="W1867" s="70"/>
      <c r="X1867" s="70"/>
      <c r="Y1867" s="70"/>
      <c r="Z1867" s="70"/>
      <c r="AA1867" s="70"/>
      <c r="AB1867" s="70"/>
      <c r="AC1867" s="70"/>
      <c r="AD1867" s="70"/>
      <c r="AE1867" s="70"/>
      <c r="AF1867" s="70"/>
      <c r="AG1867" s="70"/>
      <c r="AH1867" s="70"/>
      <c r="AI1867" s="70"/>
      <c r="AJ1867" s="70"/>
      <c r="AK1867" s="70"/>
      <c r="AL1867" s="70"/>
      <c r="AM1867" s="70"/>
      <c r="AN1867" s="70"/>
      <c r="AO1867" s="70"/>
      <c r="AP1867" s="70"/>
      <c r="AQ1867" s="70"/>
      <c r="AR1867" s="70"/>
      <c r="AS1867" s="70"/>
      <c r="AT1867" s="70"/>
      <c r="AU1867" s="70"/>
      <c r="AV1867" s="70"/>
      <c r="AW1867" s="70"/>
      <c r="AX1867" s="70"/>
      <c r="AY1867" s="70"/>
      <c r="AZ1867" s="70"/>
      <c r="BA1867" s="70"/>
      <c r="BB1867" s="70"/>
      <c r="BC1867" s="70"/>
      <c r="BD1867" s="70"/>
      <c r="BE1867" s="70"/>
      <c r="BF1867" s="70"/>
      <c r="BG1867" s="70"/>
      <c r="BH1867" s="70"/>
      <c r="BI1867" s="70"/>
      <c r="BJ1867" s="70"/>
      <c r="BK1867" s="70"/>
      <c r="BL1867" s="70"/>
      <c r="BM1867" s="70"/>
      <c r="BN1867" s="70"/>
      <c r="BO1867" s="70"/>
      <c r="BP1867" s="70"/>
      <c r="BQ1867" s="70"/>
      <c r="BR1867" s="70"/>
      <c r="BS1867" s="70"/>
      <c r="BT1867" s="70"/>
      <c r="BU1867" s="70"/>
      <c r="BV1867" s="70"/>
      <c r="BW1867" s="70"/>
      <c r="BX1867" s="70"/>
      <c r="BY1867" s="70"/>
      <c r="BZ1867" s="70"/>
      <c r="CA1867" s="70"/>
    </row>
    <row r="1868" spans="2:79" s="67" customFormat="1" hidden="1">
      <c r="B1868" s="85"/>
      <c r="C1868" s="86"/>
      <c r="D1868" s="250"/>
      <c r="E1868" s="84"/>
      <c r="F1868" s="70"/>
      <c r="G1868" s="70"/>
      <c r="H1868" s="70"/>
      <c r="I1868" s="70"/>
      <c r="J1868" s="70"/>
      <c r="K1868" s="70"/>
      <c r="L1868" s="70"/>
      <c r="M1868" s="70"/>
      <c r="N1868" s="70"/>
      <c r="O1868" s="70"/>
      <c r="P1868" s="70"/>
      <c r="Q1868" s="70"/>
      <c r="R1868" s="70"/>
      <c r="S1868" s="70"/>
      <c r="T1868" s="70"/>
      <c r="U1868" s="70"/>
      <c r="V1868" s="70"/>
      <c r="W1868" s="70"/>
      <c r="X1868" s="70"/>
      <c r="Y1868" s="70"/>
      <c r="Z1868" s="70"/>
      <c r="AA1868" s="70"/>
      <c r="AB1868" s="70"/>
      <c r="AC1868" s="70"/>
      <c r="AD1868" s="70"/>
      <c r="AE1868" s="70"/>
      <c r="AF1868" s="70"/>
      <c r="AG1868" s="70"/>
      <c r="AH1868" s="70"/>
      <c r="AI1868" s="70"/>
      <c r="AJ1868" s="70"/>
      <c r="AK1868" s="70"/>
      <c r="AL1868" s="70"/>
      <c r="AM1868" s="70"/>
      <c r="AN1868" s="70"/>
      <c r="AO1868" s="70"/>
      <c r="AP1868" s="70"/>
      <c r="AQ1868" s="70"/>
      <c r="AR1868" s="70"/>
      <c r="AS1868" s="70"/>
      <c r="AT1868" s="70"/>
      <c r="AU1868" s="70"/>
      <c r="AV1868" s="70"/>
      <c r="AW1868" s="70"/>
      <c r="AX1868" s="70"/>
      <c r="AY1868" s="70"/>
      <c r="AZ1868" s="70"/>
      <c r="BA1868" s="70"/>
      <c r="BB1868" s="70"/>
      <c r="BC1868" s="70"/>
      <c r="BD1868" s="70"/>
      <c r="BE1868" s="70"/>
      <c r="BF1868" s="70"/>
      <c r="BG1868" s="70"/>
      <c r="BH1868" s="70"/>
      <c r="BI1868" s="70"/>
      <c r="BJ1868" s="70"/>
      <c r="BK1868" s="70"/>
      <c r="BL1868" s="70"/>
      <c r="BM1868" s="70"/>
      <c r="BN1868" s="70"/>
      <c r="BO1868" s="70"/>
      <c r="BP1868" s="70"/>
      <c r="BQ1868" s="70"/>
      <c r="BR1868" s="70"/>
      <c r="BS1868" s="70"/>
      <c r="BT1868" s="70"/>
      <c r="BU1868" s="70"/>
      <c r="BV1868" s="70"/>
      <c r="BW1868" s="70"/>
      <c r="BX1868" s="70"/>
      <c r="BY1868" s="70"/>
      <c r="BZ1868" s="70"/>
      <c r="CA1868" s="70"/>
    </row>
    <row r="1869" spans="2:79" s="67" customFormat="1" hidden="1">
      <c r="B1869" s="85"/>
      <c r="C1869" s="86"/>
      <c r="D1869" s="250"/>
      <c r="E1869" s="84"/>
      <c r="F1869" s="70"/>
      <c r="G1869" s="70"/>
      <c r="H1869" s="70"/>
      <c r="I1869" s="70"/>
      <c r="J1869" s="70"/>
      <c r="K1869" s="70"/>
      <c r="L1869" s="70"/>
      <c r="M1869" s="70"/>
      <c r="N1869" s="70"/>
      <c r="O1869" s="70"/>
      <c r="P1869" s="70"/>
      <c r="Q1869" s="70"/>
      <c r="R1869" s="70"/>
      <c r="S1869" s="70"/>
      <c r="T1869" s="70"/>
      <c r="U1869" s="70"/>
      <c r="V1869" s="70"/>
      <c r="W1869" s="70"/>
      <c r="X1869" s="70"/>
      <c r="Y1869" s="70"/>
      <c r="Z1869" s="70"/>
      <c r="AA1869" s="70"/>
      <c r="AB1869" s="70"/>
      <c r="AC1869" s="70"/>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row>
    <row r="1870" spans="2:79" s="67" customFormat="1" hidden="1">
      <c r="B1870" s="85"/>
      <c r="C1870" s="86"/>
      <c r="D1870" s="250"/>
      <c r="E1870" s="84"/>
      <c r="F1870" s="70"/>
      <c r="G1870" s="70"/>
      <c r="H1870" s="70"/>
      <c r="I1870" s="70"/>
      <c r="J1870" s="70"/>
      <c r="K1870" s="70"/>
      <c r="L1870" s="70"/>
      <c r="M1870" s="70"/>
      <c r="N1870" s="70"/>
      <c r="O1870" s="70"/>
      <c r="P1870" s="70"/>
      <c r="Q1870" s="70"/>
      <c r="R1870" s="70"/>
      <c r="S1870" s="70"/>
      <c r="T1870" s="70"/>
      <c r="U1870" s="70"/>
      <c r="V1870" s="70"/>
      <c r="W1870" s="70"/>
      <c r="X1870" s="70"/>
      <c r="Y1870" s="70"/>
      <c r="Z1870" s="70"/>
      <c r="AA1870" s="70"/>
      <c r="AB1870" s="70"/>
      <c r="AC1870" s="70"/>
      <c r="AD1870" s="70"/>
      <c r="AE1870" s="70"/>
      <c r="AF1870" s="70"/>
      <c r="AG1870" s="70"/>
      <c r="AH1870" s="70"/>
      <c r="AI1870" s="70"/>
      <c r="AJ1870" s="70"/>
      <c r="AK1870" s="70"/>
      <c r="AL1870" s="70"/>
      <c r="AM1870" s="70"/>
      <c r="AN1870" s="70"/>
      <c r="AO1870" s="70"/>
      <c r="AP1870" s="70"/>
      <c r="AQ1870" s="70"/>
      <c r="AR1870" s="70"/>
      <c r="AS1870" s="70"/>
      <c r="AT1870" s="70"/>
      <c r="AU1870" s="70"/>
      <c r="AV1870" s="70"/>
      <c r="AW1870" s="70"/>
      <c r="AX1870" s="70"/>
      <c r="AY1870" s="70"/>
      <c r="AZ1870" s="70"/>
      <c r="BA1870" s="70"/>
      <c r="BB1870" s="70"/>
      <c r="BC1870" s="70"/>
      <c r="BD1870" s="70"/>
      <c r="BE1870" s="70"/>
      <c r="BF1870" s="70"/>
      <c r="BG1870" s="70"/>
      <c r="BH1870" s="70"/>
      <c r="BI1870" s="70"/>
      <c r="BJ1870" s="70"/>
      <c r="BK1870" s="70"/>
      <c r="BL1870" s="70"/>
      <c r="BM1870" s="70"/>
      <c r="BN1870" s="70"/>
      <c r="BO1870" s="70"/>
      <c r="BP1870" s="70"/>
      <c r="BQ1870" s="70"/>
      <c r="BR1870" s="70"/>
      <c r="BS1870" s="70"/>
      <c r="BT1870" s="70"/>
      <c r="BU1870" s="70"/>
      <c r="BV1870" s="70"/>
      <c r="BW1870" s="70"/>
      <c r="BX1870" s="70"/>
      <c r="BY1870" s="70"/>
      <c r="BZ1870" s="70"/>
      <c r="CA1870" s="70"/>
    </row>
    <row r="1871" spans="2:79" s="67" customFormat="1" hidden="1">
      <c r="B1871" s="85"/>
      <c r="C1871" s="86"/>
      <c r="D1871" s="250"/>
      <c r="E1871" s="84"/>
      <c r="F1871" s="70"/>
      <c r="G1871" s="70"/>
      <c r="H1871" s="70"/>
      <c r="I1871" s="70"/>
      <c r="J1871" s="70"/>
      <c r="K1871" s="70"/>
      <c r="L1871" s="70"/>
      <c r="M1871" s="70"/>
      <c r="N1871" s="70"/>
      <c r="O1871" s="70"/>
      <c r="P1871" s="70"/>
      <c r="Q1871" s="70"/>
      <c r="R1871" s="70"/>
      <c r="S1871" s="70"/>
      <c r="T1871" s="70"/>
      <c r="U1871" s="70"/>
      <c r="V1871" s="70"/>
      <c r="W1871" s="70"/>
      <c r="X1871" s="70"/>
      <c r="Y1871" s="70"/>
      <c r="Z1871" s="70"/>
      <c r="AA1871" s="70"/>
      <c r="AB1871" s="70"/>
      <c r="AC1871" s="70"/>
      <c r="AD1871" s="70"/>
      <c r="AE1871" s="70"/>
      <c r="AF1871" s="70"/>
      <c r="AG1871" s="70"/>
      <c r="AH1871" s="70"/>
      <c r="AI1871" s="70"/>
      <c r="AJ1871" s="70"/>
      <c r="AK1871" s="70"/>
      <c r="AL1871" s="70"/>
      <c r="AM1871" s="70"/>
      <c r="AN1871" s="70"/>
      <c r="AO1871" s="70"/>
      <c r="AP1871" s="70"/>
      <c r="AQ1871" s="70"/>
      <c r="AR1871" s="70"/>
      <c r="AS1871" s="70"/>
      <c r="AT1871" s="70"/>
      <c r="AU1871" s="70"/>
      <c r="AV1871" s="70"/>
      <c r="AW1871" s="70"/>
      <c r="AX1871" s="70"/>
      <c r="AY1871" s="70"/>
      <c r="AZ1871" s="70"/>
      <c r="BA1871" s="70"/>
      <c r="BB1871" s="70"/>
      <c r="BC1871" s="70"/>
      <c r="BD1871" s="70"/>
      <c r="BE1871" s="70"/>
      <c r="BF1871" s="70"/>
      <c r="BG1871" s="70"/>
      <c r="BH1871" s="70"/>
      <c r="BI1871" s="70"/>
      <c r="BJ1871" s="70"/>
      <c r="BK1871" s="70"/>
      <c r="BL1871" s="70"/>
      <c r="BM1871" s="70"/>
      <c r="BN1871" s="70"/>
      <c r="BO1871" s="70"/>
      <c r="BP1871" s="70"/>
      <c r="BQ1871" s="70"/>
      <c r="BR1871" s="70"/>
      <c r="BS1871" s="70"/>
      <c r="BT1871" s="70"/>
      <c r="BU1871" s="70"/>
      <c r="BV1871" s="70"/>
      <c r="BW1871" s="70"/>
      <c r="BX1871" s="70"/>
      <c r="BY1871" s="70"/>
      <c r="BZ1871" s="70"/>
      <c r="CA1871" s="70"/>
    </row>
    <row r="1872" spans="2:79" s="67" customFormat="1" hidden="1">
      <c r="B1872" s="85"/>
      <c r="C1872" s="86"/>
      <c r="D1872" s="250"/>
      <c r="E1872" s="84"/>
      <c r="F1872" s="70"/>
      <c r="G1872" s="70"/>
      <c r="H1872" s="70"/>
      <c r="I1872" s="70"/>
      <c r="J1872" s="70"/>
      <c r="K1872" s="70"/>
      <c r="L1872" s="70"/>
      <c r="M1872" s="70"/>
      <c r="N1872" s="70"/>
      <c r="O1872" s="70"/>
      <c r="P1872" s="70"/>
      <c r="Q1872" s="70"/>
      <c r="R1872" s="70"/>
      <c r="S1872" s="70"/>
      <c r="T1872" s="70"/>
      <c r="U1872" s="70"/>
      <c r="V1872" s="70"/>
      <c r="W1872" s="70"/>
      <c r="X1872" s="70"/>
      <c r="Y1872" s="70"/>
      <c r="Z1872" s="70"/>
      <c r="AA1872" s="70"/>
      <c r="AB1872" s="70"/>
      <c r="AC1872" s="70"/>
      <c r="AD1872" s="70"/>
      <c r="AE1872" s="70"/>
      <c r="AF1872" s="70"/>
      <c r="AG1872" s="70"/>
      <c r="AH1872" s="70"/>
      <c r="AI1872" s="70"/>
      <c r="AJ1872" s="70"/>
      <c r="AK1872" s="70"/>
      <c r="AL1872" s="70"/>
      <c r="AM1872" s="70"/>
      <c r="AN1872" s="70"/>
      <c r="AO1872" s="70"/>
      <c r="AP1872" s="70"/>
      <c r="AQ1872" s="70"/>
      <c r="AR1872" s="70"/>
      <c r="AS1872" s="70"/>
      <c r="AT1872" s="70"/>
      <c r="AU1872" s="70"/>
      <c r="AV1872" s="70"/>
      <c r="AW1872" s="70"/>
      <c r="AX1872" s="70"/>
      <c r="AY1872" s="70"/>
      <c r="AZ1872" s="70"/>
      <c r="BA1872" s="70"/>
      <c r="BB1872" s="70"/>
      <c r="BC1872" s="70"/>
      <c r="BD1872" s="70"/>
      <c r="BE1872" s="70"/>
      <c r="BF1872" s="70"/>
      <c r="BG1872" s="70"/>
      <c r="BH1872" s="70"/>
      <c r="BI1872" s="70"/>
      <c r="BJ1872" s="70"/>
      <c r="BK1872" s="70"/>
      <c r="BL1872" s="70"/>
      <c r="BM1872" s="70"/>
      <c r="BN1872" s="70"/>
      <c r="BO1872" s="70"/>
      <c r="BP1872" s="70"/>
      <c r="BQ1872" s="70"/>
      <c r="BR1872" s="70"/>
      <c r="BS1872" s="70"/>
      <c r="BT1872" s="70"/>
      <c r="BU1872" s="70"/>
      <c r="BV1872" s="70"/>
      <c r="BW1872" s="70"/>
      <c r="BX1872" s="70"/>
      <c r="BY1872" s="70"/>
      <c r="BZ1872" s="70"/>
      <c r="CA1872" s="70"/>
    </row>
    <row r="1873" spans="2:79" s="67" customFormat="1" hidden="1">
      <c r="B1873" s="85"/>
      <c r="C1873" s="86"/>
      <c r="D1873" s="250"/>
      <c r="E1873" s="84"/>
      <c r="F1873" s="70"/>
      <c r="G1873" s="70"/>
      <c r="H1873" s="70"/>
      <c r="I1873" s="70"/>
      <c r="J1873" s="70"/>
      <c r="K1873" s="70"/>
      <c r="L1873" s="70"/>
      <c r="M1873" s="70"/>
      <c r="N1873" s="70"/>
      <c r="O1873" s="70"/>
      <c r="P1873" s="70"/>
      <c r="Q1873" s="70"/>
      <c r="R1873" s="70"/>
      <c r="S1873" s="70"/>
      <c r="T1873" s="70"/>
      <c r="U1873" s="70"/>
      <c r="V1873" s="70"/>
      <c r="W1873" s="70"/>
      <c r="X1873" s="70"/>
      <c r="Y1873" s="70"/>
      <c r="Z1873" s="70"/>
      <c r="AA1873" s="70"/>
      <c r="AB1873" s="70"/>
      <c r="AC1873" s="70"/>
      <c r="AD1873" s="70"/>
      <c r="AE1873" s="70"/>
      <c r="AF1873" s="70"/>
      <c r="AG1873" s="70"/>
      <c r="AH1873" s="70"/>
      <c r="AI1873" s="70"/>
      <c r="AJ1873" s="70"/>
      <c r="AK1873" s="70"/>
      <c r="AL1873" s="70"/>
      <c r="AM1873" s="70"/>
      <c r="AN1873" s="70"/>
      <c r="AO1873" s="70"/>
      <c r="AP1873" s="70"/>
      <c r="AQ1873" s="70"/>
      <c r="AR1873" s="70"/>
      <c r="AS1873" s="70"/>
      <c r="AT1873" s="70"/>
      <c r="AU1873" s="70"/>
      <c r="AV1873" s="70"/>
      <c r="AW1873" s="70"/>
      <c r="AX1873" s="70"/>
      <c r="AY1873" s="70"/>
      <c r="AZ1873" s="70"/>
      <c r="BA1873" s="70"/>
      <c r="BB1873" s="70"/>
      <c r="BC1873" s="70"/>
      <c r="BD1873" s="70"/>
      <c r="BE1873" s="70"/>
      <c r="BF1873" s="70"/>
      <c r="BG1873" s="70"/>
      <c r="BH1873" s="70"/>
      <c r="BI1873" s="70"/>
      <c r="BJ1873" s="70"/>
      <c r="BK1873" s="70"/>
      <c r="BL1873" s="70"/>
      <c r="BM1873" s="70"/>
      <c r="BN1873" s="70"/>
      <c r="BO1873" s="70"/>
      <c r="BP1873" s="70"/>
      <c r="BQ1873" s="70"/>
      <c r="BR1873" s="70"/>
      <c r="BS1873" s="70"/>
      <c r="BT1873" s="70"/>
      <c r="BU1873" s="70"/>
      <c r="BV1873" s="70"/>
      <c r="BW1873" s="70"/>
      <c r="BX1873" s="70"/>
      <c r="BY1873" s="70"/>
      <c r="BZ1873" s="70"/>
      <c r="CA1873" s="70"/>
    </row>
    <row r="1874" spans="2:79" s="67" customFormat="1" hidden="1">
      <c r="B1874" s="85"/>
      <c r="C1874" s="86"/>
      <c r="D1874" s="250"/>
      <c r="E1874" s="84"/>
      <c r="F1874" s="70"/>
      <c r="G1874" s="70"/>
      <c r="H1874" s="70"/>
      <c r="I1874" s="70"/>
      <c r="J1874" s="70"/>
      <c r="K1874" s="70"/>
      <c r="L1874" s="70"/>
      <c r="M1874" s="70"/>
      <c r="N1874" s="70"/>
      <c r="O1874" s="70"/>
      <c r="P1874" s="70"/>
      <c r="Q1874" s="70"/>
      <c r="R1874" s="70"/>
      <c r="S1874" s="70"/>
      <c r="T1874" s="70"/>
      <c r="U1874" s="70"/>
      <c r="V1874" s="70"/>
      <c r="W1874" s="70"/>
      <c r="X1874" s="70"/>
      <c r="Y1874" s="70"/>
      <c r="Z1874" s="70"/>
      <c r="AA1874" s="70"/>
      <c r="AB1874" s="70"/>
      <c r="AC1874" s="70"/>
      <c r="AD1874" s="70"/>
      <c r="AE1874" s="70"/>
      <c r="AF1874" s="70"/>
      <c r="AG1874" s="70"/>
      <c r="AH1874" s="70"/>
      <c r="AI1874" s="70"/>
      <c r="AJ1874" s="70"/>
      <c r="AK1874" s="70"/>
      <c r="AL1874" s="70"/>
      <c r="AM1874" s="70"/>
      <c r="AN1874" s="70"/>
      <c r="AO1874" s="70"/>
      <c r="AP1874" s="70"/>
      <c r="AQ1874" s="70"/>
      <c r="AR1874" s="70"/>
      <c r="AS1874" s="70"/>
      <c r="AT1874" s="70"/>
      <c r="AU1874" s="70"/>
      <c r="AV1874" s="70"/>
      <c r="AW1874" s="70"/>
      <c r="AX1874" s="70"/>
      <c r="AY1874" s="70"/>
      <c r="AZ1874" s="70"/>
      <c r="BA1874" s="70"/>
      <c r="BB1874" s="70"/>
      <c r="BC1874" s="70"/>
      <c r="BD1874" s="70"/>
      <c r="BE1874" s="70"/>
      <c r="BF1874" s="70"/>
      <c r="BG1874" s="70"/>
      <c r="BH1874" s="70"/>
      <c r="BI1874" s="70"/>
      <c r="BJ1874" s="70"/>
      <c r="BK1874" s="70"/>
      <c r="BL1874" s="70"/>
      <c r="BM1874" s="70"/>
      <c r="BN1874" s="70"/>
      <c r="BO1874" s="70"/>
      <c r="BP1874" s="70"/>
      <c r="BQ1874" s="70"/>
      <c r="BR1874" s="70"/>
      <c r="BS1874" s="70"/>
      <c r="BT1874" s="70"/>
      <c r="BU1874" s="70"/>
      <c r="BV1874" s="70"/>
      <c r="BW1874" s="70"/>
      <c r="BX1874" s="70"/>
      <c r="BY1874" s="70"/>
      <c r="BZ1874" s="70"/>
      <c r="CA1874" s="70"/>
    </row>
    <row r="1875" spans="2:79" s="67" customFormat="1" hidden="1">
      <c r="B1875" s="85"/>
      <c r="C1875" s="86"/>
      <c r="D1875" s="250"/>
      <c r="E1875" s="84"/>
      <c r="F1875" s="70"/>
      <c r="G1875" s="70"/>
      <c r="H1875" s="70"/>
      <c r="I1875" s="70"/>
      <c r="J1875" s="70"/>
      <c r="K1875" s="70"/>
      <c r="L1875" s="70"/>
      <c r="M1875" s="70"/>
      <c r="N1875" s="70"/>
      <c r="O1875" s="70"/>
      <c r="P1875" s="70"/>
      <c r="Q1875" s="70"/>
      <c r="R1875" s="70"/>
      <c r="S1875" s="70"/>
      <c r="T1875" s="70"/>
      <c r="U1875" s="70"/>
      <c r="V1875" s="70"/>
      <c r="W1875" s="70"/>
      <c r="X1875" s="70"/>
      <c r="Y1875" s="70"/>
      <c r="Z1875" s="70"/>
      <c r="AA1875" s="70"/>
      <c r="AB1875" s="70"/>
      <c r="AC1875" s="70"/>
      <c r="AD1875" s="70"/>
      <c r="AE1875" s="70"/>
      <c r="AF1875" s="70"/>
      <c r="AG1875" s="70"/>
      <c r="AH1875" s="70"/>
      <c r="AI1875" s="70"/>
      <c r="AJ1875" s="70"/>
      <c r="AK1875" s="70"/>
      <c r="AL1875" s="70"/>
      <c r="AM1875" s="70"/>
      <c r="AN1875" s="70"/>
      <c r="AO1875" s="70"/>
      <c r="AP1875" s="70"/>
      <c r="AQ1875" s="70"/>
      <c r="AR1875" s="70"/>
      <c r="AS1875" s="70"/>
      <c r="AT1875" s="70"/>
      <c r="AU1875" s="70"/>
      <c r="AV1875" s="70"/>
      <c r="AW1875" s="70"/>
      <c r="AX1875" s="70"/>
      <c r="AY1875" s="70"/>
      <c r="AZ1875" s="70"/>
      <c r="BA1875" s="70"/>
      <c r="BB1875" s="70"/>
      <c r="BC1875" s="70"/>
      <c r="BD1875" s="70"/>
      <c r="BE1875" s="70"/>
      <c r="BF1875" s="70"/>
      <c r="BG1875" s="70"/>
      <c r="BH1875" s="70"/>
      <c r="BI1875" s="70"/>
      <c r="BJ1875" s="70"/>
      <c r="BK1875" s="70"/>
      <c r="BL1875" s="70"/>
      <c r="BM1875" s="70"/>
      <c r="BN1875" s="70"/>
      <c r="BO1875" s="70"/>
      <c r="BP1875" s="70"/>
      <c r="BQ1875" s="70"/>
      <c r="BR1875" s="70"/>
      <c r="BS1875" s="70"/>
      <c r="BT1875" s="70"/>
      <c r="BU1875" s="70"/>
      <c r="BV1875" s="70"/>
      <c r="BW1875" s="70"/>
      <c r="BX1875" s="70"/>
      <c r="BY1875" s="70"/>
      <c r="BZ1875" s="70"/>
      <c r="CA1875" s="70"/>
    </row>
    <row r="1876" spans="2:79" s="67" customFormat="1" hidden="1">
      <c r="B1876" s="85"/>
      <c r="C1876" s="86"/>
      <c r="D1876" s="250"/>
      <c r="E1876" s="84"/>
      <c r="F1876" s="70"/>
      <c r="G1876" s="70"/>
      <c r="H1876" s="70"/>
      <c r="I1876" s="70"/>
      <c r="J1876" s="70"/>
      <c r="K1876" s="70"/>
      <c r="L1876" s="70"/>
      <c r="M1876" s="70"/>
      <c r="N1876" s="70"/>
      <c r="O1876" s="70"/>
      <c r="P1876" s="70"/>
      <c r="Q1876" s="70"/>
      <c r="R1876" s="70"/>
      <c r="S1876" s="70"/>
      <c r="T1876" s="70"/>
      <c r="U1876" s="70"/>
      <c r="V1876" s="70"/>
      <c r="W1876" s="70"/>
      <c r="X1876" s="70"/>
      <c r="Y1876" s="70"/>
      <c r="Z1876" s="70"/>
      <c r="AA1876" s="70"/>
      <c r="AB1876" s="70"/>
      <c r="AC1876" s="70"/>
      <c r="AD1876" s="70"/>
      <c r="AE1876" s="70"/>
      <c r="AF1876" s="70"/>
      <c r="AG1876" s="70"/>
      <c r="AH1876" s="70"/>
      <c r="AI1876" s="70"/>
      <c r="AJ1876" s="70"/>
      <c r="AK1876" s="70"/>
      <c r="AL1876" s="70"/>
      <c r="AM1876" s="70"/>
      <c r="AN1876" s="70"/>
      <c r="AO1876" s="70"/>
      <c r="AP1876" s="70"/>
      <c r="AQ1876" s="70"/>
      <c r="AR1876" s="70"/>
      <c r="AS1876" s="70"/>
      <c r="AT1876" s="70"/>
      <c r="AU1876" s="70"/>
      <c r="AV1876" s="70"/>
      <c r="AW1876" s="70"/>
      <c r="AX1876" s="70"/>
      <c r="AY1876" s="70"/>
      <c r="AZ1876" s="70"/>
      <c r="BA1876" s="70"/>
      <c r="BB1876" s="70"/>
      <c r="BC1876" s="70"/>
      <c r="BD1876" s="70"/>
      <c r="BE1876" s="70"/>
      <c r="BF1876" s="70"/>
      <c r="BG1876" s="70"/>
      <c r="BH1876" s="70"/>
      <c r="BI1876" s="70"/>
      <c r="BJ1876" s="70"/>
      <c r="BK1876" s="70"/>
      <c r="BL1876" s="70"/>
      <c r="BM1876" s="70"/>
      <c r="BN1876" s="70"/>
      <c r="BO1876" s="70"/>
      <c r="BP1876" s="70"/>
      <c r="BQ1876" s="70"/>
      <c r="BR1876" s="70"/>
      <c r="BS1876" s="70"/>
      <c r="BT1876" s="70"/>
      <c r="BU1876" s="70"/>
      <c r="BV1876" s="70"/>
      <c r="BW1876" s="70"/>
      <c r="BX1876" s="70"/>
      <c r="BY1876" s="70"/>
      <c r="BZ1876" s="70"/>
      <c r="CA1876" s="70"/>
    </row>
    <row r="1877" spans="2:79" s="67" customFormat="1" hidden="1">
      <c r="B1877" s="85"/>
      <c r="C1877" s="86"/>
      <c r="D1877" s="250"/>
      <c r="E1877" s="84"/>
      <c r="F1877" s="70"/>
      <c r="G1877" s="70"/>
      <c r="H1877" s="70"/>
      <c r="I1877" s="70"/>
      <c r="J1877" s="70"/>
      <c r="K1877" s="70"/>
      <c r="L1877" s="70"/>
      <c r="M1877" s="70"/>
      <c r="N1877" s="70"/>
      <c r="O1877" s="70"/>
      <c r="P1877" s="70"/>
      <c r="Q1877" s="70"/>
      <c r="R1877" s="70"/>
      <c r="S1877" s="70"/>
      <c r="T1877" s="70"/>
      <c r="U1877" s="70"/>
      <c r="V1877" s="70"/>
      <c r="W1877" s="70"/>
      <c r="X1877" s="70"/>
      <c r="Y1877" s="70"/>
      <c r="Z1877" s="70"/>
      <c r="AA1877" s="70"/>
      <c r="AB1877" s="70"/>
      <c r="AC1877" s="70"/>
      <c r="AD1877" s="70"/>
      <c r="AE1877" s="70"/>
      <c r="AF1877" s="70"/>
      <c r="AG1877" s="70"/>
      <c r="AH1877" s="70"/>
      <c r="AI1877" s="70"/>
      <c r="AJ1877" s="70"/>
      <c r="AK1877" s="70"/>
      <c r="AL1877" s="70"/>
      <c r="AM1877" s="70"/>
      <c r="AN1877" s="70"/>
      <c r="AO1877" s="70"/>
      <c r="AP1877" s="70"/>
      <c r="AQ1877" s="70"/>
      <c r="AR1877" s="70"/>
      <c r="AS1877" s="70"/>
      <c r="AT1877" s="70"/>
      <c r="AU1877" s="70"/>
      <c r="AV1877" s="70"/>
      <c r="AW1877" s="70"/>
      <c r="AX1877" s="70"/>
      <c r="AY1877" s="70"/>
      <c r="AZ1877" s="70"/>
      <c r="BA1877" s="70"/>
      <c r="BB1877" s="70"/>
      <c r="BC1877" s="70"/>
      <c r="BD1877" s="70"/>
      <c r="BE1877" s="70"/>
      <c r="BF1877" s="70"/>
      <c r="BG1877" s="70"/>
      <c r="BH1877" s="70"/>
      <c r="BI1877" s="70"/>
      <c r="BJ1877" s="70"/>
      <c r="BK1877" s="70"/>
      <c r="BL1877" s="70"/>
      <c r="BM1877" s="70"/>
      <c r="BN1877" s="70"/>
      <c r="BO1877" s="70"/>
      <c r="BP1877" s="70"/>
      <c r="BQ1877" s="70"/>
      <c r="BR1877" s="70"/>
      <c r="BS1877" s="70"/>
      <c r="BT1877" s="70"/>
      <c r="BU1877" s="70"/>
      <c r="BV1877" s="70"/>
      <c r="BW1877" s="70"/>
      <c r="BX1877" s="70"/>
      <c r="BY1877" s="70"/>
      <c r="BZ1877" s="70"/>
      <c r="CA1877" s="70"/>
    </row>
    <row r="1878" spans="2:79" s="67" customFormat="1" hidden="1">
      <c r="B1878" s="85"/>
      <c r="C1878" s="86"/>
      <c r="D1878" s="250"/>
      <c r="E1878" s="84"/>
      <c r="F1878" s="70"/>
      <c r="G1878" s="70"/>
      <c r="H1878" s="70"/>
      <c r="I1878" s="70"/>
      <c r="J1878" s="70"/>
      <c r="K1878" s="70"/>
      <c r="L1878" s="70"/>
      <c r="M1878" s="70"/>
      <c r="N1878" s="70"/>
      <c r="O1878" s="70"/>
      <c r="P1878" s="70"/>
      <c r="Q1878" s="70"/>
      <c r="R1878" s="70"/>
      <c r="S1878" s="70"/>
      <c r="T1878" s="70"/>
      <c r="U1878" s="70"/>
      <c r="V1878" s="70"/>
      <c r="W1878" s="70"/>
      <c r="X1878" s="70"/>
      <c r="Y1878" s="70"/>
      <c r="Z1878" s="70"/>
      <c r="AA1878" s="70"/>
      <c r="AB1878" s="70"/>
      <c r="AC1878" s="70"/>
      <c r="AD1878" s="70"/>
      <c r="AE1878" s="70"/>
      <c r="AF1878" s="70"/>
      <c r="AG1878" s="70"/>
      <c r="AH1878" s="70"/>
      <c r="AI1878" s="70"/>
      <c r="AJ1878" s="70"/>
      <c r="AK1878" s="70"/>
      <c r="AL1878" s="70"/>
      <c r="AM1878" s="70"/>
      <c r="AN1878" s="70"/>
      <c r="AO1878" s="70"/>
      <c r="AP1878" s="70"/>
      <c r="AQ1878" s="70"/>
      <c r="AR1878" s="70"/>
      <c r="AS1878" s="70"/>
      <c r="AT1878" s="70"/>
      <c r="AU1878" s="70"/>
      <c r="AV1878" s="70"/>
      <c r="AW1878" s="70"/>
      <c r="AX1878" s="70"/>
      <c r="AY1878" s="70"/>
      <c r="AZ1878" s="70"/>
      <c r="BA1878" s="70"/>
      <c r="BB1878" s="70"/>
      <c r="BC1878" s="70"/>
      <c r="BD1878" s="70"/>
      <c r="BE1878" s="70"/>
      <c r="BF1878" s="70"/>
      <c r="BG1878" s="70"/>
      <c r="BH1878" s="70"/>
      <c r="BI1878" s="70"/>
      <c r="BJ1878" s="70"/>
      <c r="BK1878" s="70"/>
      <c r="BL1878" s="70"/>
      <c r="BM1878" s="70"/>
      <c r="BN1878" s="70"/>
      <c r="BO1878" s="70"/>
      <c r="BP1878" s="70"/>
      <c r="BQ1878" s="70"/>
      <c r="BR1878" s="70"/>
      <c r="BS1878" s="70"/>
      <c r="BT1878" s="70"/>
      <c r="BU1878" s="70"/>
      <c r="BV1878" s="70"/>
      <c r="BW1878" s="70"/>
      <c r="BX1878" s="70"/>
      <c r="BY1878" s="70"/>
      <c r="BZ1878" s="70"/>
      <c r="CA1878" s="70"/>
    </row>
    <row r="1879" spans="2:79" s="67" customFormat="1" hidden="1">
      <c r="B1879" s="85"/>
      <c r="C1879" s="86"/>
      <c r="D1879" s="250"/>
      <c r="E1879" s="84"/>
      <c r="F1879" s="70"/>
      <c r="G1879" s="70"/>
      <c r="H1879" s="70"/>
      <c r="I1879" s="70"/>
      <c r="J1879" s="70"/>
      <c r="K1879" s="70"/>
      <c r="L1879" s="70"/>
      <c r="M1879" s="70"/>
      <c r="N1879" s="70"/>
      <c r="O1879" s="70"/>
      <c r="P1879" s="70"/>
      <c r="Q1879" s="70"/>
      <c r="R1879" s="70"/>
      <c r="S1879" s="70"/>
      <c r="T1879" s="70"/>
      <c r="U1879" s="70"/>
      <c r="V1879" s="70"/>
      <c r="W1879" s="70"/>
      <c r="X1879" s="70"/>
      <c r="Y1879" s="70"/>
      <c r="Z1879" s="70"/>
      <c r="AA1879" s="70"/>
      <c r="AB1879" s="70"/>
      <c r="AC1879" s="70"/>
      <c r="AD1879" s="70"/>
      <c r="AE1879" s="70"/>
      <c r="AF1879" s="70"/>
      <c r="AG1879" s="70"/>
      <c r="AH1879" s="70"/>
      <c r="AI1879" s="70"/>
      <c r="AJ1879" s="70"/>
      <c r="AK1879" s="70"/>
      <c r="AL1879" s="70"/>
      <c r="AM1879" s="70"/>
      <c r="AN1879" s="70"/>
      <c r="AO1879" s="70"/>
      <c r="AP1879" s="70"/>
      <c r="AQ1879" s="70"/>
      <c r="AR1879" s="70"/>
      <c r="AS1879" s="70"/>
      <c r="AT1879" s="70"/>
      <c r="AU1879" s="70"/>
      <c r="AV1879" s="70"/>
      <c r="AW1879" s="70"/>
      <c r="AX1879" s="70"/>
      <c r="AY1879" s="70"/>
      <c r="AZ1879" s="70"/>
      <c r="BA1879" s="70"/>
      <c r="BB1879" s="70"/>
      <c r="BC1879" s="70"/>
      <c r="BD1879" s="70"/>
      <c r="BE1879" s="70"/>
      <c r="BF1879" s="70"/>
      <c r="BG1879" s="70"/>
      <c r="BH1879" s="70"/>
      <c r="BI1879" s="70"/>
      <c r="BJ1879" s="70"/>
      <c r="BK1879" s="70"/>
      <c r="BL1879" s="70"/>
      <c r="BM1879" s="70"/>
      <c r="BN1879" s="70"/>
      <c r="BO1879" s="70"/>
      <c r="BP1879" s="70"/>
      <c r="BQ1879" s="70"/>
      <c r="BR1879" s="70"/>
      <c r="BS1879" s="70"/>
      <c r="BT1879" s="70"/>
      <c r="BU1879" s="70"/>
      <c r="BV1879" s="70"/>
      <c r="BW1879" s="70"/>
      <c r="BX1879" s="70"/>
      <c r="BY1879" s="70"/>
      <c r="BZ1879" s="70"/>
      <c r="CA1879" s="70"/>
    </row>
    <row r="1880" spans="2:79" s="67" customFormat="1" hidden="1">
      <c r="B1880" s="85"/>
      <c r="C1880" s="86"/>
      <c r="D1880" s="250"/>
      <c r="E1880" s="84"/>
      <c r="F1880" s="70"/>
      <c r="G1880" s="70"/>
      <c r="H1880" s="70"/>
      <c r="I1880" s="70"/>
      <c r="J1880" s="70"/>
      <c r="K1880" s="70"/>
      <c r="L1880" s="70"/>
      <c r="M1880" s="70"/>
      <c r="N1880" s="70"/>
      <c r="O1880" s="70"/>
      <c r="P1880" s="70"/>
      <c r="Q1880" s="70"/>
      <c r="R1880" s="70"/>
      <c r="S1880" s="70"/>
      <c r="T1880" s="70"/>
      <c r="U1880" s="70"/>
      <c r="V1880" s="70"/>
      <c r="W1880" s="70"/>
      <c r="X1880" s="70"/>
      <c r="Y1880" s="70"/>
      <c r="Z1880" s="70"/>
      <c r="AA1880" s="70"/>
      <c r="AB1880" s="70"/>
      <c r="AC1880" s="70"/>
      <c r="AD1880" s="70"/>
      <c r="AE1880" s="70"/>
      <c r="AF1880" s="70"/>
      <c r="AG1880" s="70"/>
      <c r="AH1880" s="70"/>
      <c r="AI1880" s="70"/>
      <c r="AJ1880" s="70"/>
      <c r="AK1880" s="70"/>
      <c r="AL1880" s="70"/>
      <c r="AM1880" s="70"/>
      <c r="AN1880" s="70"/>
      <c r="AO1880" s="70"/>
      <c r="AP1880" s="70"/>
      <c r="AQ1880" s="70"/>
      <c r="AR1880" s="70"/>
      <c r="AS1880" s="70"/>
      <c r="AT1880" s="70"/>
      <c r="AU1880" s="70"/>
      <c r="AV1880" s="70"/>
      <c r="AW1880" s="70"/>
      <c r="AX1880" s="70"/>
      <c r="AY1880" s="70"/>
      <c r="AZ1880" s="70"/>
      <c r="BA1880" s="70"/>
      <c r="BB1880" s="70"/>
      <c r="BC1880" s="70"/>
      <c r="BD1880" s="70"/>
      <c r="BE1880" s="70"/>
      <c r="BF1880" s="70"/>
      <c r="BG1880" s="70"/>
      <c r="BH1880" s="70"/>
      <c r="BI1880" s="70"/>
      <c r="BJ1880" s="70"/>
      <c r="BK1880" s="70"/>
      <c r="BL1880" s="70"/>
      <c r="BM1880" s="70"/>
      <c r="BN1880" s="70"/>
      <c r="BO1880" s="70"/>
      <c r="BP1880" s="70"/>
      <c r="BQ1880" s="70"/>
      <c r="BR1880" s="70"/>
      <c r="BS1880" s="70"/>
      <c r="BT1880" s="70"/>
      <c r="BU1880" s="70"/>
      <c r="BV1880" s="70"/>
      <c r="BW1880" s="70"/>
      <c r="BX1880" s="70"/>
      <c r="BY1880" s="70"/>
      <c r="BZ1880" s="70"/>
      <c r="CA1880" s="70"/>
    </row>
    <row r="1881" spans="2:79" s="67" customFormat="1" hidden="1">
      <c r="B1881" s="85"/>
      <c r="C1881" s="86"/>
      <c r="D1881" s="250"/>
      <c r="E1881" s="84"/>
      <c r="F1881" s="70"/>
      <c r="G1881" s="70"/>
      <c r="H1881" s="70"/>
      <c r="I1881" s="70"/>
      <c r="J1881" s="70"/>
      <c r="K1881" s="70"/>
      <c r="L1881" s="70"/>
      <c r="M1881" s="70"/>
      <c r="N1881" s="70"/>
      <c r="O1881" s="70"/>
      <c r="P1881" s="70"/>
      <c r="Q1881" s="70"/>
      <c r="R1881" s="70"/>
      <c r="S1881" s="70"/>
      <c r="T1881" s="70"/>
      <c r="U1881" s="70"/>
      <c r="V1881" s="70"/>
      <c r="W1881" s="70"/>
      <c r="X1881" s="70"/>
      <c r="Y1881" s="70"/>
      <c r="Z1881" s="70"/>
      <c r="AA1881" s="70"/>
      <c r="AB1881" s="70"/>
      <c r="AC1881" s="70"/>
      <c r="AD1881" s="70"/>
      <c r="AE1881" s="70"/>
      <c r="AF1881" s="70"/>
      <c r="AG1881" s="70"/>
      <c r="AH1881" s="70"/>
      <c r="AI1881" s="70"/>
      <c r="AJ1881" s="70"/>
      <c r="AK1881" s="70"/>
      <c r="AL1881" s="70"/>
      <c r="AM1881" s="70"/>
      <c r="AN1881" s="70"/>
      <c r="AO1881" s="70"/>
      <c r="AP1881" s="70"/>
      <c r="AQ1881" s="70"/>
      <c r="AR1881" s="70"/>
      <c r="AS1881" s="70"/>
      <c r="AT1881" s="70"/>
      <c r="AU1881" s="70"/>
      <c r="AV1881" s="70"/>
      <c r="AW1881" s="70"/>
      <c r="AX1881" s="70"/>
      <c r="AY1881" s="70"/>
      <c r="AZ1881" s="70"/>
      <c r="BA1881" s="70"/>
      <c r="BB1881" s="70"/>
      <c r="BC1881" s="70"/>
      <c r="BD1881" s="70"/>
      <c r="BE1881" s="70"/>
      <c r="BF1881" s="70"/>
      <c r="BG1881" s="70"/>
      <c r="BH1881" s="70"/>
      <c r="BI1881" s="70"/>
      <c r="BJ1881" s="70"/>
      <c r="BK1881" s="70"/>
      <c r="BL1881" s="70"/>
      <c r="BM1881" s="70"/>
      <c r="BN1881" s="70"/>
      <c r="BO1881" s="70"/>
      <c r="BP1881" s="70"/>
      <c r="BQ1881" s="70"/>
      <c r="BR1881" s="70"/>
      <c r="BS1881" s="70"/>
      <c r="BT1881" s="70"/>
      <c r="BU1881" s="70"/>
      <c r="BV1881" s="70"/>
      <c r="BW1881" s="70"/>
      <c r="BX1881" s="70"/>
      <c r="BY1881" s="70"/>
      <c r="BZ1881" s="70"/>
      <c r="CA1881" s="70"/>
    </row>
    <row r="1882" spans="2:79" s="67" customFormat="1" hidden="1">
      <c r="B1882" s="85"/>
      <c r="C1882" s="86"/>
      <c r="D1882" s="250"/>
      <c r="E1882" s="84"/>
      <c r="F1882" s="70"/>
      <c r="G1882" s="70"/>
      <c r="H1882" s="70"/>
      <c r="I1882" s="70"/>
      <c r="J1882" s="70"/>
      <c r="K1882" s="70"/>
      <c r="L1882" s="70"/>
      <c r="M1882" s="70"/>
      <c r="N1882" s="70"/>
      <c r="O1882" s="70"/>
      <c r="P1882" s="70"/>
      <c r="Q1882" s="70"/>
      <c r="R1882" s="70"/>
      <c r="S1882" s="70"/>
      <c r="T1882" s="70"/>
      <c r="U1882" s="70"/>
      <c r="V1882" s="70"/>
      <c r="W1882" s="70"/>
      <c r="X1882" s="70"/>
      <c r="Y1882" s="70"/>
      <c r="Z1882" s="70"/>
      <c r="AA1882" s="70"/>
      <c r="AB1882" s="70"/>
      <c r="AC1882" s="70"/>
      <c r="AD1882" s="70"/>
      <c r="AE1882" s="70"/>
      <c r="AF1882" s="70"/>
      <c r="AG1882" s="70"/>
      <c r="AH1882" s="70"/>
      <c r="AI1882" s="70"/>
      <c r="AJ1882" s="70"/>
      <c r="AK1882" s="70"/>
      <c r="AL1882" s="70"/>
      <c r="AM1882" s="70"/>
      <c r="AN1882" s="70"/>
      <c r="AO1882" s="70"/>
      <c r="AP1882" s="70"/>
      <c r="AQ1882" s="70"/>
      <c r="AR1882" s="70"/>
      <c r="AS1882" s="70"/>
      <c r="AT1882" s="70"/>
      <c r="AU1882" s="70"/>
      <c r="AV1882" s="70"/>
      <c r="AW1882" s="70"/>
      <c r="AX1882" s="70"/>
      <c r="AY1882" s="70"/>
      <c r="AZ1882" s="70"/>
      <c r="BA1882" s="70"/>
      <c r="BB1882" s="70"/>
      <c r="BC1882" s="70"/>
      <c r="BD1882" s="70"/>
      <c r="BE1882" s="70"/>
      <c r="BF1882" s="70"/>
      <c r="BG1882" s="70"/>
      <c r="BH1882" s="70"/>
      <c r="BI1882" s="70"/>
      <c r="BJ1882" s="70"/>
      <c r="BK1882" s="70"/>
      <c r="BL1882" s="70"/>
      <c r="BM1882" s="70"/>
      <c r="BN1882" s="70"/>
      <c r="BO1882" s="70"/>
      <c r="BP1882" s="70"/>
      <c r="BQ1882" s="70"/>
      <c r="BR1882" s="70"/>
      <c r="BS1882" s="70"/>
      <c r="BT1882" s="70"/>
      <c r="BU1882" s="70"/>
      <c r="BV1882" s="70"/>
      <c r="BW1882" s="70"/>
      <c r="BX1882" s="70"/>
      <c r="BY1882" s="70"/>
      <c r="BZ1882" s="70"/>
      <c r="CA1882" s="70"/>
    </row>
    <row r="1883" spans="2:79" s="67" customFormat="1" hidden="1">
      <c r="B1883" s="85"/>
      <c r="C1883" s="86"/>
      <c r="D1883" s="250"/>
      <c r="E1883" s="84"/>
      <c r="F1883" s="70"/>
      <c r="G1883" s="70"/>
      <c r="H1883" s="70"/>
      <c r="I1883" s="70"/>
      <c r="J1883" s="70"/>
      <c r="K1883" s="70"/>
      <c r="L1883" s="70"/>
      <c r="M1883" s="70"/>
      <c r="N1883" s="70"/>
      <c r="O1883" s="70"/>
      <c r="P1883" s="70"/>
      <c r="Q1883" s="70"/>
      <c r="R1883" s="70"/>
      <c r="S1883" s="70"/>
      <c r="T1883" s="70"/>
      <c r="U1883" s="70"/>
      <c r="V1883" s="70"/>
      <c r="W1883" s="70"/>
      <c r="X1883" s="70"/>
      <c r="Y1883" s="70"/>
      <c r="Z1883" s="70"/>
      <c r="AA1883" s="70"/>
      <c r="AB1883" s="70"/>
      <c r="AC1883" s="70"/>
      <c r="AD1883" s="70"/>
      <c r="AE1883" s="70"/>
      <c r="AF1883" s="70"/>
      <c r="AG1883" s="70"/>
      <c r="AH1883" s="70"/>
      <c r="AI1883" s="70"/>
      <c r="AJ1883" s="70"/>
      <c r="AK1883" s="70"/>
      <c r="AL1883" s="70"/>
      <c r="AM1883" s="70"/>
      <c r="AN1883" s="70"/>
      <c r="AO1883" s="70"/>
      <c r="AP1883" s="70"/>
      <c r="AQ1883" s="70"/>
      <c r="AR1883" s="70"/>
      <c r="AS1883" s="70"/>
      <c r="AT1883" s="70"/>
      <c r="AU1883" s="70"/>
      <c r="AV1883" s="70"/>
      <c r="AW1883" s="70"/>
      <c r="AX1883" s="70"/>
      <c r="AY1883" s="70"/>
      <c r="AZ1883" s="70"/>
      <c r="BA1883" s="70"/>
      <c r="BB1883" s="70"/>
      <c r="BC1883" s="70"/>
      <c r="BD1883" s="70"/>
      <c r="BE1883" s="70"/>
      <c r="BF1883" s="70"/>
      <c r="BG1883" s="70"/>
      <c r="BH1883" s="70"/>
      <c r="BI1883" s="70"/>
      <c r="BJ1883" s="70"/>
      <c r="BK1883" s="70"/>
      <c r="BL1883" s="70"/>
      <c r="BM1883" s="70"/>
      <c r="BN1883" s="70"/>
      <c r="BO1883" s="70"/>
      <c r="BP1883" s="70"/>
      <c r="BQ1883" s="70"/>
      <c r="BR1883" s="70"/>
      <c r="BS1883" s="70"/>
      <c r="BT1883" s="70"/>
      <c r="BU1883" s="70"/>
      <c r="BV1883" s="70"/>
      <c r="BW1883" s="70"/>
      <c r="BX1883" s="70"/>
      <c r="BY1883" s="70"/>
      <c r="BZ1883" s="70"/>
      <c r="CA1883" s="70"/>
    </row>
    <row r="1884" spans="2:79" s="67" customFormat="1" hidden="1">
      <c r="B1884" s="85"/>
      <c r="C1884" s="86"/>
      <c r="D1884" s="250"/>
      <c r="E1884" s="84"/>
      <c r="F1884" s="70"/>
      <c r="G1884" s="70"/>
      <c r="H1884" s="70"/>
      <c r="I1884" s="70"/>
      <c r="J1884" s="70"/>
      <c r="K1884" s="70"/>
      <c r="L1884" s="70"/>
      <c r="M1884" s="70"/>
      <c r="N1884" s="70"/>
      <c r="O1884" s="70"/>
      <c r="P1884" s="70"/>
      <c r="Q1884" s="70"/>
      <c r="R1884" s="70"/>
      <c r="S1884" s="70"/>
      <c r="T1884" s="70"/>
      <c r="U1884" s="70"/>
      <c r="V1884" s="70"/>
      <c r="W1884" s="70"/>
      <c r="X1884" s="70"/>
      <c r="Y1884" s="70"/>
      <c r="Z1884" s="70"/>
      <c r="AA1884" s="70"/>
      <c r="AB1884" s="70"/>
      <c r="AC1884" s="70"/>
      <c r="AD1884" s="70"/>
      <c r="AE1884" s="70"/>
      <c r="AF1884" s="70"/>
      <c r="AG1884" s="70"/>
      <c r="AH1884" s="70"/>
      <c r="AI1884" s="70"/>
      <c r="AJ1884" s="70"/>
      <c r="AK1884" s="70"/>
      <c r="AL1884" s="70"/>
      <c r="AM1884" s="70"/>
      <c r="AN1884" s="70"/>
      <c r="AO1884" s="70"/>
      <c r="AP1884" s="70"/>
      <c r="AQ1884" s="70"/>
      <c r="AR1884" s="70"/>
      <c r="AS1884" s="70"/>
      <c r="AT1884" s="70"/>
      <c r="AU1884" s="70"/>
      <c r="AV1884" s="70"/>
      <c r="AW1884" s="70"/>
      <c r="AX1884" s="70"/>
      <c r="AY1884" s="70"/>
      <c r="AZ1884" s="70"/>
      <c r="BA1884" s="70"/>
      <c r="BB1884" s="70"/>
      <c r="BC1884" s="70"/>
      <c r="BD1884" s="70"/>
      <c r="BE1884" s="70"/>
      <c r="BF1884" s="70"/>
      <c r="BG1884" s="70"/>
      <c r="BH1884" s="70"/>
      <c r="BI1884" s="70"/>
      <c r="BJ1884" s="70"/>
      <c r="BK1884" s="70"/>
      <c r="BL1884" s="70"/>
      <c r="BM1884" s="70"/>
      <c r="BN1884" s="70"/>
      <c r="BO1884" s="70"/>
      <c r="BP1884" s="70"/>
      <c r="BQ1884" s="70"/>
      <c r="BR1884" s="70"/>
      <c r="BS1884" s="70"/>
      <c r="BT1884" s="70"/>
      <c r="BU1884" s="70"/>
      <c r="BV1884" s="70"/>
      <c r="BW1884" s="70"/>
      <c r="BX1884" s="70"/>
      <c r="BY1884" s="70"/>
      <c r="BZ1884" s="70"/>
      <c r="CA1884" s="70"/>
    </row>
    <row r="1885" spans="2:79" s="67" customFormat="1" hidden="1">
      <c r="B1885" s="85"/>
      <c r="C1885" s="86"/>
      <c r="D1885" s="250"/>
      <c r="E1885" s="84"/>
      <c r="F1885" s="70"/>
      <c r="G1885" s="70"/>
      <c r="H1885" s="70"/>
      <c r="I1885" s="70"/>
      <c r="J1885" s="70"/>
      <c r="K1885" s="70"/>
      <c r="L1885" s="70"/>
      <c r="M1885" s="70"/>
      <c r="N1885" s="70"/>
      <c r="O1885" s="70"/>
      <c r="P1885" s="70"/>
      <c r="Q1885" s="70"/>
      <c r="R1885" s="70"/>
      <c r="S1885" s="70"/>
      <c r="T1885" s="70"/>
      <c r="U1885" s="70"/>
      <c r="V1885" s="70"/>
      <c r="W1885" s="70"/>
      <c r="X1885" s="70"/>
      <c r="Y1885" s="70"/>
      <c r="Z1885" s="70"/>
      <c r="AA1885" s="70"/>
      <c r="AB1885" s="70"/>
      <c r="AC1885" s="70"/>
      <c r="AD1885" s="70"/>
      <c r="AE1885" s="70"/>
      <c r="AF1885" s="70"/>
      <c r="AG1885" s="70"/>
      <c r="AH1885" s="70"/>
      <c r="AI1885" s="70"/>
      <c r="AJ1885" s="70"/>
      <c r="AK1885" s="70"/>
      <c r="AL1885" s="70"/>
      <c r="AM1885" s="70"/>
      <c r="AN1885" s="70"/>
      <c r="AO1885" s="70"/>
      <c r="AP1885" s="70"/>
      <c r="AQ1885" s="70"/>
      <c r="AR1885" s="70"/>
      <c r="AS1885" s="70"/>
      <c r="AT1885" s="70"/>
      <c r="AU1885" s="70"/>
      <c r="AV1885" s="70"/>
      <c r="AW1885" s="70"/>
      <c r="AX1885" s="70"/>
      <c r="AY1885" s="70"/>
      <c r="AZ1885" s="70"/>
      <c r="BA1885" s="70"/>
      <c r="BB1885" s="70"/>
      <c r="BC1885" s="70"/>
      <c r="BD1885" s="70"/>
      <c r="BE1885" s="70"/>
      <c r="BF1885" s="70"/>
      <c r="BG1885" s="70"/>
      <c r="BH1885" s="70"/>
      <c r="BI1885" s="70"/>
      <c r="BJ1885" s="70"/>
      <c r="BK1885" s="70"/>
      <c r="BL1885" s="70"/>
      <c r="BM1885" s="70"/>
      <c r="BN1885" s="70"/>
      <c r="BO1885" s="70"/>
      <c r="BP1885" s="70"/>
      <c r="BQ1885" s="70"/>
      <c r="BR1885" s="70"/>
      <c r="BS1885" s="70"/>
      <c r="BT1885" s="70"/>
      <c r="BU1885" s="70"/>
      <c r="BV1885" s="70"/>
      <c r="BW1885" s="70"/>
      <c r="BX1885" s="70"/>
      <c r="BY1885" s="70"/>
      <c r="BZ1885" s="70"/>
      <c r="CA1885" s="70"/>
    </row>
    <row r="1886" spans="2:79" s="67" customFormat="1" hidden="1">
      <c r="B1886" s="85"/>
      <c r="C1886" s="86"/>
      <c r="D1886" s="250"/>
      <c r="E1886" s="84"/>
      <c r="F1886" s="70"/>
      <c r="G1886" s="70"/>
      <c r="H1886" s="70"/>
      <c r="I1886" s="70"/>
      <c r="J1886" s="70"/>
      <c r="K1886" s="70"/>
      <c r="L1886" s="70"/>
      <c r="M1886" s="70"/>
      <c r="N1886" s="70"/>
      <c r="O1886" s="70"/>
      <c r="P1886" s="70"/>
      <c r="Q1886" s="70"/>
      <c r="R1886" s="70"/>
      <c r="S1886" s="70"/>
      <c r="T1886" s="70"/>
      <c r="U1886" s="70"/>
      <c r="V1886" s="70"/>
      <c r="W1886" s="70"/>
      <c r="X1886" s="70"/>
      <c r="Y1886" s="70"/>
      <c r="Z1886" s="70"/>
      <c r="AA1886" s="70"/>
      <c r="AB1886" s="70"/>
      <c r="AC1886" s="70"/>
      <c r="AD1886" s="70"/>
      <c r="AE1886" s="70"/>
      <c r="AF1886" s="70"/>
      <c r="AG1886" s="70"/>
      <c r="AH1886" s="70"/>
      <c r="AI1886" s="70"/>
      <c r="AJ1886" s="70"/>
      <c r="AK1886" s="70"/>
      <c r="AL1886" s="70"/>
      <c r="AM1886" s="70"/>
      <c r="AN1886" s="70"/>
      <c r="AO1886" s="70"/>
      <c r="AP1886" s="70"/>
      <c r="AQ1886" s="70"/>
      <c r="AR1886" s="70"/>
      <c r="AS1886" s="70"/>
      <c r="AT1886" s="70"/>
      <c r="AU1886" s="70"/>
      <c r="AV1886" s="70"/>
      <c r="AW1886" s="70"/>
      <c r="AX1886" s="70"/>
      <c r="AY1886" s="70"/>
      <c r="AZ1886" s="70"/>
      <c r="BA1886" s="70"/>
      <c r="BB1886" s="70"/>
      <c r="BC1886" s="70"/>
      <c r="BD1886" s="70"/>
      <c r="BE1886" s="70"/>
      <c r="BF1886" s="70"/>
      <c r="BG1886" s="70"/>
      <c r="BH1886" s="70"/>
      <c r="BI1886" s="70"/>
      <c r="BJ1886" s="70"/>
      <c r="BK1886" s="70"/>
      <c r="BL1886" s="70"/>
      <c r="BM1886" s="70"/>
      <c r="BN1886" s="70"/>
      <c r="BO1886" s="70"/>
      <c r="BP1886" s="70"/>
      <c r="BQ1886" s="70"/>
      <c r="BR1886" s="70"/>
      <c r="BS1886" s="70"/>
      <c r="BT1886" s="70"/>
      <c r="BU1886" s="70"/>
      <c r="BV1886" s="70"/>
      <c r="BW1886" s="70"/>
      <c r="BX1886" s="70"/>
      <c r="BY1886" s="70"/>
      <c r="BZ1886" s="70"/>
      <c r="CA1886" s="70"/>
    </row>
    <row r="1887" spans="2:79" s="67" customFormat="1" hidden="1">
      <c r="B1887" s="85"/>
      <c r="C1887" s="86"/>
      <c r="D1887" s="250"/>
      <c r="E1887" s="84"/>
      <c r="F1887" s="70"/>
      <c r="G1887" s="70"/>
      <c r="H1887" s="70"/>
      <c r="I1887" s="70"/>
      <c r="J1887" s="70"/>
      <c r="K1887" s="70"/>
      <c r="L1887" s="70"/>
      <c r="M1887" s="70"/>
      <c r="N1887" s="70"/>
      <c r="O1887" s="70"/>
      <c r="P1887" s="70"/>
      <c r="Q1887" s="70"/>
      <c r="R1887" s="70"/>
      <c r="S1887" s="70"/>
      <c r="T1887" s="70"/>
      <c r="U1887" s="70"/>
      <c r="V1887" s="70"/>
      <c r="W1887" s="70"/>
      <c r="X1887" s="70"/>
      <c r="Y1887" s="70"/>
      <c r="Z1887" s="70"/>
      <c r="AA1887" s="70"/>
      <c r="AB1887" s="70"/>
      <c r="AC1887" s="70"/>
      <c r="AD1887" s="70"/>
      <c r="AE1887" s="70"/>
      <c r="AF1887" s="70"/>
      <c r="AG1887" s="70"/>
      <c r="AH1887" s="70"/>
      <c r="AI1887" s="70"/>
      <c r="AJ1887" s="70"/>
      <c r="AK1887" s="70"/>
      <c r="AL1887" s="70"/>
      <c r="AM1887" s="70"/>
      <c r="AN1887" s="70"/>
      <c r="AO1887" s="70"/>
      <c r="AP1887" s="70"/>
      <c r="AQ1887" s="70"/>
      <c r="AR1887" s="70"/>
      <c r="AS1887" s="70"/>
      <c r="AT1887" s="70"/>
      <c r="AU1887" s="70"/>
      <c r="AV1887" s="70"/>
      <c r="AW1887" s="70"/>
      <c r="AX1887" s="70"/>
      <c r="AY1887" s="70"/>
      <c r="AZ1887" s="70"/>
      <c r="BA1887" s="70"/>
      <c r="BB1887" s="70"/>
      <c r="BC1887" s="70"/>
      <c r="BD1887" s="70"/>
      <c r="BE1887" s="70"/>
      <c r="BF1887" s="70"/>
      <c r="BG1887" s="70"/>
      <c r="BH1887" s="70"/>
      <c r="BI1887" s="70"/>
      <c r="BJ1887" s="70"/>
      <c r="BK1887" s="70"/>
      <c r="BL1887" s="70"/>
      <c r="BM1887" s="70"/>
      <c r="BN1887" s="70"/>
      <c r="BO1887" s="70"/>
      <c r="BP1887" s="70"/>
      <c r="BQ1887" s="70"/>
      <c r="BR1887" s="70"/>
      <c r="BS1887" s="70"/>
      <c r="BT1887" s="70"/>
      <c r="BU1887" s="70"/>
      <c r="BV1887" s="70"/>
      <c r="BW1887" s="70"/>
      <c r="BX1887" s="70"/>
      <c r="BY1887" s="70"/>
      <c r="BZ1887" s="70"/>
      <c r="CA1887" s="70"/>
    </row>
    <row r="1888" spans="2:79" s="67" customFormat="1" hidden="1">
      <c r="B1888" s="85"/>
      <c r="C1888" s="86"/>
      <c r="D1888" s="250"/>
      <c r="E1888" s="84"/>
      <c r="F1888" s="70"/>
      <c r="G1888" s="70"/>
      <c r="H1888" s="70"/>
      <c r="I1888" s="70"/>
      <c r="J1888" s="70"/>
      <c r="K1888" s="70"/>
      <c r="L1888" s="70"/>
      <c r="M1888" s="70"/>
      <c r="N1888" s="70"/>
      <c r="O1888" s="70"/>
      <c r="P1888" s="70"/>
      <c r="Q1888" s="70"/>
      <c r="R1888" s="70"/>
      <c r="S1888" s="70"/>
      <c r="T1888" s="70"/>
      <c r="U1888" s="70"/>
      <c r="V1888" s="70"/>
      <c r="W1888" s="70"/>
      <c r="X1888" s="70"/>
      <c r="Y1888" s="70"/>
      <c r="Z1888" s="70"/>
      <c r="AA1888" s="70"/>
      <c r="AB1888" s="70"/>
      <c r="AC1888" s="70"/>
      <c r="AD1888" s="70"/>
      <c r="AE1888" s="70"/>
      <c r="AF1888" s="70"/>
      <c r="AG1888" s="70"/>
      <c r="AH1888" s="70"/>
      <c r="AI1888" s="70"/>
      <c r="AJ1888" s="70"/>
      <c r="AK1888" s="70"/>
      <c r="AL1888" s="70"/>
      <c r="AM1888" s="70"/>
      <c r="AN1888" s="70"/>
      <c r="AO1888" s="70"/>
      <c r="AP1888" s="70"/>
      <c r="AQ1888" s="70"/>
      <c r="AR1888" s="70"/>
      <c r="AS1888" s="70"/>
      <c r="AT1888" s="70"/>
      <c r="AU1888" s="70"/>
      <c r="AV1888" s="70"/>
      <c r="AW1888" s="70"/>
      <c r="AX1888" s="70"/>
      <c r="AY1888" s="70"/>
      <c r="AZ1888" s="70"/>
      <c r="BA1888" s="70"/>
      <c r="BB1888" s="70"/>
      <c r="BC1888" s="70"/>
      <c r="BD1888" s="70"/>
      <c r="BE1888" s="70"/>
      <c r="BF1888" s="70"/>
      <c r="BG1888" s="70"/>
      <c r="BH1888" s="70"/>
      <c r="BI1888" s="70"/>
      <c r="BJ1888" s="70"/>
      <c r="BK1888" s="70"/>
      <c r="BL1888" s="70"/>
      <c r="BM1888" s="70"/>
      <c r="BN1888" s="70"/>
      <c r="BO1888" s="70"/>
      <c r="BP1888" s="70"/>
      <c r="BQ1888" s="70"/>
      <c r="BR1888" s="70"/>
      <c r="BS1888" s="70"/>
      <c r="BT1888" s="70"/>
      <c r="BU1888" s="70"/>
      <c r="BV1888" s="70"/>
      <c r="BW1888" s="70"/>
      <c r="BX1888" s="70"/>
      <c r="BY1888" s="70"/>
      <c r="BZ1888" s="70"/>
      <c r="CA1888" s="70"/>
    </row>
    <row r="1889" spans="2:79" s="67" customFormat="1" hidden="1">
      <c r="B1889" s="85"/>
      <c r="C1889" s="86"/>
      <c r="D1889" s="250"/>
      <c r="E1889" s="84"/>
      <c r="F1889" s="70"/>
      <c r="G1889" s="70"/>
      <c r="H1889" s="70"/>
      <c r="I1889" s="70"/>
      <c r="J1889" s="70"/>
      <c r="K1889" s="70"/>
      <c r="L1889" s="70"/>
      <c r="M1889" s="70"/>
      <c r="N1889" s="70"/>
      <c r="O1889" s="70"/>
      <c r="P1889" s="70"/>
      <c r="Q1889" s="70"/>
      <c r="R1889" s="70"/>
      <c r="S1889" s="70"/>
      <c r="T1889" s="70"/>
      <c r="U1889" s="70"/>
      <c r="V1889" s="70"/>
      <c r="W1889" s="70"/>
      <c r="X1889" s="70"/>
      <c r="Y1889" s="70"/>
      <c r="Z1889" s="70"/>
      <c r="AA1889" s="70"/>
      <c r="AB1889" s="70"/>
      <c r="AC1889" s="70"/>
      <c r="AD1889" s="70"/>
      <c r="AE1889" s="70"/>
      <c r="AF1889" s="70"/>
      <c r="AG1889" s="70"/>
      <c r="AH1889" s="70"/>
      <c r="AI1889" s="70"/>
      <c r="AJ1889" s="70"/>
      <c r="AK1889" s="70"/>
      <c r="AL1889" s="70"/>
      <c r="AM1889" s="70"/>
      <c r="AN1889" s="70"/>
      <c r="AO1889" s="70"/>
      <c r="AP1889" s="70"/>
      <c r="AQ1889" s="70"/>
      <c r="AR1889" s="70"/>
      <c r="AS1889" s="70"/>
      <c r="AT1889" s="70"/>
      <c r="AU1889" s="70"/>
      <c r="AV1889" s="70"/>
      <c r="AW1889" s="70"/>
      <c r="AX1889" s="70"/>
      <c r="AY1889" s="70"/>
      <c r="AZ1889" s="70"/>
      <c r="BA1889" s="70"/>
      <c r="BB1889" s="70"/>
      <c r="BC1889" s="70"/>
      <c r="BD1889" s="70"/>
      <c r="BE1889" s="70"/>
      <c r="BF1889" s="70"/>
      <c r="BG1889" s="70"/>
      <c r="BH1889" s="70"/>
      <c r="BI1889" s="70"/>
      <c r="BJ1889" s="70"/>
      <c r="BK1889" s="70"/>
      <c r="BL1889" s="70"/>
      <c r="BM1889" s="70"/>
      <c r="BN1889" s="70"/>
      <c r="BO1889" s="70"/>
      <c r="BP1889" s="70"/>
      <c r="BQ1889" s="70"/>
      <c r="BR1889" s="70"/>
      <c r="BS1889" s="70"/>
      <c r="BT1889" s="70"/>
      <c r="BU1889" s="70"/>
      <c r="BV1889" s="70"/>
      <c r="BW1889" s="70"/>
      <c r="BX1889" s="70"/>
      <c r="BY1889" s="70"/>
      <c r="BZ1889" s="70"/>
      <c r="CA1889" s="70"/>
    </row>
    <row r="1890" spans="2:79" s="67" customFormat="1" hidden="1">
      <c r="B1890" s="85"/>
      <c r="C1890" s="86"/>
      <c r="D1890" s="250"/>
      <c r="E1890" s="84"/>
      <c r="F1890" s="70"/>
      <c r="G1890" s="70"/>
      <c r="H1890" s="70"/>
      <c r="I1890" s="70"/>
      <c r="J1890" s="70"/>
      <c r="K1890" s="70"/>
      <c r="L1890" s="70"/>
      <c r="M1890" s="70"/>
      <c r="N1890" s="70"/>
      <c r="O1890" s="70"/>
      <c r="P1890" s="70"/>
      <c r="Q1890" s="70"/>
      <c r="R1890" s="70"/>
      <c r="S1890" s="70"/>
      <c r="T1890" s="70"/>
      <c r="U1890" s="70"/>
      <c r="V1890" s="70"/>
      <c r="W1890" s="70"/>
      <c r="X1890" s="70"/>
      <c r="Y1890" s="70"/>
      <c r="Z1890" s="70"/>
      <c r="AA1890" s="70"/>
      <c r="AB1890" s="70"/>
      <c r="AC1890" s="70"/>
      <c r="AD1890" s="70"/>
      <c r="AE1890" s="70"/>
      <c r="AF1890" s="70"/>
      <c r="AG1890" s="70"/>
      <c r="AH1890" s="70"/>
      <c r="AI1890" s="70"/>
      <c r="AJ1890" s="70"/>
      <c r="AK1890" s="70"/>
      <c r="AL1890" s="70"/>
      <c r="AM1890" s="70"/>
      <c r="AN1890" s="70"/>
      <c r="AO1890" s="70"/>
      <c r="AP1890" s="70"/>
      <c r="AQ1890" s="70"/>
      <c r="AR1890" s="70"/>
      <c r="AS1890" s="70"/>
      <c r="AT1890" s="70"/>
      <c r="AU1890" s="70"/>
      <c r="AV1890" s="70"/>
      <c r="AW1890" s="70"/>
      <c r="AX1890" s="70"/>
      <c r="AY1890" s="70"/>
      <c r="AZ1890" s="70"/>
      <c r="BA1890" s="70"/>
      <c r="BB1890" s="70"/>
      <c r="BC1890" s="70"/>
      <c r="BD1890" s="70"/>
      <c r="BE1890" s="70"/>
      <c r="BF1890" s="70"/>
      <c r="BG1890" s="70"/>
      <c r="BH1890" s="70"/>
      <c r="BI1890" s="70"/>
      <c r="BJ1890" s="70"/>
      <c r="BK1890" s="70"/>
      <c r="BL1890" s="70"/>
      <c r="BM1890" s="70"/>
      <c r="BN1890" s="70"/>
      <c r="BO1890" s="70"/>
      <c r="BP1890" s="70"/>
      <c r="BQ1890" s="70"/>
      <c r="BR1890" s="70"/>
      <c r="BS1890" s="70"/>
      <c r="BT1890" s="70"/>
      <c r="BU1890" s="70"/>
      <c r="BV1890" s="70"/>
      <c r="BW1890" s="70"/>
      <c r="BX1890" s="70"/>
      <c r="BY1890" s="70"/>
      <c r="BZ1890" s="70"/>
      <c r="CA1890" s="70"/>
    </row>
    <row r="1891" spans="2:79" s="67" customFormat="1" hidden="1">
      <c r="B1891" s="85"/>
      <c r="C1891" s="86"/>
      <c r="D1891" s="250"/>
      <c r="E1891" s="84"/>
      <c r="F1891" s="70"/>
      <c r="G1891" s="70"/>
      <c r="H1891" s="70"/>
      <c r="I1891" s="70"/>
      <c r="J1891" s="70"/>
      <c r="K1891" s="70"/>
      <c r="L1891" s="70"/>
      <c r="M1891" s="70"/>
      <c r="N1891" s="70"/>
      <c r="O1891" s="70"/>
      <c r="P1891" s="70"/>
      <c r="Q1891" s="70"/>
      <c r="R1891" s="70"/>
      <c r="S1891" s="70"/>
      <c r="T1891" s="70"/>
      <c r="U1891" s="70"/>
      <c r="V1891" s="70"/>
      <c r="W1891" s="70"/>
      <c r="X1891" s="70"/>
      <c r="Y1891" s="70"/>
      <c r="Z1891" s="70"/>
      <c r="AA1891" s="70"/>
      <c r="AB1891" s="70"/>
      <c r="AC1891" s="70"/>
      <c r="AD1891" s="70"/>
      <c r="AE1891" s="70"/>
      <c r="AF1891" s="70"/>
      <c r="AG1891" s="70"/>
      <c r="AH1891" s="70"/>
      <c r="AI1891" s="70"/>
      <c r="AJ1891" s="70"/>
      <c r="AK1891" s="70"/>
      <c r="AL1891" s="70"/>
      <c r="AM1891" s="70"/>
      <c r="AN1891" s="70"/>
      <c r="AO1891" s="70"/>
      <c r="AP1891" s="70"/>
      <c r="AQ1891" s="70"/>
      <c r="AR1891" s="70"/>
      <c r="AS1891" s="70"/>
      <c r="AT1891" s="70"/>
      <c r="AU1891" s="70"/>
      <c r="AV1891" s="70"/>
      <c r="AW1891" s="70"/>
      <c r="AX1891" s="70"/>
      <c r="AY1891" s="70"/>
      <c r="AZ1891" s="70"/>
      <c r="BA1891" s="70"/>
      <c r="BB1891" s="70"/>
      <c r="BC1891" s="70"/>
      <c r="BD1891" s="70"/>
      <c r="BE1891" s="70"/>
      <c r="BF1891" s="70"/>
      <c r="BG1891" s="70"/>
      <c r="BH1891" s="70"/>
      <c r="BI1891" s="70"/>
      <c r="BJ1891" s="70"/>
      <c r="BK1891" s="70"/>
      <c r="BL1891" s="70"/>
      <c r="BM1891" s="70"/>
      <c r="BN1891" s="70"/>
      <c r="BO1891" s="70"/>
      <c r="BP1891" s="70"/>
      <c r="BQ1891" s="70"/>
      <c r="BR1891" s="70"/>
      <c r="BS1891" s="70"/>
      <c r="BT1891" s="70"/>
      <c r="BU1891" s="70"/>
      <c r="BV1891" s="70"/>
      <c r="BW1891" s="70"/>
      <c r="BX1891" s="70"/>
      <c r="BY1891" s="70"/>
      <c r="BZ1891" s="70"/>
      <c r="CA1891" s="70"/>
    </row>
    <row r="1892" spans="2:79" s="67" customFormat="1" hidden="1">
      <c r="B1892" s="85"/>
      <c r="C1892" s="86"/>
      <c r="D1892" s="250"/>
      <c r="E1892" s="84"/>
      <c r="F1892" s="70"/>
      <c r="G1892" s="70"/>
      <c r="H1892" s="70"/>
      <c r="I1892" s="70"/>
      <c r="J1892" s="70"/>
      <c r="K1892" s="70"/>
      <c r="L1892" s="70"/>
      <c r="M1892" s="70"/>
      <c r="N1892" s="70"/>
      <c r="O1892" s="70"/>
      <c r="P1892" s="70"/>
      <c r="Q1892" s="70"/>
      <c r="R1892" s="70"/>
      <c r="S1892" s="70"/>
      <c r="T1892" s="70"/>
      <c r="U1892" s="70"/>
      <c r="V1892" s="70"/>
      <c r="W1892" s="70"/>
      <c r="X1892" s="70"/>
      <c r="Y1892" s="70"/>
      <c r="Z1892" s="70"/>
      <c r="AA1892" s="70"/>
      <c r="AB1892" s="70"/>
      <c r="AC1892" s="70"/>
      <c r="AD1892" s="70"/>
      <c r="AE1892" s="70"/>
      <c r="AF1892" s="70"/>
      <c r="AG1892" s="70"/>
      <c r="AH1892" s="70"/>
      <c r="AI1892" s="70"/>
      <c r="AJ1892" s="70"/>
      <c r="AK1892" s="70"/>
      <c r="AL1892" s="70"/>
      <c r="AM1892" s="70"/>
      <c r="AN1892" s="70"/>
      <c r="AO1892" s="70"/>
      <c r="AP1892" s="70"/>
      <c r="AQ1892" s="70"/>
      <c r="AR1892" s="70"/>
      <c r="AS1892" s="70"/>
      <c r="AT1892" s="70"/>
      <c r="AU1892" s="70"/>
      <c r="AV1892" s="70"/>
      <c r="AW1892" s="70"/>
      <c r="AX1892" s="70"/>
      <c r="AY1892" s="70"/>
      <c r="AZ1892" s="70"/>
      <c r="BA1892" s="70"/>
      <c r="BB1892" s="70"/>
      <c r="BC1892" s="70"/>
      <c r="BD1892" s="70"/>
      <c r="BE1892" s="70"/>
      <c r="BF1892" s="70"/>
      <c r="BG1892" s="70"/>
      <c r="BH1892" s="70"/>
      <c r="BI1892" s="70"/>
      <c r="BJ1892" s="70"/>
      <c r="BK1892" s="70"/>
      <c r="BL1892" s="70"/>
      <c r="BM1892" s="70"/>
      <c r="BN1892" s="70"/>
      <c r="BO1892" s="70"/>
      <c r="BP1892" s="70"/>
      <c r="BQ1892" s="70"/>
      <c r="BR1892" s="70"/>
      <c r="BS1892" s="70"/>
      <c r="BT1892" s="70"/>
      <c r="BU1892" s="70"/>
      <c r="BV1892" s="70"/>
      <c r="BW1892" s="70"/>
      <c r="BX1892" s="70"/>
      <c r="BY1892" s="70"/>
      <c r="BZ1892" s="70"/>
      <c r="CA1892" s="70"/>
    </row>
    <row r="1893" spans="2:79" s="67" customFormat="1" hidden="1">
      <c r="B1893" s="85"/>
      <c r="C1893" s="86"/>
      <c r="D1893" s="250"/>
      <c r="E1893" s="84"/>
      <c r="F1893" s="70"/>
      <c r="G1893" s="70"/>
      <c r="H1893" s="70"/>
      <c r="I1893" s="70"/>
      <c r="J1893" s="70"/>
      <c r="K1893" s="70"/>
      <c r="L1893" s="70"/>
      <c r="M1893" s="70"/>
      <c r="N1893" s="70"/>
      <c r="O1893" s="70"/>
      <c r="P1893" s="70"/>
      <c r="Q1893" s="70"/>
      <c r="R1893" s="70"/>
      <c r="S1893" s="70"/>
      <c r="T1893" s="70"/>
      <c r="U1893" s="70"/>
      <c r="V1893" s="70"/>
      <c r="W1893" s="70"/>
      <c r="X1893" s="70"/>
      <c r="Y1893" s="70"/>
      <c r="Z1893" s="70"/>
      <c r="AA1893" s="70"/>
      <c r="AB1893" s="70"/>
      <c r="AC1893" s="70"/>
      <c r="AD1893" s="70"/>
      <c r="AE1893" s="70"/>
      <c r="AF1893" s="70"/>
      <c r="AG1893" s="70"/>
      <c r="AH1893" s="70"/>
      <c r="AI1893" s="70"/>
      <c r="AJ1893" s="70"/>
      <c r="AK1893" s="70"/>
      <c r="AL1893" s="70"/>
      <c r="AM1893" s="70"/>
      <c r="AN1893" s="70"/>
      <c r="AO1893" s="70"/>
      <c r="AP1893" s="70"/>
      <c r="AQ1893" s="70"/>
      <c r="AR1893" s="70"/>
      <c r="AS1893" s="70"/>
      <c r="AT1893" s="70"/>
      <c r="AU1893" s="70"/>
      <c r="AV1893" s="70"/>
      <c r="AW1893" s="70"/>
      <c r="AX1893" s="70"/>
      <c r="AY1893" s="70"/>
      <c r="AZ1893" s="70"/>
      <c r="BA1893" s="70"/>
      <c r="BB1893" s="70"/>
      <c r="BC1893" s="70"/>
      <c r="BD1893" s="70"/>
      <c r="BE1893" s="70"/>
      <c r="BF1893" s="70"/>
      <c r="BG1893" s="70"/>
      <c r="BH1893" s="70"/>
      <c r="BI1893" s="70"/>
      <c r="BJ1893" s="70"/>
      <c r="BK1893" s="70"/>
      <c r="BL1893" s="70"/>
      <c r="BM1893" s="70"/>
      <c r="BN1893" s="70"/>
      <c r="BO1893" s="70"/>
      <c r="BP1893" s="70"/>
      <c r="BQ1893" s="70"/>
      <c r="BR1893" s="70"/>
      <c r="BS1893" s="70"/>
      <c r="BT1893" s="70"/>
      <c r="BU1893" s="70"/>
      <c r="BV1893" s="70"/>
      <c r="BW1893" s="70"/>
      <c r="BX1893" s="70"/>
      <c r="BY1893" s="70"/>
      <c r="BZ1893" s="70"/>
      <c r="CA1893" s="70"/>
    </row>
    <row r="1894" spans="2:79" s="67" customFormat="1" hidden="1">
      <c r="B1894" s="85"/>
      <c r="C1894" s="86"/>
      <c r="D1894" s="250"/>
      <c r="E1894" s="84"/>
      <c r="F1894" s="70"/>
      <c r="G1894" s="70"/>
      <c r="H1894" s="70"/>
      <c r="I1894" s="70"/>
      <c r="J1894" s="70"/>
      <c r="K1894" s="70"/>
      <c r="L1894" s="70"/>
      <c r="M1894" s="70"/>
      <c r="N1894" s="70"/>
      <c r="O1894" s="70"/>
      <c r="P1894" s="70"/>
      <c r="Q1894" s="70"/>
      <c r="R1894" s="70"/>
      <c r="S1894" s="70"/>
      <c r="T1894" s="70"/>
      <c r="U1894" s="70"/>
      <c r="V1894" s="70"/>
      <c r="W1894" s="70"/>
      <c r="X1894" s="70"/>
      <c r="Y1894" s="70"/>
      <c r="Z1894" s="70"/>
      <c r="AA1894" s="70"/>
      <c r="AB1894" s="70"/>
      <c r="AC1894" s="70"/>
      <c r="AD1894" s="70"/>
      <c r="AE1894" s="70"/>
      <c r="AF1894" s="70"/>
      <c r="AG1894" s="70"/>
      <c r="AH1894" s="70"/>
      <c r="AI1894" s="70"/>
      <c r="AJ1894" s="70"/>
      <c r="AK1894" s="70"/>
      <c r="AL1894" s="70"/>
      <c r="AM1894" s="70"/>
      <c r="AN1894" s="70"/>
      <c r="AO1894" s="70"/>
      <c r="AP1894" s="70"/>
      <c r="AQ1894" s="70"/>
      <c r="AR1894" s="70"/>
      <c r="AS1894" s="70"/>
      <c r="AT1894" s="70"/>
      <c r="AU1894" s="70"/>
      <c r="AV1894" s="70"/>
      <c r="AW1894" s="70"/>
      <c r="AX1894" s="70"/>
      <c r="AY1894" s="70"/>
      <c r="AZ1894" s="70"/>
      <c r="BA1894" s="70"/>
      <c r="BB1894" s="70"/>
      <c r="BC1894" s="70"/>
      <c r="BD1894" s="70"/>
      <c r="BE1894" s="70"/>
      <c r="BF1894" s="70"/>
      <c r="BG1894" s="70"/>
      <c r="BH1894" s="70"/>
      <c r="BI1894" s="70"/>
      <c r="BJ1894" s="70"/>
      <c r="BK1894" s="70"/>
      <c r="BL1894" s="70"/>
      <c r="BM1894" s="70"/>
      <c r="BN1894" s="70"/>
      <c r="BO1894" s="70"/>
      <c r="BP1894" s="70"/>
      <c r="BQ1894" s="70"/>
      <c r="BR1894" s="70"/>
      <c r="BS1894" s="70"/>
      <c r="BT1894" s="70"/>
      <c r="BU1894" s="70"/>
      <c r="BV1894" s="70"/>
      <c r="BW1894" s="70"/>
      <c r="BX1894" s="70"/>
      <c r="BY1894" s="70"/>
      <c r="BZ1894" s="70"/>
      <c r="CA1894" s="70"/>
    </row>
    <row r="1895" spans="2:79" s="67" customFormat="1" hidden="1">
      <c r="B1895" s="85"/>
      <c r="C1895" s="86"/>
      <c r="D1895" s="250"/>
      <c r="E1895" s="84"/>
      <c r="F1895" s="70"/>
      <c r="G1895" s="70"/>
      <c r="H1895" s="70"/>
      <c r="I1895" s="70"/>
      <c r="J1895" s="70"/>
      <c r="K1895" s="70"/>
      <c r="L1895" s="70"/>
      <c r="M1895" s="70"/>
      <c r="N1895" s="70"/>
      <c r="O1895" s="70"/>
      <c r="P1895" s="70"/>
      <c r="Q1895" s="70"/>
      <c r="R1895" s="70"/>
      <c r="S1895" s="70"/>
      <c r="T1895" s="70"/>
      <c r="U1895" s="70"/>
      <c r="V1895" s="70"/>
      <c r="W1895" s="70"/>
      <c r="X1895" s="70"/>
      <c r="Y1895" s="70"/>
      <c r="Z1895" s="70"/>
      <c r="AA1895" s="70"/>
      <c r="AB1895" s="70"/>
      <c r="AC1895" s="70"/>
      <c r="AD1895" s="70"/>
      <c r="AE1895" s="70"/>
      <c r="AF1895" s="70"/>
      <c r="AG1895" s="70"/>
      <c r="AH1895" s="70"/>
      <c r="AI1895" s="70"/>
      <c r="AJ1895" s="70"/>
      <c r="AK1895" s="70"/>
      <c r="AL1895" s="70"/>
      <c r="AM1895" s="70"/>
      <c r="AN1895" s="70"/>
      <c r="AO1895" s="70"/>
      <c r="AP1895" s="70"/>
      <c r="AQ1895" s="70"/>
      <c r="AR1895" s="70"/>
      <c r="AS1895" s="70"/>
      <c r="AT1895" s="70"/>
      <c r="AU1895" s="70"/>
      <c r="AV1895" s="70"/>
      <c r="AW1895" s="70"/>
      <c r="AX1895" s="70"/>
      <c r="AY1895" s="70"/>
      <c r="AZ1895" s="70"/>
      <c r="BA1895" s="70"/>
      <c r="BB1895" s="70"/>
      <c r="BC1895" s="70"/>
      <c r="BD1895" s="70"/>
      <c r="BE1895" s="70"/>
      <c r="BF1895" s="70"/>
      <c r="BG1895" s="70"/>
      <c r="BH1895" s="70"/>
      <c r="BI1895" s="70"/>
      <c r="BJ1895" s="70"/>
      <c r="BK1895" s="70"/>
      <c r="BL1895" s="70"/>
      <c r="BM1895" s="70"/>
      <c r="BN1895" s="70"/>
      <c r="BO1895" s="70"/>
      <c r="BP1895" s="70"/>
      <c r="BQ1895" s="70"/>
      <c r="BR1895" s="70"/>
      <c r="BS1895" s="70"/>
      <c r="BT1895" s="70"/>
      <c r="BU1895" s="70"/>
      <c r="BV1895" s="70"/>
      <c r="BW1895" s="70"/>
      <c r="BX1895" s="70"/>
      <c r="BY1895" s="70"/>
      <c r="BZ1895" s="70"/>
      <c r="CA1895" s="70"/>
    </row>
    <row r="1896" spans="2:79" s="67" customFormat="1" hidden="1">
      <c r="B1896" s="85"/>
      <c r="C1896" s="86"/>
      <c r="D1896" s="250"/>
      <c r="E1896" s="84"/>
      <c r="F1896" s="70"/>
      <c r="G1896" s="70"/>
      <c r="H1896" s="70"/>
      <c r="I1896" s="70"/>
      <c r="J1896" s="70"/>
      <c r="K1896" s="70"/>
      <c r="L1896" s="70"/>
      <c r="M1896" s="70"/>
      <c r="N1896" s="70"/>
      <c r="O1896" s="70"/>
      <c r="P1896" s="70"/>
      <c r="Q1896" s="70"/>
      <c r="R1896" s="70"/>
      <c r="S1896" s="70"/>
      <c r="T1896" s="70"/>
      <c r="U1896" s="70"/>
      <c r="V1896" s="70"/>
      <c r="W1896" s="70"/>
      <c r="X1896" s="70"/>
      <c r="Y1896" s="70"/>
      <c r="Z1896" s="70"/>
      <c r="AA1896" s="70"/>
      <c r="AB1896" s="70"/>
      <c r="AC1896" s="70"/>
      <c r="AD1896" s="70"/>
      <c r="AE1896" s="70"/>
      <c r="AF1896" s="70"/>
      <c r="AG1896" s="70"/>
      <c r="AH1896" s="70"/>
      <c r="AI1896" s="70"/>
      <c r="AJ1896" s="70"/>
      <c r="AK1896" s="70"/>
      <c r="AL1896" s="70"/>
      <c r="AM1896" s="70"/>
      <c r="AN1896" s="70"/>
      <c r="AO1896" s="70"/>
      <c r="AP1896" s="70"/>
      <c r="AQ1896" s="70"/>
      <c r="AR1896" s="70"/>
      <c r="AS1896" s="70"/>
      <c r="AT1896" s="70"/>
      <c r="AU1896" s="70"/>
      <c r="AV1896" s="70"/>
      <c r="AW1896" s="70"/>
      <c r="AX1896" s="70"/>
      <c r="AY1896" s="70"/>
      <c r="AZ1896" s="70"/>
      <c r="BA1896" s="70"/>
      <c r="BB1896" s="70"/>
      <c r="BC1896" s="70"/>
      <c r="BD1896" s="70"/>
      <c r="BE1896" s="70"/>
      <c r="BF1896" s="70"/>
      <c r="BG1896" s="70"/>
      <c r="BH1896" s="70"/>
      <c r="BI1896" s="70"/>
      <c r="BJ1896" s="70"/>
      <c r="BK1896" s="70"/>
      <c r="BL1896" s="70"/>
      <c r="BM1896" s="70"/>
      <c r="BN1896" s="70"/>
      <c r="BO1896" s="70"/>
      <c r="BP1896" s="70"/>
      <c r="BQ1896" s="70"/>
      <c r="BR1896" s="70"/>
      <c r="BS1896" s="70"/>
      <c r="BT1896" s="70"/>
      <c r="BU1896" s="70"/>
      <c r="BV1896" s="70"/>
      <c r="BW1896" s="70"/>
      <c r="BX1896" s="70"/>
      <c r="BY1896" s="70"/>
      <c r="BZ1896" s="70"/>
      <c r="CA1896" s="70"/>
    </row>
    <row r="1897" spans="2:79" s="67" customFormat="1" hidden="1">
      <c r="B1897" s="85"/>
      <c r="C1897" s="86"/>
      <c r="D1897" s="250"/>
      <c r="E1897" s="84"/>
      <c r="F1897" s="70"/>
      <c r="G1897" s="70"/>
      <c r="H1897" s="70"/>
      <c r="I1897" s="70"/>
      <c r="J1897" s="70"/>
      <c r="K1897" s="70"/>
      <c r="L1897" s="70"/>
      <c r="M1897" s="70"/>
      <c r="N1897" s="70"/>
      <c r="O1897" s="70"/>
      <c r="P1897" s="70"/>
      <c r="Q1897" s="70"/>
      <c r="R1897" s="70"/>
      <c r="S1897" s="70"/>
      <c r="T1897" s="70"/>
      <c r="U1897" s="70"/>
      <c r="V1897" s="70"/>
      <c r="W1897" s="70"/>
      <c r="X1897" s="70"/>
      <c r="Y1897" s="70"/>
      <c r="Z1897" s="70"/>
      <c r="AA1897" s="70"/>
      <c r="AB1897" s="70"/>
      <c r="AC1897" s="70"/>
      <c r="AD1897" s="70"/>
      <c r="AE1897" s="70"/>
      <c r="AF1897" s="70"/>
      <c r="AG1897" s="70"/>
      <c r="AH1897" s="70"/>
      <c r="AI1897" s="70"/>
      <c r="AJ1897" s="70"/>
      <c r="AK1897" s="70"/>
      <c r="AL1897" s="70"/>
      <c r="AM1897" s="70"/>
      <c r="AN1897" s="70"/>
      <c r="AO1897" s="70"/>
      <c r="AP1897" s="70"/>
      <c r="AQ1897" s="70"/>
      <c r="AR1897" s="70"/>
      <c r="AS1897" s="70"/>
      <c r="AT1897" s="70"/>
      <c r="AU1897" s="70"/>
      <c r="AV1897" s="70"/>
      <c r="AW1897" s="70"/>
      <c r="AX1897" s="70"/>
      <c r="AY1897" s="70"/>
      <c r="AZ1897" s="70"/>
      <c r="BA1897" s="70"/>
      <c r="BB1897" s="70"/>
      <c r="BC1897" s="70"/>
      <c r="BD1897" s="70"/>
      <c r="BE1897" s="70"/>
      <c r="BF1897" s="70"/>
      <c r="BG1897" s="70"/>
      <c r="BH1897" s="70"/>
      <c r="BI1897" s="70"/>
      <c r="BJ1897" s="70"/>
      <c r="BK1897" s="70"/>
      <c r="BL1897" s="70"/>
      <c r="BM1897" s="70"/>
      <c r="BN1897" s="70"/>
      <c r="BO1897" s="70"/>
      <c r="BP1897" s="70"/>
      <c r="BQ1897" s="70"/>
      <c r="BR1897" s="70"/>
      <c r="BS1897" s="70"/>
      <c r="BT1897" s="70"/>
      <c r="BU1897" s="70"/>
      <c r="BV1897" s="70"/>
      <c r="BW1897" s="70"/>
      <c r="BX1897" s="70"/>
      <c r="BY1897" s="70"/>
      <c r="BZ1897" s="70"/>
      <c r="CA1897" s="70"/>
    </row>
    <row r="1898" spans="2:79" s="67" customFormat="1" hidden="1">
      <c r="B1898" s="85"/>
      <c r="C1898" s="86"/>
      <c r="D1898" s="250"/>
      <c r="E1898" s="84"/>
      <c r="F1898" s="70"/>
      <c r="G1898" s="70"/>
      <c r="H1898" s="70"/>
      <c r="I1898" s="70"/>
      <c r="J1898" s="70"/>
      <c r="K1898" s="70"/>
      <c r="L1898" s="70"/>
      <c r="M1898" s="70"/>
      <c r="N1898" s="70"/>
      <c r="O1898" s="70"/>
      <c r="P1898" s="70"/>
      <c r="Q1898" s="70"/>
      <c r="R1898" s="70"/>
      <c r="S1898" s="70"/>
      <c r="T1898" s="70"/>
      <c r="U1898" s="70"/>
      <c r="V1898" s="70"/>
      <c r="W1898" s="70"/>
      <c r="X1898" s="70"/>
      <c r="Y1898" s="70"/>
      <c r="Z1898" s="70"/>
      <c r="AA1898" s="70"/>
      <c r="AB1898" s="70"/>
      <c r="AC1898" s="70"/>
      <c r="AD1898" s="70"/>
      <c r="AE1898" s="70"/>
      <c r="AF1898" s="70"/>
      <c r="AG1898" s="70"/>
      <c r="AH1898" s="70"/>
      <c r="AI1898" s="70"/>
      <c r="AJ1898" s="70"/>
      <c r="AK1898" s="70"/>
      <c r="AL1898" s="70"/>
      <c r="AM1898" s="70"/>
      <c r="AN1898" s="70"/>
      <c r="AO1898" s="70"/>
      <c r="AP1898" s="70"/>
      <c r="AQ1898" s="70"/>
      <c r="AR1898" s="70"/>
      <c r="AS1898" s="70"/>
      <c r="AT1898" s="70"/>
      <c r="AU1898" s="70"/>
      <c r="AV1898" s="70"/>
      <c r="AW1898" s="70"/>
      <c r="AX1898" s="70"/>
      <c r="AY1898" s="70"/>
      <c r="AZ1898" s="70"/>
      <c r="BA1898" s="70"/>
      <c r="BB1898" s="70"/>
      <c r="BC1898" s="70"/>
      <c r="BD1898" s="70"/>
      <c r="BE1898" s="70"/>
      <c r="BF1898" s="70"/>
      <c r="BG1898" s="70"/>
      <c r="BH1898" s="70"/>
      <c r="BI1898" s="70"/>
      <c r="BJ1898" s="70"/>
      <c r="BK1898" s="70"/>
      <c r="BL1898" s="70"/>
      <c r="BM1898" s="70"/>
      <c r="BN1898" s="70"/>
      <c r="BO1898" s="70"/>
      <c r="BP1898" s="70"/>
      <c r="BQ1898" s="70"/>
      <c r="BR1898" s="70"/>
      <c r="BS1898" s="70"/>
      <c r="BT1898" s="70"/>
      <c r="BU1898" s="70"/>
      <c r="BV1898" s="70"/>
      <c r="BW1898" s="70"/>
      <c r="BX1898" s="70"/>
      <c r="BY1898" s="70"/>
      <c r="BZ1898" s="70"/>
      <c r="CA1898" s="70"/>
    </row>
    <row r="1899" spans="2:79" s="67" customFormat="1" hidden="1">
      <c r="B1899" s="85"/>
      <c r="C1899" s="86"/>
      <c r="D1899" s="250"/>
      <c r="E1899" s="84"/>
      <c r="F1899" s="70"/>
      <c r="G1899" s="70"/>
      <c r="H1899" s="70"/>
      <c r="I1899" s="70"/>
      <c r="J1899" s="70"/>
      <c r="K1899" s="70"/>
      <c r="L1899" s="70"/>
      <c r="M1899" s="70"/>
      <c r="N1899" s="70"/>
      <c r="O1899" s="70"/>
      <c r="P1899" s="70"/>
      <c r="Q1899" s="70"/>
      <c r="R1899" s="70"/>
      <c r="S1899" s="70"/>
      <c r="T1899" s="70"/>
      <c r="U1899" s="70"/>
      <c r="V1899" s="70"/>
      <c r="W1899" s="70"/>
      <c r="X1899" s="70"/>
      <c r="Y1899" s="70"/>
      <c r="Z1899" s="70"/>
      <c r="AA1899" s="70"/>
      <c r="AB1899" s="70"/>
      <c r="AC1899" s="70"/>
      <c r="AD1899" s="70"/>
      <c r="AE1899" s="70"/>
      <c r="AF1899" s="70"/>
      <c r="AG1899" s="70"/>
      <c r="AH1899" s="70"/>
      <c r="AI1899" s="70"/>
      <c r="AJ1899" s="70"/>
      <c r="AK1899" s="70"/>
      <c r="AL1899" s="70"/>
      <c r="AM1899" s="70"/>
      <c r="AN1899" s="70"/>
      <c r="AO1899" s="70"/>
      <c r="AP1899" s="70"/>
      <c r="AQ1899" s="70"/>
      <c r="AR1899" s="70"/>
      <c r="AS1899" s="70"/>
      <c r="AT1899" s="70"/>
      <c r="AU1899" s="70"/>
      <c r="AV1899" s="70"/>
      <c r="AW1899" s="70"/>
      <c r="AX1899" s="70"/>
      <c r="AY1899" s="70"/>
      <c r="AZ1899" s="70"/>
      <c r="BA1899" s="70"/>
      <c r="BB1899" s="70"/>
      <c r="BC1899" s="70"/>
      <c r="BD1899" s="70"/>
      <c r="BE1899" s="70"/>
      <c r="BF1899" s="70"/>
      <c r="BG1899" s="70"/>
      <c r="BH1899" s="70"/>
      <c r="BI1899" s="70"/>
      <c r="BJ1899" s="70"/>
      <c r="BK1899" s="70"/>
      <c r="BL1899" s="70"/>
      <c r="BM1899" s="70"/>
      <c r="BN1899" s="70"/>
      <c r="BO1899" s="70"/>
      <c r="BP1899" s="70"/>
      <c r="BQ1899" s="70"/>
      <c r="BR1899" s="70"/>
      <c r="BS1899" s="70"/>
      <c r="BT1899" s="70"/>
      <c r="BU1899" s="70"/>
      <c r="BV1899" s="70"/>
      <c r="BW1899" s="70"/>
      <c r="BX1899" s="70"/>
      <c r="BY1899" s="70"/>
      <c r="BZ1899" s="70"/>
      <c r="CA1899" s="70"/>
    </row>
    <row r="1900" spans="2:79" s="67" customFormat="1" hidden="1">
      <c r="B1900" s="85"/>
      <c r="C1900" s="86"/>
      <c r="D1900" s="250"/>
      <c r="E1900" s="84"/>
      <c r="F1900" s="70"/>
      <c r="G1900" s="70"/>
      <c r="H1900" s="70"/>
      <c r="I1900" s="70"/>
      <c r="J1900" s="70"/>
      <c r="K1900" s="70"/>
      <c r="L1900" s="70"/>
      <c r="M1900" s="70"/>
      <c r="N1900" s="70"/>
      <c r="O1900" s="70"/>
      <c r="P1900" s="70"/>
      <c r="Q1900" s="70"/>
      <c r="R1900" s="70"/>
      <c r="S1900" s="70"/>
      <c r="T1900" s="70"/>
      <c r="U1900" s="70"/>
      <c r="V1900" s="70"/>
      <c r="W1900" s="70"/>
      <c r="X1900" s="70"/>
      <c r="Y1900" s="70"/>
      <c r="Z1900" s="70"/>
      <c r="AA1900" s="70"/>
      <c r="AB1900" s="70"/>
      <c r="AC1900" s="70"/>
      <c r="AD1900" s="70"/>
      <c r="AE1900" s="70"/>
      <c r="AF1900" s="70"/>
      <c r="AG1900" s="70"/>
      <c r="AH1900" s="70"/>
      <c r="AI1900" s="70"/>
      <c r="AJ1900" s="70"/>
      <c r="AK1900" s="70"/>
      <c r="AL1900" s="70"/>
      <c r="AM1900" s="70"/>
      <c r="AN1900" s="70"/>
      <c r="AO1900" s="70"/>
      <c r="AP1900" s="70"/>
      <c r="AQ1900" s="70"/>
      <c r="AR1900" s="70"/>
      <c r="AS1900" s="70"/>
      <c r="AT1900" s="70"/>
      <c r="AU1900" s="70"/>
      <c r="AV1900" s="70"/>
      <c r="AW1900" s="70"/>
      <c r="AX1900" s="70"/>
      <c r="AY1900" s="70"/>
      <c r="AZ1900" s="70"/>
      <c r="BA1900" s="70"/>
      <c r="BB1900" s="70"/>
      <c r="BC1900" s="70"/>
      <c r="BD1900" s="70"/>
      <c r="BE1900" s="70"/>
      <c r="BF1900" s="70"/>
      <c r="BG1900" s="70"/>
      <c r="BH1900" s="70"/>
      <c r="BI1900" s="70"/>
      <c r="BJ1900" s="70"/>
      <c r="BK1900" s="70"/>
      <c r="BL1900" s="70"/>
      <c r="BM1900" s="70"/>
      <c r="BN1900" s="70"/>
      <c r="BO1900" s="70"/>
      <c r="BP1900" s="70"/>
      <c r="BQ1900" s="70"/>
      <c r="BR1900" s="70"/>
      <c r="BS1900" s="70"/>
      <c r="BT1900" s="70"/>
      <c r="BU1900" s="70"/>
      <c r="BV1900" s="70"/>
      <c r="BW1900" s="70"/>
      <c r="BX1900" s="70"/>
      <c r="BY1900" s="70"/>
      <c r="BZ1900" s="70"/>
      <c r="CA1900" s="70"/>
    </row>
    <row r="1901" spans="2:79" s="67" customFormat="1" hidden="1">
      <c r="B1901" s="85"/>
      <c r="C1901" s="86"/>
      <c r="D1901" s="250"/>
      <c r="E1901" s="84"/>
      <c r="F1901" s="70"/>
      <c r="G1901" s="70"/>
      <c r="H1901" s="70"/>
      <c r="I1901" s="70"/>
      <c r="J1901" s="70"/>
      <c r="K1901" s="70"/>
      <c r="L1901" s="70"/>
      <c r="M1901" s="70"/>
      <c r="N1901" s="70"/>
      <c r="O1901" s="70"/>
      <c r="P1901" s="70"/>
      <c r="Q1901" s="70"/>
      <c r="R1901" s="70"/>
      <c r="S1901" s="70"/>
      <c r="T1901" s="70"/>
      <c r="U1901" s="70"/>
      <c r="V1901" s="70"/>
      <c r="W1901" s="70"/>
      <c r="X1901" s="70"/>
      <c r="Y1901" s="70"/>
      <c r="Z1901" s="70"/>
      <c r="AA1901" s="70"/>
      <c r="AB1901" s="70"/>
      <c r="AC1901" s="70"/>
      <c r="AD1901" s="70"/>
      <c r="AE1901" s="70"/>
      <c r="AF1901" s="70"/>
      <c r="AG1901" s="70"/>
      <c r="AH1901" s="70"/>
      <c r="AI1901" s="70"/>
      <c r="AJ1901" s="70"/>
      <c r="AK1901" s="70"/>
      <c r="AL1901" s="70"/>
      <c r="AM1901" s="70"/>
      <c r="AN1901" s="70"/>
      <c r="AO1901" s="70"/>
      <c r="AP1901" s="70"/>
      <c r="AQ1901" s="70"/>
      <c r="AR1901" s="70"/>
      <c r="AS1901" s="70"/>
      <c r="AT1901" s="70"/>
      <c r="AU1901" s="70"/>
      <c r="AV1901" s="70"/>
      <c r="AW1901" s="70"/>
      <c r="AX1901" s="70"/>
      <c r="AY1901" s="70"/>
      <c r="AZ1901" s="70"/>
      <c r="BA1901" s="70"/>
      <c r="BB1901" s="70"/>
      <c r="BC1901" s="70"/>
      <c r="BD1901" s="70"/>
      <c r="BE1901" s="70"/>
      <c r="BF1901" s="70"/>
      <c r="BG1901" s="70"/>
      <c r="BH1901" s="70"/>
      <c r="BI1901" s="70"/>
      <c r="BJ1901" s="70"/>
      <c r="BK1901" s="70"/>
      <c r="BL1901" s="70"/>
      <c r="BM1901" s="70"/>
      <c r="BN1901" s="70"/>
      <c r="BO1901" s="70"/>
      <c r="BP1901" s="70"/>
      <c r="BQ1901" s="70"/>
      <c r="BR1901" s="70"/>
      <c r="BS1901" s="70"/>
      <c r="BT1901" s="70"/>
      <c r="BU1901" s="70"/>
      <c r="BV1901" s="70"/>
      <c r="BW1901" s="70"/>
      <c r="BX1901" s="70"/>
      <c r="BY1901" s="70"/>
      <c r="BZ1901" s="70"/>
      <c r="CA1901" s="70"/>
    </row>
    <row r="1902" spans="2:79" s="67" customFormat="1" hidden="1">
      <c r="B1902" s="85"/>
      <c r="C1902" s="86"/>
      <c r="D1902" s="250"/>
      <c r="E1902" s="84"/>
      <c r="F1902" s="70"/>
      <c r="G1902" s="70"/>
      <c r="H1902" s="70"/>
      <c r="I1902" s="70"/>
      <c r="J1902" s="70"/>
      <c r="K1902" s="70"/>
      <c r="L1902" s="70"/>
      <c r="M1902" s="70"/>
      <c r="N1902" s="70"/>
      <c r="O1902" s="70"/>
      <c r="P1902" s="70"/>
      <c r="Q1902" s="70"/>
      <c r="R1902" s="70"/>
      <c r="S1902" s="70"/>
      <c r="T1902" s="70"/>
      <c r="U1902" s="70"/>
      <c r="V1902" s="70"/>
      <c r="W1902" s="70"/>
      <c r="X1902" s="70"/>
      <c r="Y1902" s="70"/>
      <c r="Z1902" s="70"/>
      <c r="AA1902" s="70"/>
      <c r="AB1902" s="70"/>
      <c r="AC1902" s="70"/>
      <c r="AD1902" s="70"/>
      <c r="AE1902" s="70"/>
      <c r="AF1902" s="70"/>
      <c r="AG1902" s="70"/>
      <c r="AH1902" s="70"/>
      <c r="AI1902" s="70"/>
      <c r="AJ1902" s="70"/>
      <c r="AK1902" s="70"/>
      <c r="AL1902" s="70"/>
      <c r="AM1902" s="70"/>
      <c r="AN1902" s="70"/>
      <c r="AO1902" s="70"/>
      <c r="AP1902" s="70"/>
      <c r="AQ1902" s="70"/>
      <c r="AR1902" s="70"/>
      <c r="AS1902" s="70"/>
      <c r="AT1902" s="70"/>
      <c r="AU1902" s="70"/>
      <c r="AV1902" s="70"/>
      <c r="AW1902" s="70"/>
      <c r="AX1902" s="70"/>
      <c r="AY1902" s="70"/>
      <c r="AZ1902" s="70"/>
      <c r="BA1902" s="70"/>
      <c r="BB1902" s="70"/>
      <c r="BC1902" s="70"/>
      <c r="BD1902" s="70"/>
      <c r="BE1902" s="70"/>
      <c r="BF1902" s="70"/>
      <c r="BG1902" s="70"/>
      <c r="BH1902" s="70"/>
      <c r="BI1902" s="70"/>
      <c r="BJ1902" s="70"/>
      <c r="BK1902" s="70"/>
      <c r="BL1902" s="70"/>
      <c r="BM1902" s="70"/>
      <c r="BN1902" s="70"/>
      <c r="BO1902" s="70"/>
      <c r="BP1902" s="70"/>
      <c r="BQ1902" s="70"/>
      <c r="BR1902" s="70"/>
      <c r="BS1902" s="70"/>
      <c r="BT1902" s="70"/>
      <c r="BU1902" s="70"/>
      <c r="BV1902" s="70"/>
      <c r="BW1902" s="70"/>
      <c r="BX1902" s="70"/>
      <c r="BY1902" s="70"/>
      <c r="BZ1902" s="70"/>
      <c r="CA1902" s="70"/>
    </row>
    <row r="1903" spans="2:79" s="67" customFormat="1" hidden="1">
      <c r="B1903" s="85"/>
      <c r="C1903" s="86"/>
      <c r="D1903" s="250"/>
      <c r="E1903" s="84"/>
      <c r="F1903" s="70"/>
      <c r="G1903" s="70"/>
      <c r="H1903" s="70"/>
      <c r="I1903" s="70"/>
      <c r="J1903" s="70"/>
      <c r="K1903" s="70"/>
      <c r="L1903" s="70"/>
      <c r="M1903" s="70"/>
      <c r="N1903" s="70"/>
      <c r="O1903" s="70"/>
      <c r="P1903" s="70"/>
      <c r="Q1903" s="70"/>
      <c r="R1903" s="70"/>
      <c r="S1903" s="70"/>
      <c r="T1903" s="70"/>
      <c r="U1903" s="70"/>
      <c r="V1903" s="70"/>
      <c r="W1903" s="70"/>
      <c r="X1903" s="70"/>
      <c r="Y1903" s="70"/>
      <c r="Z1903" s="70"/>
      <c r="AA1903" s="70"/>
      <c r="AB1903" s="70"/>
      <c r="AC1903" s="70"/>
      <c r="AD1903" s="70"/>
      <c r="AE1903" s="70"/>
      <c r="AF1903" s="70"/>
      <c r="AG1903" s="70"/>
      <c r="AH1903" s="70"/>
      <c r="AI1903" s="70"/>
      <c r="AJ1903" s="70"/>
      <c r="AK1903" s="70"/>
      <c r="AL1903" s="70"/>
      <c r="AM1903" s="70"/>
      <c r="AN1903" s="70"/>
      <c r="AO1903" s="70"/>
      <c r="AP1903" s="70"/>
      <c r="AQ1903" s="70"/>
      <c r="AR1903" s="70"/>
      <c r="AS1903" s="70"/>
      <c r="AT1903" s="70"/>
      <c r="AU1903" s="70"/>
      <c r="AV1903" s="70"/>
      <c r="AW1903" s="70"/>
      <c r="AX1903" s="70"/>
      <c r="AY1903" s="70"/>
      <c r="AZ1903" s="70"/>
      <c r="BA1903" s="70"/>
      <c r="BB1903" s="70"/>
      <c r="BC1903" s="70"/>
      <c r="BD1903" s="70"/>
      <c r="BE1903" s="70"/>
      <c r="BF1903" s="70"/>
      <c r="BG1903" s="70"/>
      <c r="BH1903" s="70"/>
      <c r="BI1903" s="70"/>
      <c r="BJ1903" s="70"/>
      <c r="BK1903" s="70"/>
      <c r="BL1903" s="70"/>
      <c r="BM1903" s="70"/>
      <c r="BN1903" s="70"/>
      <c r="BO1903" s="70"/>
      <c r="BP1903" s="70"/>
      <c r="BQ1903" s="70"/>
      <c r="BR1903" s="70"/>
      <c r="BS1903" s="70"/>
      <c r="BT1903" s="70"/>
      <c r="BU1903" s="70"/>
      <c r="BV1903" s="70"/>
      <c r="BW1903" s="70"/>
      <c r="BX1903" s="70"/>
      <c r="BY1903" s="70"/>
      <c r="BZ1903" s="70"/>
      <c r="CA1903" s="70"/>
    </row>
    <row r="1904" spans="2:79" s="67" customFormat="1" hidden="1">
      <c r="B1904" s="85"/>
      <c r="C1904" s="86"/>
      <c r="D1904" s="250"/>
      <c r="E1904" s="84"/>
      <c r="F1904" s="70"/>
      <c r="G1904" s="70"/>
      <c r="H1904" s="70"/>
      <c r="I1904" s="70"/>
      <c r="J1904" s="70"/>
      <c r="K1904" s="70"/>
      <c r="L1904" s="70"/>
      <c r="M1904" s="70"/>
      <c r="N1904" s="70"/>
      <c r="O1904" s="70"/>
      <c r="P1904" s="70"/>
      <c r="Q1904" s="70"/>
      <c r="R1904" s="70"/>
      <c r="S1904" s="70"/>
      <c r="T1904" s="70"/>
      <c r="U1904" s="70"/>
      <c r="V1904" s="70"/>
      <c r="W1904" s="70"/>
      <c r="X1904" s="70"/>
      <c r="Y1904" s="70"/>
      <c r="Z1904" s="70"/>
      <c r="AA1904" s="70"/>
      <c r="AB1904" s="70"/>
      <c r="AC1904" s="70"/>
      <c r="AD1904" s="70"/>
      <c r="AE1904" s="70"/>
      <c r="AF1904" s="70"/>
      <c r="AG1904" s="70"/>
      <c r="AH1904" s="70"/>
      <c r="AI1904" s="70"/>
      <c r="AJ1904" s="70"/>
      <c r="AK1904" s="70"/>
      <c r="AL1904" s="70"/>
      <c r="AM1904" s="70"/>
      <c r="AN1904" s="70"/>
      <c r="AO1904" s="70"/>
      <c r="AP1904" s="70"/>
      <c r="AQ1904" s="70"/>
      <c r="AR1904" s="70"/>
      <c r="AS1904" s="70"/>
      <c r="AT1904" s="70"/>
      <c r="AU1904" s="70"/>
      <c r="AV1904" s="70"/>
      <c r="AW1904" s="70"/>
      <c r="AX1904" s="70"/>
      <c r="AY1904" s="70"/>
      <c r="AZ1904" s="70"/>
      <c r="BA1904" s="70"/>
      <c r="BB1904" s="70"/>
      <c r="BC1904" s="70"/>
      <c r="BD1904" s="70"/>
      <c r="BE1904" s="70"/>
      <c r="BF1904" s="70"/>
      <c r="BG1904" s="70"/>
      <c r="BH1904" s="70"/>
      <c r="BI1904" s="70"/>
      <c r="BJ1904" s="70"/>
      <c r="BK1904" s="70"/>
      <c r="BL1904" s="70"/>
      <c r="BM1904" s="70"/>
      <c r="BN1904" s="70"/>
      <c r="BO1904" s="70"/>
      <c r="BP1904" s="70"/>
      <c r="BQ1904" s="70"/>
      <c r="BR1904" s="70"/>
      <c r="BS1904" s="70"/>
      <c r="BT1904" s="70"/>
      <c r="BU1904" s="70"/>
      <c r="BV1904" s="70"/>
      <c r="BW1904" s="70"/>
      <c r="BX1904" s="70"/>
      <c r="BY1904" s="70"/>
      <c r="BZ1904" s="70"/>
      <c r="CA1904" s="70"/>
    </row>
    <row r="1905" spans="2:79" s="67" customFormat="1" hidden="1">
      <c r="B1905" s="85"/>
      <c r="C1905" s="86"/>
      <c r="D1905" s="250"/>
      <c r="E1905" s="84"/>
      <c r="F1905" s="70"/>
      <c r="G1905" s="70"/>
      <c r="H1905" s="70"/>
      <c r="I1905" s="70"/>
      <c r="J1905" s="70"/>
      <c r="K1905" s="70"/>
      <c r="L1905" s="70"/>
      <c r="M1905" s="70"/>
      <c r="N1905" s="70"/>
      <c r="O1905" s="70"/>
      <c r="P1905" s="70"/>
      <c r="Q1905" s="70"/>
      <c r="R1905" s="70"/>
      <c r="S1905" s="70"/>
      <c r="T1905" s="70"/>
      <c r="U1905" s="70"/>
      <c r="V1905" s="70"/>
      <c r="W1905" s="70"/>
      <c r="X1905" s="70"/>
      <c r="Y1905" s="70"/>
      <c r="Z1905" s="70"/>
      <c r="AA1905" s="70"/>
      <c r="AB1905" s="70"/>
      <c r="AC1905" s="70"/>
      <c r="AD1905" s="70"/>
      <c r="AE1905" s="70"/>
      <c r="AF1905" s="70"/>
      <c r="AG1905" s="70"/>
      <c r="AH1905" s="70"/>
      <c r="AI1905" s="70"/>
      <c r="AJ1905" s="70"/>
      <c r="AK1905" s="70"/>
      <c r="AL1905" s="70"/>
      <c r="AM1905" s="70"/>
      <c r="AN1905" s="70"/>
      <c r="AO1905" s="70"/>
      <c r="AP1905" s="70"/>
      <c r="AQ1905" s="70"/>
      <c r="AR1905" s="70"/>
      <c r="AS1905" s="70"/>
      <c r="AT1905" s="70"/>
      <c r="AU1905" s="70"/>
      <c r="AV1905" s="70"/>
      <c r="AW1905" s="70"/>
      <c r="AX1905" s="70"/>
      <c r="AY1905" s="70"/>
      <c r="AZ1905" s="70"/>
      <c r="BA1905" s="70"/>
      <c r="BB1905" s="70"/>
      <c r="BC1905" s="70"/>
      <c r="BD1905" s="70"/>
      <c r="BE1905" s="70"/>
      <c r="BF1905" s="70"/>
      <c r="BG1905" s="70"/>
      <c r="BH1905" s="70"/>
      <c r="BI1905" s="70"/>
      <c r="BJ1905" s="70"/>
      <c r="BK1905" s="70"/>
      <c r="BL1905" s="70"/>
      <c r="BM1905" s="70"/>
      <c r="BN1905" s="70"/>
      <c r="BO1905" s="70"/>
      <c r="BP1905" s="70"/>
      <c r="BQ1905" s="70"/>
      <c r="BR1905" s="70"/>
      <c r="BS1905" s="70"/>
      <c r="BT1905" s="70"/>
      <c r="BU1905" s="70"/>
      <c r="BV1905" s="70"/>
      <c r="BW1905" s="70"/>
      <c r="BX1905" s="70"/>
      <c r="BY1905" s="70"/>
      <c r="BZ1905" s="70"/>
      <c r="CA1905" s="70"/>
    </row>
    <row r="1906" spans="2:79" s="67" customFormat="1" hidden="1">
      <c r="B1906" s="85"/>
      <c r="C1906" s="86"/>
      <c r="D1906" s="250"/>
      <c r="E1906" s="84"/>
      <c r="F1906" s="70"/>
      <c r="G1906" s="70"/>
      <c r="H1906" s="70"/>
      <c r="I1906" s="70"/>
      <c r="J1906" s="70"/>
      <c r="K1906" s="70"/>
      <c r="L1906" s="70"/>
      <c r="M1906" s="70"/>
      <c r="N1906" s="70"/>
      <c r="O1906" s="70"/>
      <c r="P1906" s="70"/>
      <c r="Q1906" s="70"/>
      <c r="R1906" s="70"/>
      <c r="S1906" s="70"/>
      <c r="T1906" s="70"/>
      <c r="U1906" s="70"/>
      <c r="V1906" s="70"/>
      <c r="W1906" s="70"/>
      <c r="X1906" s="70"/>
      <c r="Y1906" s="70"/>
      <c r="Z1906" s="70"/>
      <c r="AA1906" s="70"/>
      <c r="AB1906" s="70"/>
      <c r="AC1906" s="70"/>
      <c r="AD1906" s="70"/>
      <c r="AE1906" s="70"/>
      <c r="AF1906" s="70"/>
      <c r="AG1906" s="70"/>
      <c r="AH1906" s="70"/>
      <c r="AI1906" s="70"/>
      <c r="AJ1906" s="70"/>
      <c r="AK1906" s="70"/>
      <c r="AL1906" s="70"/>
      <c r="AM1906" s="70"/>
      <c r="AN1906" s="70"/>
      <c r="AO1906" s="70"/>
      <c r="AP1906" s="70"/>
      <c r="AQ1906" s="70"/>
      <c r="AR1906" s="70"/>
      <c r="AS1906" s="70"/>
      <c r="AT1906" s="70"/>
      <c r="AU1906" s="70"/>
      <c r="AV1906" s="70"/>
      <c r="AW1906" s="70"/>
      <c r="AX1906" s="70"/>
      <c r="AY1906" s="70"/>
      <c r="AZ1906" s="70"/>
      <c r="BA1906" s="70"/>
      <c r="BB1906" s="70"/>
      <c r="BC1906" s="70"/>
      <c r="BD1906" s="70"/>
      <c r="BE1906" s="70"/>
      <c r="BF1906" s="70"/>
      <c r="BG1906" s="70"/>
      <c r="BH1906" s="70"/>
      <c r="BI1906" s="70"/>
      <c r="BJ1906" s="70"/>
      <c r="BK1906" s="70"/>
      <c r="BL1906" s="70"/>
      <c r="BM1906" s="70"/>
      <c r="BN1906" s="70"/>
      <c r="BO1906" s="70"/>
      <c r="BP1906" s="70"/>
      <c r="BQ1906" s="70"/>
      <c r="BR1906" s="70"/>
      <c r="BS1906" s="70"/>
      <c r="BT1906" s="70"/>
      <c r="BU1906" s="70"/>
      <c r="BV1906" s="70"/>
      <c r="BW1906" s="70"/>
      <c r="BX1906" s="70"/>
      <c r="BY1906" s="70"/>
      <c r="BZ1906" s="70"/>
      <c r="CA1906" s="70"/>
    </row>
    <row r="1907" spans="2:79" s="67" customFormat="1" hidden="1">
      <c r="B1907" s="85"/>
      <c r="C1907" s="86"/>
      <c r="D1907" s="250"/>
      <c r="E1907" s="84"/>
      <c r="F1907" s="70"/>
      <c r="G1907" s="70"/>
      <c r="H1907" s="70"/>
      <c r="I1907" s="70"/>
      <c r="J1907" s="70"/>
      <c r="K1907" s="70"/>
      <c r="L1907" s="70"/>
      <c r="M1907" s="70"/>
      <c r="N1907" s="70"/>
      <c r="O1907" s="70"/>
      <c r="P1907" s="70"/>
      <c r="Q1907" s="70"/>
      <c r="R1907" s="70"/>
      <c r="S1907" s="70"/>
      <c r="T1907" s="70"/>
      <c r="U1907" s="70"/>
      <c r="V1907" s="70"/>
      <c r="W1907" s="70"/>
      <c r="X1907" s="70"/>
      <c r="Y1907" s="70"/>
      <c r="Z1907" s="70"/>
      <c r="AA1907" s="70"/>
      <c r="AB1907" s="70"/>
      <c r="AC1907" s="70"/>
      <c r="AD1907" s="70"/>
      <c r="AE1907" s="70"/>
      <c r="AF1907" s="70"/>
      <c r="AG1907" s="70"/>
      <c r="AH1907" s="70"/>
      <c r="AI1907" s="70"/>
      <c r="AJ1907" s="70"/>
      <c r="AK1907" s="70"/>
      <c r="AL1907" s="70"/>
      <c r="AM1907" s="70"/>
      <c r="AN1907" s="70"/>
      <c r="AO1907" s="70"/>
      <c r="AP1907" s="70"/>
      <c r="AQ1907" s="70"/>
      <c r="AR1907" s="70"/>
      <c r="AS1907" s="70"/>
      <c r="AT1907" s="70"/>
      <c r="AU1907" s="70"/>
      <c r="AV1907" s="70"/>
      <c r="AW1907" s="70"/>
      <c r="AX1907" s="70"/>
      <c r="AY1907" s="70"/>
      <c r="AZ1907" s="70"/>
      <c r="BA1907" s="70"/>
      <c r="BB1907" s="70"/>
      <c r="BC1907" s="70"/>
      <c r="BD1907" s="70"/>
      <c r="BE1907" s="70"/>
      <c r="BF1907" s="70"/>
      <c r="BG1907" s="70"/>
      <c r="BH1907" s="70"/>
      <c r="BI1907" s="70"/>
      <c r="BJ1907" s="70"/>
      <c r="BK1907" s="70"/>
      <c r="BL1907" s="70"/>
      <c r="BM1907" s="70"/>
      <c r="BN1907" s="70"/>
      <c r="BO1907" s="70"/>
      <c r="BP1907" s="70"/>
      <c r="BQ1907" s="70"/>
      <c r="BR1907" s="70"/>
      <c r="BS1907" s="70"/>
      <c r="BT1907" s="70"/>
      <c r="BU1907" s="70"/>
      <c r="BV1907" s="70"/>
      <c r="BW1907" s="70"/>
      <c r="BX1907" s="70"/>
      <c r="BY1907" s="70"/>
      <c r="BZ1907" s="70"/>
      <c r="CA1907" s="70"/>
    </row>
    <row r="1908" spans="2:79" s="67" customFormat="1" hidden="1">
      <c r="B1908" s="85"/>
      <c r="C1908" s="86"/>
      <c r="D1908" s="250"/>
      <c r="E1908" s="84"/>
      <c r="F1908" s="70"/>
      <c r="G1908" s="70"/>
      <c r="H1908" s="70"/>
      <c r="I1908" s="70"/>
      <c r="J1908" s="70"/>
      <c r="K1908" s="70"/>
      <c r="L1908" s="70"/>
      <c r="M1908" s="70"/>
      <c r="N1908" s="70"/>
      <c r="O1908" s="70"/>
      <c r="P1908" s="70"/>
      <c r="Q1908" s="70"/>
      <c r="R1908" s="70"/>
      <c r="S1908" s="70"/>
      <c r="T1908" s="70"/>
      <c r="U1908" s="70"/>
      <c r="V1908" s="70"/>
      <c r="W1908" s="70"/>
      <c r="X1908" s="70"/>
      <c r="Y1908" s="70"/>
      <c r="Z1908" s="70"/>
      <c r="AA1908" s="70"/>
      <c r="AB1908" s="70"/>
      <c r="AC1908" s="70"/>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row>
    <row r="1909" spans="2:79" s="67" customFormat="1" hidden="1">
      <c r="B1909" s="85"/>
      <c r="C1909" s="86"/>
      <c r="D1909" s="250"/>
      <c r="E1909" s="84"/>
      <c r="F1909" s="70"/>
      <c r="G1909" s="70"/>
      <c r="H1909" s="70"/>
      <c r="I1909" s="70"/>
      <c r="J1909" s="70"/>
      <c r="K1909" s="70"/>
      <c r="L1909" s="70"/>
      <c r="M1909" s="70"/>
      <c r="N1909" s="70"/>
      <c r="O1909" s="70"/>
      <c r="P1909" s="70"/>
      <c r="Q1909" s="70"/>
      <c r="R1909" s="70"/>
      <c r="S1909" s="70"/>
      <c r="T1909" s="70"/>
      <c r="U1909" s="70"/>
      <c r="V1909" s="70"/>
      <c r="W1909" s="70"/>
      <c r="X1909" s="70"/>
      <c r="Y1909" s="70"/>
      <c r="Z1909" s="70"/>
      <c r="AA1909" s="70"/>
      <c r="AB1909" s="70"/>
      <c r="AC1909" s="70"/>
      <c r="AD1909" s="70"/>
      <c r="AE1909" s="70"/>
      <c r="AF1909" s="70"/>
      <c r="AG1909" s="70"/>
      <c r="AH1909" s="70"/>
      <c r="AI1909" s="70"/>
      <c r="AJ1909" s="70"/>
      <c r="AK1909" s="70"/>
      <c r="AL1909" s="70"/>
      <c r="AM1909" s="70"/>
      <c r="AN1909" s="70"/>
      <c r="AO1909" s="70"/>
      <c r="AP1909" s="70"/>
      <c r="AQ1909" s="70"/>
      <c r="AR1909" s="70"/>
      <c r="AS1909" s="70"/>
      <c r="AT1909" s="70"/>
      <c r="AU1909" s="70"/>
      <c r="AV1909" s="70"/>
      <c r="AW1909" s="70"/>
      <c r="AX1909" s="70"/>
      <c r="AY1909" s="70"/>
      <c r="AZ1909" s="70"/>
      <c r="BA1909" s="70"/>
      <c r="BB1909" s="70"/>
      <c r="BC1909" s="70"/>
      <c r="BD1909" s="70"/>
      <c r="BE1909" s="70"/>
      <c r="BF1909" s="70"/>
      <c r="BG1909" s="70"/>
      <c r="BH1909" s="70"/>
      <c r="BI1909" s="70"/>
      <c r="BJ1909" s="70"/>
      <c r="BK1909" s="70"/>
      <c r="BL1909" s="70"/>
      <c r="BM1909" s="70"/>
      <c r="BN1909" s="70"/>
      <c r="BO1909" s="70"/>
      <c r="BP1909" s="70"/>
      <c r="BQ1909" s="70"/>
      <c r="BR1909" s="70"/>
      <c r="BS1909" s="70"/>
      <c r="BT1909" s="70"/>
      <c r="BU1909" s="70"/>
      <c r="BV1909" s="70"/>
      <c r="BW1909" s="70"/>
      <c r="BX1909" s="70"/>
      <c r="BY1909" s="70"/>
      <c r="BZ1909" s="70"/>
      <c r="CA1909" s="70"/>
    </row>
    <row r="1910" spans="2:79" s="67" customFormat="1" hidden="1">
      <c r="B1910" s="85"/>
      <c r="C1910" s="86"/>
      <c r="D1910" s="250"/>
      <c r="E1910" s="84"/>
      <c r="F1910" s="70"/>
      <c r="G1910" s="70"/>
      <c r="H1910" s="70"/>
      <c r="I1910" s="70"/>
      <c r="J1910" s="70"/>
      <c r="K1910" s="70"/>
      <c r="L1910" s="70"/>
      <c r="M1910" s="70"/>
      <c r="N1910" s="70"/>
      <c r="O1910" s="70"/>
      <c r="P1910" s="70"/>
      <c r="Q1910" s="70"/>
      <c r="R1910" s="70"/>
      <c r="S1910" s="70"/>
      <c r="T1910" s="70"/>
      <c r="U1910" s="70"/>
      <c r="V1910" s="70"/>
      <c r="W1910" s="70"/>
      <c r="X1910" s="70"/>
      <c r="Y1910" s="70"/>
      <c r="Z1910" s="70"/>
      <c r="AA1910" s="70"/>
      <c r="AB1910" s="70"/>
      <c r="AC1910" s="70"/>
      <c r="AD1910" s="70"/>
      <c r="AE1910" s="70"/>
      <c r="AF1910" s="70"/>
      <c r="AG1910" s="70"/>
      <c r="AH1910" s="70"/>
      <c r="AI1910" s="70"/>
      <c r="AJ1910" s="70"/>
      <c r="AK1910" s="70"/>
      <c r="AL1910" s="70"/>
      <c r="AM1910" s="70"/>
      <c r="AN1910" s="70"/>
      <c r="AO1910" s="70"/>
      <c r="AP1910" s="70"/>
      <c r="AQ1910" s="70"/>
      <c r="AR1910" s="70"/>
      <c r="AS1910" s="70"/>
      <c r="AT1910" s="70"/>
      <c r="AU1910" s="70"/>
      <c r="AV1910" s="70"/>
      <c r="AW1910" s="70"/>
      <c r="AX1910" s="70"/>
      <c r="AY1910" s="70"/>
      <c r="AZ1910" s="70"/>
      <c r="BA1910" s="70"/>
      <c r="BB1910" s="70"/>
      <c r="BC1910" s="70"/>
      <c r="BD1910" s="70"/>
      <c r="BE1910" s="70"/>
      <c r="BF1910" s="70"/>
      <c r="BG1910" s="70"/>
      <c r="BH1910" s="70"/>
      <c r="BI1910" s="70"/>
      <c r="BJ1910" s="70"/>
      <c r="BK1910" s="70"/>
      <c r="BL1910" s="70"/>
      <c r="BM1910" s="70"/>
      <c r="BN1910" s="70"/>
      <c r="BO1910" s="70"/>
      <c r="BP1910" s="70"/>
      <c r="BQ1910" s="70"/>
      <c r="BR1910" s="70"/>
      <c r="BS1910" s="70"/>
      <c r="BT1910" s="70"/>
      <c r="BU1910" s="70"/>
      <c r="BV1910" s="70"/>
      <c r="BW1910" s="70"/>
      <c r="BX1910" s="70"/>
      <c r="BY1910" s="70"/>
      <c r="BZ1910" s="70"/>
      <c r="CA1910" s="70"/>
    </row>
    <row r="1911" spans="2:79" s="67" customFormat="1" hidden="1">
      <c r="B1911" s="85"/>
      <c r="C1911" s="86"/>
      <c r="D1911" s="250"/>
      <c r="E1911" s="84"/>
      <c r="F1911" s="70"/>
      <c r="G1911" s="70"/>
      <c r="H1911" s="70"/>
      <c r="I1911" s="70"/>
      <c r="J1911" s="70"/>
      <c r="K1911" s="70"/>
      <c r="L1911" s="70"/>
      <c r="M1911" s="70"/>
      <c r="N1911" s="70"/>
      <c r="O1911" s="70"/>
      <c r="P1911" s="70"/>
      <c r="Q1911" s="70"/>
      <c r="R1911" s="70"/>
      <c r="S1911" s="70"/>
      <c r="T1911" s="70"/>
      <c r="U1911" s="70"/>
      <c r="V1911" s="70"/>
      <c r="W1911" s="70"/>
      <c r="X1911" s="70"/>
      <c r="Y1911" s="70"/>
      <c r="Z1911" s="70"/>
      <c r="AA1911" s="70"/>
      <c r="AB1911" s="70"/>
      <c r="AC1911" s="70"/>
      <c r="AD1911" s="70"/>
      <c r="AE1911" s="70"/>
      <c r="AF1911" s="70"/>
      <c r="AG1911" s="70"/>
      <c r="AH1911" s="70"/>
      <c r="AI1911" s="70"/>
      <c r="AJ1911" s="70"/>
      <c r="AK1911" s="70"/>
      <c r="AL1911" s="70"/>
      <c r="AM1911" s="70"/>
      <c r="AN1911" s="70"/>
      <c r="AO1911" s="70"/>
      <c r="AP1911" s="70"/>
      <c r="AQ1911" s="70"/>
      <c r="AR1911" s="70"/>
      <c r="AS1911" s="70"/>
      <c r="AT1911" s="70"/>
      <c r="AU1911" s="70"/>
      <c r="AV1911" s="70"/>
      <c r="AW1911" s="70"/>
      <c r="AX1911" s="70"/>
      <c r="AY1911" s="70"/>
      <c r="AZ1911" s="70"/>
      <c r="BA1911" s="70"/>
      <c r="BB1911" s="70"/>
      <c r="BC1911" s="70"/>
      <c r="BD1911" s="70"/>
      <c r="BE1911" s="70"/>
      <c r="BF1911" s="70"/>
      <c r="BG1911" s="70"/>
      <c r="BH1911" s="70"/>
      <c r="BI1911" s="70"/>
      <c r="BJ1911" s="70"/>
      <c r="BK1911" s="70"/>
      <c r="BL1911" s="70"/>
      <c r="BM1911" s="70"/>
      <c r="BN1911" s="70"/>
      <c r="BO1911" s="70"/>
      <c r="BP1911" s="70"/>
      <c r="BQ1911" s="70"/>
      <c r="BR1911" s="70"/>
      <c r="BS1911" s="70"/>
      <c r="BT1911" s="70"/>
      <c r="BU1911" s="70"/>
      <c r="BV1911" s="70"/>
      <c r="BW1911" s="70"/>
      <c r="BX1911" s="70"/>
      <c r="BY1911" s="70"/>
      <c r="BZ1911" s="70"/>
      <c r="CA1911" s="70"/>
    </row>
    <row r="1912" spans="2:79" s="67" customFormat="1" hidden="1">
      <c r="B1912" s="85"/>
      <c r="C1912" s="86"/>
      <c r="D1912" s="250"/>
      <c r="E1912" s="84"/>
      <c r="F1912" s="70"/>
      <c r="G1912" s="70"/>
      <c r="H1912" s="70"/>
      <c r="I1912" s="70"/>
      <c r="J1912" s="70"/>
      <c r="K1912" s="70"/>
      <c r="L1912" s="70"/>
      <c r="M1912" s="70"/>
      <c r="N1912" s="70"/>
      <c r="O1912" s="70"/>
      <c r="P1912" s="70"/>
      <c r="Q1912" s="70"/>
      <c r="R1912" s="70"/>
      <c r="S1912" s="70"/>
      <c r="T1912" s="70"/>
      <c r="U1912" s="70"/>
      <c r="V1912" s="70"/>
      <c r="W1912" s="70"/>
      <c r="X1912" s="70"/>
      <c r="Y1912" s="70"/>
      <c r="Z1912" s="70"/>
      <c r="AA1912" s="70"/>
      <c r="AB1912" s="70"/>
      <c r="AC1912" s="70"/>
      <c r="AD1912" s="70"/>
      <c r="AE1912" s="70"/>
      <c r="AF1912" s="70"/>
      <c r="AG1912" s="70"/>
      <c r="AH1912" s="70"/>
      <c r="AI1912" s="70"/>
      <c r="AJ1912" s="70"/>
      <c r="AK1912" s="70"/>
      <c r="AL1912" s="70"/>
      <c r="AM1912" s="70"/>
      <c r="AN1912" s="70"/>
      <c r="AO1912" s="70"/>
      <c r="AP1912" s="70"/>
      <c r="AQ1912" s="70"/>
      <c r="AR1912" s="70"/>
      <c r="AS1912" s="70"/>
      <c r="AT1912" s="70"/>
      <c r="AU1912" s="70"/>
      <c r="AV1912" s="70"/>
      <c r="AW1912" s="70"/>
      <c r="AX1912" s="70"/>
      <c r="AY1912" s="70"/>
      <c r="AZ1912" s="70"/>
      <c r="BA1912" s="70"/>
      <c r="BB1912" s="70"/>
      <c r="BC1912" s="70"/>
      <c r="BD1912" s="70"/>
      <c r="BE1912" s="70"/>
      <c r="BF1912" s="70"/>
      <c r="BG1912" s="70"/>
      <c r="BH1912" s="70"/>
      <c r="BI1912" s="70"/>
      <c r="BJ1912" s="70"/>
      <c r="BK1912" s="70"/>
      <c r="BL1912" s="70"/>
      <c r="BM1912" s="70"/>
      <c r="BN1912" s="70"/>
      <c r="BO1912" s="70"/>
      <c r="BP1912" s="70"/>
      <c r="BQ1912" s="70"/>
      <c r="BR1912" s="70"/>
      <c r="BS1912" s="70"/>
      <c r="BT1912" s="70"/>
      <c r="BU1912" s="70"/>
      <c r="BV1912" s="70"/>
      <c r="BW1912" s="70"/>
      <c r="BX1912" s="70"/>
      <c r="BY1912" s="70"/>
      <c r="BZ1912" s="70"/>
      <c r="CA1912" s="70"/>
    </row>
    <row r="1913" spans="2:79" s="67" customFormat="1" hidden="1">
      <c r="B1913" s="85"/>
      <c r="C1913" s="86"/>
      <c r="D1913" s="250"/>
      <c r="E1913" s="84"/>
      <c r="F1913" s="70"/>
      <c r="G1913" s="70"/>
      <c r="H1913" s="70"/>
      <c r="I1913" s="70"/>
      <c r="J1913" s="70"/>
      <c r="K1913" s="70"/>
      <c r="L1913" s="70"/>
      <c r="M1913" s="70"/>
      <c r="N1913" s="70"/>
      <c r="O1913" s="70"/>
      <c r="P1913" s="70"/>
      <c r="Q1913" s="70"/>
      <c r="R1913" s="70"/>
      <c r="S1913" s="70"/>
      <c r="T1913" s="70"/>
      <c r="U1913" s="70"/>
      <c r="V1913" s="70"/>
      <c r="W1913" s="70"/>
      <c r="X1913" s="70"/>
      <c r="Y1913" s="70"/>
      <c r="Z1913" s="70"/>
      <c r="AA1913" s="70"/>
      <c r="AB1913" s="70"/>
      <c r="AC1913" s="70"/>
      <c r="AD1913" s="70"/>
      <c r="AE1913" s="70"/>
      <c r="AF1913" s="70"/>
      <c r="AG1913" s="70"/>
      <c r="AH1913" s="70"/>
      <c r="AI1913" s="70"/>
      <c r="AJ1913" s="70"/>
      <c r="AK1913" s="70"/>
      <c r="AL1913" s="70"/>
      <c r="AM1913" s="70"/>
      <c r="AN1913" s="70"/>
      <c r="AO1913" s="70"/>
      <c r="AP1913" s="70"/>
      <c r="AQ1913" s="70"/>
      <c r="AR1913" s="70"/>
      <c r="AS1913" s="70"/>
      <c r="AT1913" s="70"/>
      <c r="AU1913" s="70"/>
      <c r="AV1913" s="70"/>
      <c r="AW1913" s="70"/>
      <c r="AX1913" s="70"/>
      <c r="AY1913" s="70"/>
      <c r="AZ1913" s="70"/>
      <c r="BA1913" s="70"/>
      <c r="BB1913" s="70"/>
      <c r="BC1913" s="70"/>
      <c r="BD1913" s="70"/>
      <c r="BE1913" s="70"/>
      <c r="BF1913" s="70"/>
      <c r="BG1913" s="70"/>
      <c r="BH1913" s="70"/>
      <c r="BI1913" s="70"/>
      <c r="BJ1913" s="70"/>
      <c r="BK1913" s="70"/>
      <c r="BL1913" s="70"/>
      <c r="BM1913" s="70"/>
      <c r="BN1913" s="70"/>
      <c r="BO1913" s="70"/>
      <c r="BP1913" s="70"/>
      <c r="BQ1913" s="70"/>
      <c r="BR1913" s="70"/>
      <c r="BS1913" s="70"/>
      <c r="BT1913" s="70"/>
      <c r="BU1913" s="70"/>
      <c r="BV1913" s="70"/>
      <c r="BW1913" s="70"/>
      <c r="BX1913" s="70"/>
      <c r="BY1913" s="70"/>
      <c r="BZ1913" s="70"/>
      <c r="CA1913" s="70"/>
    </row>
    <row r="1914" spans="2:79" s="67" customFormat="1" hidden="1">
      <c r="B1914" s="85"/>
      <c r="C1914" s="86"/>
      <c r="D1914" s="250"/>
      <c r="E1914" s="84"/>
      <c r="F1914" s="70"/>
      <c r="G1914" s="70"/>
      <c r="H1914" s="70"/>
      <c r="I1914" s="70"/>
      <c r="J1914" s="70"/>
      <c r="K1914" s="70"/>
      <c r="L1914" s="70"/>
      <c r="M1914" s="70"/>
      <c r="N1914" s="70"/>
      <c r="O1914" s="70"/>
      <c r="P1914" s="70"/>
      <c r="Q1914" s="70"/>
      <c r="R1914" s="70"/>
      <c r="S1914" s="70"/>
      <c r="T1914" s="70"/>
      <c r="U1914" s="70"/>
      <c r="V1914" s="70"/>
      <c r="W1914" s="70"/>
      <c r="X1914" s="70"/>
      <c r="Y1914" s="70"/>
      <c r="Z1914" s="70"/>
      <c r="AA1914" s="70"/>
      <c r="AB1914" s="70"/>
      <c r="AC1914" s="70"/>
      <c r="AD1914" s="70"/>
      <c r="AE1914" s="70"/>
      <c r="AF1914" s="70"/>
      <c r="AG1914" s="70"/>
      <c r="AH1914" s="70"/>
      <c r="AI1914" s="70"/>
      <c r="AJ1914" s="70"/>
      <c r="AK1914" s="70"/>
      <c r="AL1914" s="70"/>
      <c r="AM1914" s="70"/>
      <c r="AN1914" s="70"/>
      <c r="AO1914" s="70"/>
      <c r="AP1914" s="70"/>
      <c r="AQ1914" s="70"/>
      <c r="AR1914" s="70"/>
      <c r="AS1914" s="70"/>
      <c r="AT1914" s="70"/>
      <c r="AU1914" s="70"/>
      <c r="AV1914" s="70"/>
      <c r="AW1914" s="70"/>
      <c r="AX1914" s="70"/>
      <c r="AY1914" s="70"/>
      <c r="AZ1914" s="70"/>
      <c r="BA1914" s="70"/>
      <c r="BB1914" s="70"/>
      <c r="BC1914" s="70"/>
      <c r="BD1914" s="70"/>
      <c r="BE1914" s="70"/>
      <c r="BF1914" s="70"/>
      <c r="BG1914" s="70"/>
      <c r="BH1914" s="70"/>
      <c r="BI1914" s="70"/>
      <c r="BJ1914" s="70"/>
      <c r="BK1914" s="70"/>
      <c r="BL1914" s="70"/>
      <c r="BM1914" s="70"/>
      <c r="BN1914" s="70"/>
      <c r="BO1914" s="70"/>
      <c r="BP1914" s="70"/>
      <c r="BQ1914" s="70"/>
      <c r="BR1914" s="70"/>
      <c r="BS1914" s="70"/>
      <c r="BT1914" s="70"/>
      <c r="BU1914" s="70"/>
      <c r="BV1914" s="70"/>
      <c r="BW1914" s="70"/>
      <c r="BX1914" s="70"/>
      <c r="BY1914" s="70"/>
      <c r="BZ1914" s="70"/>
      <c r="CA1914" s="70"/>
    </row>
    <row r="1915" spans="2:79" s="67" customFormat="1" hidden="1">
      <c r="B1915" s="85"/>
      <c r="C1915" s="86"/>
      <c r="D1915" s="250"/>
      <c r="E1915" s="84"/>
      <c r="F1915" s="70"/>
      <c r="G1915" s="70"/>
      <c r="H1915" s="70"/>
      <c r="I1915" s="70"/>
      <c r="J1915" s="70"/>
      <c r="K1915" s="70"/>
      <c r="L1915" s="70"/>
      <c r="M1915" s="70"/>
      <c r="N1915" s="70"/>
      <c r="O1915" s="70"/>
      <c r="P1915" s="70"/>
      <c r="Q1915" s="70"/>
      <c r="R1915" s="70"/>
      <c r="S1915" s="70"/>
      <c r="T1915" s="70"/>
      <c r="U1915" s="70"/>
      <c r="V1915" s="70"/>
      <c r="W1915" s="70"/>
      <c r="X1915" s="70"/>
      <c r="Y1915" s="70"/>
      <c r="Z1915" s="70"/>
      <c r="AA1915" s="70"/>
      <c r="AB1915" s="70"/>
      <c r="AC1915" s="70"/>
      <c r="AD1915" s="70"/>
      <c r="AE1915" s="70"/>
      <c r="AF1915" s="70"/>
      <c r="AG1915" s="70"/>
      <c r="AH1915" s="70"/>
      <c r="AI1915" s="70"/>
      <c r="AJ1915" s="70"/>
      <c r="AK1915" s="70"/>
      <c r="AL1915" s="70"/>
      <c r="AM1915" s="70"/>
      <c r="AN1915" s="70"/>
      <c r="AO1915" s="70"/>
      <c r="AP1915" s="70"/>
      <c r="AQ1915" s="70"/>
      <c r="AR1915" s="70"/>
      <c r="AS1915" s="70"/>
      <c r="AT1915" s="70"/>
      <c r="AU1915" s="70"/>
      <c r="AV1915" s="70"/>
      <c r="AW1915" s="70"/>
      <c r="AX1915" s="70"/>
      <c r="AY1915" s="70"/>
      <c r="AZ1915" s="70"/>
      <c r="BA1915" s="70"/>
      <c r="BB1915" s="70"/>
      <c r="BC1915" s="70"/>
      <c r="BD1915" s="70"/>
      <c r="BE1915" s="70"/>
      <c r="BF1915" s="70"/>
      <c r="BG1915" s="70"/>
      <c r="BH1915" s="70"/>
      <c r="BI1915" s="70"/>
      <c r="BJ1915" s="70"/>
      <c r="BK1915" s="70"/>
      <c r="BL1915" s="70"/>
      <c r="BM1915" s="70"/>
      <c r="BN1915" s="70"/>
      <c r="BO1915" s="70"/>
      <c r="BP1915" s="70"/>
      <c r="BQ1915" s="70"/>
      <c r="BR1915" s="70"/>
      <c r="BS1915" s="70"/>
      <c r="BT1915" s="70"/>
      <c r="BU1915" s="70"/>
      <c r="BV1915" s="70"/>
      <c r="BW1915" s="70"/>
      <c r="BX1915" s="70"/>
      <c r="BY1915" s="70"/>
      <c r="BZ1915" s="70"/>
      <c r="CA1915" s="70"/>
    </row>
    <row r="1916" spans="2:79" s="67" customFormat="1" hidden="1">
      <c r="B1916" s="85"/>
      <c r="C1916" s="86"/>
      <c r="D1916" s="250"/>
      <c r="E1916" s="84"/>
      <c r="F1916" s="70"/>
      <c r="G1916" s="70"/>
      <c r="H1916" s="70"/>
      <c r="I1916" s="70"/>
      <c r="J1916" s="70"/>
      <c r="K1916" s="70"/>
      <c r="L1916" s="70"/>
      <c r="M1916" s="70"/>
      <c r="N1916" s="70"/>
      <c r="O1916" s="70"/>
      <c r="P1916" s="70"/>
      <c r="Q1916" s="70"/>
      <c r="R1916" s="70"/>
      <c r="S1916" s="70"/>
      <c r="T1916" s="70"/>
      <c r="U1916" s="70"/>
      <c r="V1916" s="70"/>
      <c r="W1916" s="70"/>
      <c r="X1916" s="70"/>
      <c r="Y1916" s="70"/>
      <c r="Z1916" s="70"/>
      <c r="AA1916" s="70"/>
      <c r="AB1916" s="70"/>
      <c r="AC1916" s="70"/>
      <c r="AD1916" s="70"/>
      <c r="AE1916" s="70"/>
      <c r="AF1916" s="70"/>
      <c r="AG1916" s="70"/>
      <c r="AH1916" s="70"/>
      <c r="AI1916" s="70"/>
      <c r="AJ1916" s="70"/>
      <c r="AK1916" s="70"/>
      <c r="AL1916" s="70"/>
      <c r="AM1916" s="70"/>
      <c r="AN1916" s="70"/>
      <c r="AO1916" s="70"/>
      <c r="AP1916" s="70"/>
      <c r="AQ1916" s="70"/>
      <c r="AR1916" s="70"/>
      <c r="AS1916" s="70"/>
      <c r="AT1916" s="70"/>
      <c r="AU1916" s="70"/>
      <c r="AV1916" s="70"/>
      <c r="AW1916" s="70"/>
      <c r="AX1916" s="70"/>
      <c r="AY1916" s="70"/>
      <c r="AZ1916" s="70"/>
      <c r="BA1916" s="70"/>
      <c r="BB1916" s="70"/>
      <c r="BC1916" s="70"/>
      <c r="BD1916" s="70"/>
      <c r="BE1916" s="70"/>
      <c r="BF1916" s="70"/>
      <c r="BG1916" s="70"/>
      <c r="BH1916" s="70"/>
      <c r="BI1916" s="70"/>
      <c r="BJ1916" s="70"/>
      <c r="BK1916" s="70"/>
      <c r="BL1916" s="70"/>
      <c r="BM1916" s="70"/>
      <c r="BN1916" s="70"/>
      <c r="BO1916" s="70"/>
      <c r="BP1916" s="70"/>
      <c r="BQ1916" s="70"/>
      <c r="BR1916" s="70"/>
      <c r="BS1916" s="70"/>
      <c r="BT1916" s="70"/>
      <c r="BU1916" s="70"/>
      <c r="BV1916" s="70"/>
      <c r="BW1916" s="70"/>
      <c r="BX1916" s="70"/>
      <c r="BY1916" s="70"/>
      <c r="BZ1916" s="70"/>
      <c r="CA1916" s="70"/>
    </row>
    <row r="1917" spans="2:79" s="67" customFormat="1" hidden="1">
      <c r="B1917" s="85"/>
      <c r="C1917" s="86"/>
      <c r="D1917" s="250"/>
      <c r="E1917" s="84"/>
      <c r="F1917" s="70"/>
      <c r="G1917" s="70"/>
      <c r="H1917" s="70"/>
      <c r="I1917" s="70"/>
      <c r="J1917" s="70"/>
      <c r="K1917" s="70"/>
      <c r="L1917" s="70"/>
      <c r="M1917" s="70"/>
      <c r="N1917" s="70"/>
      <c r="O1917" s="70"/>
      <c r="P1917" s="70"/>
      <c r="Q1917" s="70"/>
      <c r="R1917" s="70"/>
      <c r="S1917" s="70"/>
      <c r="T1917" s="70"/>
      <c r="U1917" s="70"/>
      <c r="V1917" s="70"/>
      <c r="W1917" s="70"/>
      <c r="X1917" s="70"/>
      <c r="Y1917" s="70"/>
      <c r="Z1917" s="70"/>
      <c r="AA1917" s="70"/>
      <c r="AB1917" s="70"/>
      <c r="AC1917" s="70"/>
      <c r="AD1917" s="70"/>
      <c r="AE1917" s="70"/>
      <c r="AF1917" s="70"/>
      <c r="AG1917" s="70"/>
      <c r="AH1917" s="70"/>
      <c r="AI1917" s="70"/>
      <c r="AJ1917" s="70"/>
      <c r="AK1917" s="70"/>
      <c r="AL1917" s="70"/>
      <c r="AM1917" s="70"/>
      <c r="AN1917" s="70"/>
      <c r="AO1917" s="70"/>
      <c r="AP1917" s="70"/>
      <c r="AQ1917" s="70"/>
      <c r="AR1917" s="70"/>
      <c r="AS1917" s="70"/>
      <c r="AT1917" s="70"/>
      <c r="AU1917" s="70"/>
      <c r="AV1917" s="70"/>
      <c r="AW1917" s="70"/>
      <c r="AX1917" s="70"/>
      <c r="AY1917" s="70"/>
      <c r="AZ1917" s="70"/>
      <c r="BA1917" s="70"/>
      <c r="BB1917" s="70"/>
      <c r="BC1917" s="70"/>
      <c r="BD1917" s="70"/>
      <c r="BE1917" s="70"/>
      <c r="BF1917" s="70"/>
      <c r="BG1917" s="70"/>
      <c r="BH1917" s="70"/>
      <c r="BI1917" s="70"/>
      <c r="BJ1917" s="70"/>
      <c r="BK1917" s="70"/>
      <c r="BL1917" s="70"/>
      <c r="BM1917" s="70"/>
      <c r="BN1917" s="70"/>
      <c r="BO1917" s="70"/>
      <c r="BP1917" s="70"/>
      <c r="BQ1917" s="70"/>
      <c r="BR1917" s="70"/>
      <c r="BS1917" s="70"/>
      <c r="BT1917" s="70"/>
      <c r="BU1917" s="70"/>
      <c r="BV1917" s="70"/>
      <c r="BW1917" s="70"/>
      <c r="BX1917" s="70"/>
      <c r="BY1917" s="70"/>
      <c r="BZ1917" s="70"/>
      <c r="CA1917" s="70"/>
    </row>
    <row r="1918" spans="2:79" s="67" customFormat="1" hidden="1">
      <c r="B1918" s="85"/>
      <c r="C1918" s="86"/>
      <c r="D1918" s="250"/>
      <c r="E1918" s="84"/>
      <c r="F1918" s="70"/>
      <c r="G1918" s="70"/>
      <c r="H1918" s="70"/>
      <c r="I1918" s="70"/>
      <c r="J1918" s="70"/>
      <c r="K1918" s="70"/>
      <c r="L1918" s="70"/>
      <c r="M1918" s="70"/>
      <c r="N1918" s="70"/>
      <c r="O1918" s="70"/>
      <c r="P1918" s="70"/>
      <c r="Q1918" s="70"/>
      <c r="R1918" s="70"/>
      <c r="S1918" s="70"/>
      <c r="T1918" s="70"/>
      <c r="U1918" s="70"/>
      <c r="V1918" s="70"/>
      <c r="W1918" s="70"/>
      <c r="X1918" s="70"/>
      <c r="Y1918" s="70"/>
      <c r="Z1918" s="70"/>
      <c r="AA1918" s="70"/>
      <c r="AB1918" s="70"/>
      <c r="AC1918" s="70"/>
      <c r="AD1918" s="70"/>
      <c r="AE1918" s="70"/>
      <c r="AF1918" s="70"/>
      <c r="AG1918" s="70"/>
      <c r="AH1918" s="70"/>
      <c r="AI1918" s="70"/>
      <c r="AJ1918" s="70"/>
      <c r="AK1918" s="70"/>
      <c r="AL1918" s="70"/>
      <c r="AM1918" s="70"/>
      <c r="AN1918" s="70"/>
      <c r="AO1918" s="70"/>
      <c r="AP1918" s="70"/>
      <c r="AQ1918" s="70"/>
      <c r="AR1918" s="70"/>
      <c r="AS1918" s="70"/>
      <c r="AT1918" s="70"/>
      <c r="AU1918" s="70"/>
      <c r="AV1918" s="70"/>
      <c r="AW1918" s="70"/>
      <c r="AX1918" s="70"/>
      <c r="AY1918" s="70"/>
      <c r="AZ1918" s="70"/>
      <c r="BA1918" s="70"/>
      <c r="BB1918" s="70"/>
      <c r="BC1918" s="70"/>
      <c r="BD1918" s="70"/>
      <c r="BE1918" s="70"/>
      <c r="BF1918" s="70"/>
      <c r="BG1918" s="70"/>
      <c r="BH1918" s="70"/>
      <c r="BI1918" s="70"/>
      <c r="BJ1918" s="70"/>
      <c r="BK1918" s="70"/>
      <c r="BL1918" s="70"/>
      <c r="BM1918" s="70"/>
      <c r="BN1918" s="70"/>
      <c r="BO1918" s="70"/>
      <c r="BP1918" s="70"/>
      <c r="BQ1918" s="70"/>
      <c r="BR1918" s="70"/>
      <c r="BS1918" s="70"/>
      <c r="BT1918" s="70"/>
      <c r="BU1918" s="70"/>
      <c r="BV1918" s="70"/>
      <c r="BW1918" s="70"/>
      <c r="BX1918" s="70"/>
      <c r="BY1918" s="70"/>
      <c r="BZ1918" s="70"/>
      <c r="CA1918" s="70"/>
    </row>
    <row r="1919" spans="2:79" s="67" customFormat="1" hidden="1">
      <c r="B1919" s="85"/>
      <c r="C1919" s="86"/>
      <c r="D1919" s="250"/>
      <c r="E1919" s="84"/>
      <c r="F1919" s="70"/>
      <c r="G1919" s="70"/>
      <c r="H1919" s="70"/>
      <c r="I1919" s="70"/>
      <c r="J1919" s="70"/>
      <c r="K1919" s="70"/>
      <c r="L1919" s="70"/>
      <c r="M1919" s="70"/>
      <c r="N1919" s="70"/>
      <c r="O1919" s="70"/>
      <c r="P1919" s="70"/>
      <c r="Q1919" s="70"/>
      <c r="R1919" s="70"/>
      <c r="S1919" s="70"/>
      <c r="T1919" s="70"/>
      <c r="U1919" s="70"/>
      <c r="V1919" s="70"/>
      <c r="W1919" s="70"/>
      <c r="X1919" s="70"/>
      <c r="Y1919" s="70"/>
      <c r="Z1919" s="70"/>
      <c r="AA1919" s="70"/>
      <c r="AB1919" s="70"/>
      <c r="AC1919" s="70"/>
      <c r="AD1919" s="70"/>
      <c r="AE1919" s="70"/>
      <c r="AF1919" s="70"/>
      <c r="AG1919" s="70"/>
      <c r="AH1919" s="70"/>
      <c r="AI1919" s="70"/>
      <c r="AJ1919" s="70"/>
      <c r="AK1919" s="70"/>
      <c r="AL1919" s="70"/>
      <c r="AM1919" s="70"/>
      <c r="AN1919" s="70"/>
      <c r="AO1919" s="70"/>
      <c r="AP1919" s="70"/>
      <c r="AQ1919" s="70"/>
      <c r="AR1919" s="70"/>
      <c r="AS1919" s="70"/>
      <c r="AT1919" s="70"/>
      <c r="AU1919" s="70"/>
      <c r="AV1919" s="70"/>
      <c r="AW1919" s="70"/>
      <c r="AX1919" s="70"/>
      <c r="AY1919" s="70"/>
      <c r="AZ1919" s="70"/>
      <c r="BA1919" s="70"/>
      <c r="BB1919" s="70"/>
      <c r="BC1919" s="70"/>
      <c r="BD1919" s="70"/>
      <c r="BE1919" s="70"/>
      <c r="BF1919" s="70"/>
      <c r="BG1919" s="70"/>
      <c r="BH1919" s="70"/>
      <c r="BI1919" s="70"/>
      <c r="BJ1919" s="70"/>
      <c r="BK1919" s="70"/>
      <c r="BL1919" s="70"/>
      <c r="BM1919" s="70"/>
      <c r="BN1919" s="70"/>
      <c r="BO1919" s="70"/>
      <c r="BP1919" s="70"/>
      <c r="BQ1919" s="70"/>
      <c r="BR1919" s="70"/>
      <c r="BS1919" s="70"/>
      <c r="BT1919" s="70"/>
      <c r="BU1919" s="70"/>
      <c r="BV1919" s="70"/>
      <c r="BW1919" s="70"/>
      <c r="BX1919" s="70"/>
      <c r="BY1919" s="70"/>
      <c r="BZ1919" s="70"/>
      <c r="CA1919" s="70"/>
    </row>
    <row r="1920" spans="2:79" s="67" customFormat="1" hidden="1">
      <c r="B1920" s="85"/>
      <c r="C1920" s="86"/>
      <c r="D1920" s="250"/>
      <c r="E1920" s="84"/>
      <c r="F1920" s="70"/>
      <c r="G1920" s="70"/>
      <c r="H1920" s="70"/>
      <c r="I1920" s="70"/>
      <c r="J1920" s="70"/>
      <c r="K1920" s="70"/>
      <c r="L1920" s="70"/>
      <c r="M1920" s="70"/>
      <c r="N1920" s="70"/>
      <c r="O1920" s="70"/>
      <c r="P1920" s="70"/>
      <c r="Q1920" s="70"/>
      <c r="R1920" s="70"/>
      <c r="S1920" s="70"/>
      <c r="T1920" s="70"/>
      <c r="U1920" s="70"/>
      <c r="V1920" s="70"/>
      <c r="W1920" s="70"/>
      <c r="X1920" s="70"/>
      <c r="Y1920" s="70"/>
      <c r="Z1920" s="70"/>
      <c r="AA1920" s="70"/>
      <c r="AB1920" s="70"/>
      <c r="AC1920" s="70"/>
      <c r="AD1920" s="70"/>
      <c r="AE1920" s="70"/>
      <c r="AF1920" s="70"/>
      <c r="AG1920" s="70"/>
      <c r="AH1920" s="70"/>
      <c r="AI1920" s="70"/>
      <c r="AJ1920" s="70"/>
      <c r="AK1920" s="70"/>
      <c r="AL1920" s="70"/>
      <c r="AM1920" s="70"/>
      <c r="AN1920" s="70"/>
      <c r="AO1920" s="70"/>
      <c r="AP1920" s="70"/>
      <c r="AQ1920" s="70"/>
      <c r="AR1920" s="70"/>
      <c r="AS1920" s="70"/>
      <c r="AT1920" s="70"/>
      <c r="AU1920" s="70"/>
      <c r="AV1920" s="70"/>
      <c r="AW1920" s="70"/>
      <c r="AX1920" s="70"/>
      <c r="AY1920" s="70"/>
      <c r="AZ1920" s="70"/>
      <c r="BA1920" s="70"/>
      <c r="BB1920" s="70"/>
      <c r="BC1920" s="70"/>
      <c r="BD1920" s="70"/>
      <c r="BE1920" s="70"/>
      <c r="BF1920" s="70"/>
      <c r="BG1920" s="70"/>
      <c r="BH1920" s="70"/>
      <c r="BI1920" s="70"/>
      <c r="BJ1920" s="70"/>
      <c r="BK1920" s="70"/>
      <c r="BL1920" s="70"/>
      <c r="BM1920" s="70"/>
      <c r="BN1920" s="70"/>
      <c r="BO1920" s="70"/>
      <c r="BP1920" s="70"/>
      <c r="BQ1920" s="70"/>
      <c r="BR1920" s="70"/>
      <c r="BS1920" s="70"/>
      <c r="BT1920" s="70"/>
      <c r="BU1920" s="70"/>
      <c r="BV1920" s="70"/>
      <c r="BW1920" s="70"/>
      <c r="BX1920" s="70"/>
      <c r="BY1920" s="70"/>
      <c r="BZ1920" s="70"/>
      <c r="CA1920" s="70"/>
    </row>
    <row r="1921" spans="2:79" s="67" customFormat="1" hidden="1">
      <c r="B1921" s="85"/>
      <c r="C1921" s="86"/>
      <c r="D1921" s="250"/>
      <c r="E1921" s="84"/>
      <c r="F1921" s="70"/>
      <c r="G1921" s="70"/>
      <c r="H1921" s="70"/>
      <c r="I1921" s="70"/>
      <c r="J1921" s="70"/>
      <c r="K1921" s="70"/>
      <c r="L1921" s="70"/>
      <c r="M1921" s="70"/>
      <c r="N1921" s="70"/>
      <c r="O1921" s="70"/>
      <c r="P1921" s="70"/>
      <c r="Q1921" s="70"/>
      <c r="R1921" s="70"/>
      <c r="S1921" s="70"/>
      <c r="T1921" s="70"/>
      <c r="U1921" s="70"/>
      <c r="V1921" s="70"/>
      <c r="W1921" s="70"/>
      <c r="X1921" s="70"/>
      <c r="Y1921" s="70"/>
      <c r="Z1921" s="70"/>
      <c r="AA1921" s="70"/>
      <c r="AB1921" s="70"/>
      <c r="AC1921" s="70"/>
      <c r="AD1921" s="70"/>
      <c r="AE1921" s="70"/>
      <c r="AF1921" s="70"/>
      <c r="AG1921" s="70"/>
      <c r="AH1921" s="70"/>
      <c r="AI1921" s="70"/>
      <c r="AJ1921" s="70"/>
      <c r="AK1921" s="70"/>
      <c r="AL1921" s="70"/>
      <c r="AM1921" s="70"/>
      <c r="AN1921" s="70"/>
      <c r="AO1921" s="70"/>
      <c r="AP1921" s="70"/>
      <c r="AQ1921" s="70"/>
      <c r="AR1921" s="70"/>
      <c r="AS1921" s="70"/>
      <c r="AT1921" s="70"/>
      <c r="AU1921" s="70"/>
      <c r="AV1921" s="70"/>
      <c r="AW1921" s="70"/>
      <c r="AX1921" s="70"/>
      <c r="AY1921" s="70"/>
      <c r="AZ1921" s="70"/>
      <c r="BA1921" s="70"/>
      <c r="BB1921" s="70"/>
      <c r="BC1921" s="70"/>
      <c r="BD1921" s="70"/>
      <c r="BE1921" s="70"/>
      <c r="BF1921" s="70"/>
      <c r="BG1921" s="70"/>
      <c r="BH1921" s="70"/>
      <c r="BI1921" s="70"/>
      <c r="BJ1921" s="70"/>
      <c r="BK1921" s="70"/>
      <c r="BL1921" s="70"/>
      <c r="BM1921" s="70"/>
      <c r="BN1921" s="70"/>
      <c r="BO1921" s="70"/>
      <c r="BP1921" s="70"/>
      <c r="BQ1921" s="70"/>
      <c r="BR1921" s="70"/>
      <c r="BS1921" s="70"/>
      <c r="BT1921" s="70"/>
      <c r="BU1921" s="70"/>
      <c r="BV1921" s="70"/>
      <c r="BW1921" s="70"/>
      <c r="BX1921" s="70"/>
      <c r="BY1921" s="70"/>
      <c r="BZ1921" s="70"/>
      <c r="CA1921" s="70"/>
    </row>
    <row r="1922" spans="2:79" s="67" customFormat="1" hidden="1">
      <c r="B1922" s="85"/>
      <c r="C1922" s="86"/>
      <c r="D1922" s="250"/>
      <c r="E1922" s="84"/>
      <c r="F1922" s="70"/>
      <c r="G1922" s="70"/>
      <c r="H1922" s="70"/>
      <c r="I1922" s="70"/>
      <c r="J1922" s="70"/>
      <c r="K1922" s="70"/>
      <c r="L1922" s="70"/>
      <c r="M1922" s="70"/>
      <c r="N1922" s="70"/>
      <c r="O1922" s="70"/>
      <c r="P1922" s="70"/>
      <c r="Q1922" s="70"/>
      <c r="R1922" s="70"/>
      <c r="S1922" s="70"/>
      <c r="T1922" s="70"/>
      <c r="U1922" s="70"/>
      <c r="V1922" s="70"/>
      <c r="W1922" s="70"/>
      <c r="X1922" s="70"/>
      <c r="Y1922" s="70"/>
      <c r="Z1922" s="70"/>
      <c r="AA1922" s="70"/>
      <c r="AB1922" s="70"/>
      <c r="AC1922" s="70"/>
      <c r="AD1922" s="70"/>
      <c r="AE1922" s="70"/>
      <c r="AF1922" s="70"/>
      <c r="AG1922" s="70"/>
      <c r="AH1922" s="70"/>
      <c r="AI1922" s="70"/>
      <c r="AJ1922" s="70"/>
      <c r="AK1922" s="70"/>
      <c r="AL1922" s="70"/>
      <c r="AM1922" s="70"/>
      <c r="AN1922" s="70"/>
      <c r="AO1922" s="70"/>
      <c r="AP1922" s="70"/>
      <c r="AQ1922" s="70"/>
      <c r="AR1922" s="70"/>
      <c r="AS1922" s="70"/>
      <c r="AT1922" s="70"/>
      <c r="AU1922" s="70"/>
      <c r="AV1922" s="70"/>
      <c r="AW1922" s="70"/>
      <c r="AX1922" s="70"/>
      <c r="AY1922" s="70"/>
      <c r="AZ1922" s="70"/>
      <c r="BA1922" s="70"/>
      <c r="BB1922" s="70"/>
      <c r="BC1922" s="70"/>
      <c r="BD1922" s="70"/>
      <c r="BE1922" s="70"/>
      <c r="BF1922" s="70"/>
      <c r="BG1922" s="70"/>
      <c r="BH1922" s="70"/>
      <c r="BI1922" s="70"/>
      <c r="BJ1922" s="70"/>
      <c r="BK1922" s="70"/>
      <c r="BL1922" s="70"/>
      <c r="BM1922" s="70"/>
      <c r="BN1922" s="70"/>
      <c r="BO1922" s="70"/>
      <c r="BP1922" s="70"/>
      <c r="BQ1922" s="70"/>
      <c r="BR1922" s="70"/>
      <c r="BS1922" s="70"/>
      <c r="BT1922" s="70"/>
      <c r="BU1922" s="70"/>
      <c r="BV1922" s="70"/>
      <c r="BW1922" s="70"/>
      <c r="BX1922" s="70"/>
      <c r="BY1922" s="70"/>
      <c r="BZ1922" s="70"/>
      <c r="CA1922" s="70"/>
    </row>
    <row r="1923" spans="2:79" s="67" customFormat="1" hidden="1">
      <c r="B1923" s="85"/>
      <c r="C1923" s="86"/>
      <c r="D1923" s="250"/>
      <c r="E1923" s="84"/>
      <c r="F1923" s="70"/>
      <c r="G1923" s="70"/>
      <c r="H1923" s="70"/>
      <c r="I1923" s="70"/>
      <c r="J1923" s="70"/>
      <c r="K1923" s="70"/>
      <c r="L1923" s="70"/>
      <c r="M1923" s="70"/>
      <c r="N1923" s="70"/>
      <c r="O1923" s="70"/>
      <c r="P1923" s="70"/>
      <c r="Q1923" s="70"/>
      <c r="R1923" s="70"/>
      <c r="S1923" s="70"/>
      <c r="T1923" s="70"/>
      <c r="U1923" s="70"/>
      <c r="V1923" s="70"/>
      <c r="W1923" s="70"/>
      <c r="X1923" s="70"/>
      <c r="Y1923" s="70"/>
      <c r="Z1923" s="70"/>
      <c r="AA1923" s="70"/>
      <c r="AB1923" s="70"/>
      <c r="AC1923" s="70"/>
      <c r="AD1923" s="70"/>
      <c r="AE1923" s="70"/>
      <c r="AF1923" s="70"/>
      <c r="AG1923" s="70"/>
      <c r="AH1923" s="70"/>
      <c r="AI1923" s="70"/>
      <c r="AJ1923" s="70"/>
      <c r="AK1923" s="70"/>
      <c r="AL1923" s="70"/>
      <c r="AM1923" s="70"/>
      <c r="AN1923" s="70"/>
      <c r="AO1923" s="70"/>
      <c r="AP1923" s="70"/>
      <c r="AQ1923" s="70"/>
      <c r="AR1923" s="70"/>
      <c r="AS1923" s="70"/>
      <c r="AT1923" s="70"/>
      <c r="AU1923" s="70"/>
      <c r="AV1923" s="70"/>
      <c r="AW1923" s="70"/>
      <c r="AX1923" s="70"/>
      <c r="AY1923" s="70"/>
      <c r="AZ1923" s="70"/>
      <c r="BA1923" s="70"/>
      <c r="BB1923" s="70"/>
      <c r="BC1923" s="70"/>
      <c r="BD1923" s="70"/>
      <c r="BE1923" s="70"/>
      <c r="BF1923" s="70"/>
      <c r="BG1923" s="70"/>
      <c r="BH1923" s="70"/>
      <c r="BI1923" s="70"/>
      <c r="BJ1923" s="70"/>
      <c r="BK1923" s="70"/>
      <c r="BL1923" s="70"/>
      <c r="BM1923" s="70"/>
      <c r="BN1923" s="70"/>
      <c r="BO1923" s="70"/>
      <c r="BP1923" s="70"/>
      <c r="BQ1923" s="70"/>
      <c r="BR1923" s="70"/>
      <c r="BS1923" s="70"/>
      <c r="BT1923" s="70"/>
      <c r="BU1923" s="70"/>
      <c r="BV1923" s="70"/>
      <c r="BW1923" s="70"/>
      <c r="BX1923" s="70"/>
      <c r="BY1923" s="70"/>
      <c r="BZ1923" s="70"/>
      <c r="CA1923" s="70"/>
    </row>
    <row r="1924" spans="2:79" s="67" customFormat="1" hidden="1">
      <c r="B1924" s="85"/>
      <c r="C1924" s="86"/>
      <c r="D1924" s="250"/>
      <c r="E1924" s="84"/>
      <c r="F1924" s="70"/>
      <c r="G1924" s="70"/>
      <c r="H1924" s="70"/>
      <c r="I1924" s="70"/>
      <c r="J1924" s="70"/>
      <c r="K1924" s="70"/>
      <c r="L1924" s="70"/>
      <c r="M1924" s="70"/>
      <c r="N1924" s="70"/>
      <c r="O1924" s="70"/>
      <c r="P1924" s="70"/>
      <c r="Q1924" s="70"/>
      <c r="R1924" s="70"/>
      <c r="S1924" s="70"/>
      <c r="T1924" s="70"/>
      <c r="U1924" s="70"/>
      <c r="V1924" s="70"/>
      <c r="W1924" s="70"/>
      <c r="X1924" s="70"/>
      <c r="Y1924" s="70"/>
      <c r="Z1924" s="70"/>
      <c r="AA1924" s="70"/>
      <c r="AB1924" s="70"/>
      <c r="AC1924" s="70"/>
      <c r="AD1924" s="70"/>
      <c r="AE1924" s="70"/>
      <c r="AF1924" s="70"/>
      <c r="AG1924" s="70"/>
      <c r="AH1924" s="70"/>
      <c r="AI1924" s="70"/>
      <c r="AJ1924" s="70"/>
      <c r="AK1924" s="70"/>
      <c r="AL1924" s="70"/>
      <c r="AM1924" s="70"/>
      <c r="AN1924" s="70"/>
      <c r="AO1924" s="70"/>
      <c r="AP1924" s="70"/>
      <c r="AQ1924" s="70"/>
      <c r="AR1924" s="70"/>
      <c r="AS1924" s="70"/>
      <c r="AT1924" s="70"/>
      <c r="AU1924" s="70"/>
      <c r="AV1924" s="70"/>
      <c r="AW1924" s="70"/>
      <c r="AX1924" s="70"/>
      <c r="AY1924" s="70"/>
      <c r="AZ1924" s="70"/>
      <c r="BA1924" s="70"/>
      <c r="BB1924" s="70"/>
      <c r="BC1924" s="70"/>
      <c r="BD1924" s="70"/>
      <c r="BE1924" s="70"/>
      <c r="BF1924" s="70"/>
      <c r="BG1924" s="70"/>
      <c r="BH1924" s="70"/>
      <c r="BI1924" s="70"/>
      <c r="BJ1924" s="70"/>
      <c r="BK1924" s="70"/>
      <c r="BL1924" s="70"/>
      <c r="BM1924" s="70"/>
      <c r="BN1924" s="70"/>
      <c r="BO1924" s="70"/>
      <c r="BP1924" s="70"/>
      <c r="BQ1924" s="70"/>
      <c r="BR1924" s="70"/>
      <c r="BS1924" s="70"/>
      <c r="BT1924" s="70"/>
      <c r="BU1924" s="70"/>
      <c r="BV1924" s="70"/>
      <c r="BW1924" s="70"/>
      <c r="BX1924" s="70"/>
      <c r="BY1924" s="70"/>
      <c r="BZ1924" s="70"/>
      <c r="CA1924" s="70"/>
    </row>
    <row r="1925" spans="2:79" s="67" customFormat="1" hidden="1">
      <c r="B1925" s="85"/>
      <c r="C1925" s="86"/>
      <c r="D1925" s="250"/>
      <c r="E1925" s="84"/>
      <c r="F1925" s="70"/>
      <c r="G1925" s="70"/>
      <c r="H1925" s="70"/>
      <c r="I1925" s="70"/>
      <c r="J1925" s="70"/>
      <c r="K1925" s="70"/>
      <c r="L1925" s="70"/>
      <c r="M1925" s="70"/>
      <c r="N1925" s="70"/>
      <c r="O1925" s="70"/>
      <c r="P1925" s="70"/>
      <c r="Q1925" s="70"/>
      <c r="R1925" s="70"/>
      <c r="S1925" s="70"/>
      <c r="T1925" s="70"/>
      <c r="U1925" s="70"/>
      <c r="V1925" s="70"/>
      <c r="W1925" s="70"/>
      <c r="X1925" s="70"/>
      <c r="Y1925" s="70"/>
      <c r="Z1925" s="70"/>
      <c r="AA1925" s="70"/>
      <c r="AB1925" s="70"/>
      <c r="AC1925" s="70"/>
      <c r="AD1925" s="70"/>
      <c r="AE1925" s="70"/>
      <c r="AF1925" s="70"/>
      <c r="AG1925" s="70"/>
      <c r="AH1925" s="70"/>
      <c r="AI1925" s="70"/>
      <c r="AJ1925" s="70"/>
      <c r="AK1925" s="70"/>
      <c r="AL1925" s="70"/>
      <c r="AM1925" s="70"/>
      <c r="AN1925" s="70"/>
      <c r="AO1925" s="70"/>
      <c r="AP1925" s="70"/>
      <c r="AQ1925" s="70"/>
      <c r="AR1925" s="70"/>
      <c r="AS1925" s="70"/>
      <c r="AT1925" s="70"/>
      <c r="AU1925" s="70"/>
      <c r="AV1925" s="70"/>
      <c r="AW1925" s="70"/>
      <c r="AX1925" s="70"/>
      <c r="AY1925" s="70"/>
      <c r="AZ1925" s="70"/>
      <c r="BA1925" s="70"/>
      <c r="BB1925" s="70"/>
      <c r="BC1925" s="70"/>
      <c r="BD1925" s="70"/>
      <c r="BE1925" s="70"/>
      <c r="BF1925" s="70"/>
      <c r="BG1925" s="70"/>
      <c r="BH1925" s="70"/>
      <c r="BI1925" s="70"/>
      <c r="BJ1925" s="70"/>
      <c r="BK1925" s="70"/>
      <c r="BL1925" s="70"/>
      <c r="BM1925" s="70"/>
      <c r="BN1925" s="70"/>
      <c r="BO1925" s="70"/>
      <c r="BP1925" s="70"/>
      <c r="BQ1925" s="70"/>
      <c r="BR1925" s="70"/>
      <c r="BS1925" s="70"/>
      <c r="BT1925" s="70"/>
      <c r="BU1925" s="70"/>
      <c r="BV1925" s="70"/>
      <c r="BW1925" s="70"/>
      <c r="BX1925" s="70"/>
      <c r="BY1925" s="70"/>
      <c r="BZ1925" s="70"/>
      <c r="CA1925" s="70"/>
    </row>
    <row r="1926" spans="2:79" s="67" customFormat="1" hidden="1">
      <c r="B1926" s="85"/>
      <c r="C1926" s="86"/>
      <c r="D1926" s="250"/>
      <c r="E1926" s="84"/>
      <c r="F1926" s="70"/>
      <c r="G1926" s="70"/>
      <c r="H1926" s="70"/>
      <c r="I1926" s="70"/>
      <c r="J1926" s="70"/>
      <c r="K1926" s="70"/>
      <c r="L1926" s="70"/>
      <c r="M1926" s="70"/>
      <c r="N1926" s="70"/>
      <c r="O1926" s="70"/>
      <c r="P1926" s="70"/>
      <c r="Q1926" s="70"/>
      <c r="R1926" s="70"/>
      <c r="S1926" s="70"/>
      <c r="T1926" s="70"/>
      <c r="U1926" s="70"/>
      <c r="V1926" s="70"/>
      <c r="W1926" s="70"/>
      <c r="X1926" s="70"/>
      <c r="Y1926" s="70"/>
      <c r="Z1926" s="70"/>
      <c r="AA1926" s="70"/>
      <c r="AB1926" s="70"/>
      <c r="AC1926" s="70"/>
      <c r="AD1926" s="70"/>
      <c r="AE1926" s="70"/>
      <c r="AF1926" s="70"/>
      <c r="AG1926" s="70"/>
      <c r="AH1926" s="70"/>
      <c r="AI1926" s="70"/>
      <c r="AJ1926" s="70"/>
      <c r="AK1926" s="70"/>
      <c r="AL1926" s="70"/>
      <c r="AM1926" s="70"/>
      <c r="AN1926" s="70"/>
      <c r="AO1926" s="70"/>
      <c r="AP1926" s="70"/>
      <c r="AQ1926" s="70"/>
      <c r="AR1926" s="70"/>
      <c r="AS1926" s="70"/>
      <c r="AT1926" s="70"/>
      <c r="AU1926" s="70"/>
      <c r="AV1926" s="70"/>
      <c r="AW1926" s="70"/>
      <c r="AX1926" s="70"/>
      <c r="AY1926" s="70"/>
      <c r="AZ1926" s="70"/>
      <c r="BA1926" s="70"/>
      <c r="BB1926" s="70"/>
      <c r="BC1926" s="70"/>
      <c r="BD1926" s="70"/>
      <c r="BE1926" s="70"/>
      <c r="BF1926" s="70"/>
      <c r="BG1926" s="70"/>
      <c r="BH1926" s="70"/>
      <c r="BI1926" s="70"/>
      <c r="BJ1926" s="70"/>
      <c r="BK1926" s="70"/>
      <c r="BL1926" s="70"/>
      <c r="BM1926" s="70"/>
      <c r="BN1926" s="70"/>
      <c r="BO1926" s="70"/>
      <c r="BP1926" s="70"/>
      <c r="BQ1926" s="70"/>
      <c r="BR1926" s="70"/>
      <c r="BS1926" s="70"/>
      <c r="BT1926" s="70"/>
      <c r="BU1926" s="70"/>
      <c r="BV1926" s="70"/>
      <c r="BW1926" s="70"/>
      <c r="BX1926" s="70"/>
      <c r="BY1926" s="70"/>
      <c r="BZ1926" s="70"/>
      <c r="CA1926" s="70"/>
    </row>
    <row r="1927" spans="2:79" s="67" customFormat="1" hidden="1">
      <c r="B1927" s="85"/>
      <c r="C1927" s="86"/>
      <c r="D1927" s="250"/>
      <c r="E1927" s="84"/>
      <c r="F1927" s="70"/>
      <c r="G1927" s="70"/>
      <c r="H1927" s="70"/>
      <c r="I1927" s="70"/>
      <c r="J1927" s="70"/>
      <c r="K1927" s="70"/>
      <c r="L1927" s="70"/>
      <c r="M1927" s="70"/>
      <c r="N1927" s="70"/>
      <c r="O1927" s="70"/>
      <c r="P1927" s="70"/>
      <c r="Q1927" s="70"/>
      <c r="R1927" s="70"/>
      <c r="S1927" s="70"/>
      <c r="T1927" s="70"/>
      <c r="U1927" s="70"/>
      <c r="V1927" s="70"/>
      <c r="W1927" s="70"/>
      <c r="X1927" s="70"/>
      <c r="Y1927" s="70"/>
      <c r="Z1927" s="70"/>
      <c r="AA1927" s="70"/>
      <c r="AB1927" s="70"/>
      <c r="AC1927" s="70"/>
      <c r="AD1927" s="70"/>
      <c r="AE1927" s="70"/>
      <c r="AF1927" s="70"/>
      <c r="AG1927" s="70"/>
      <c r="AH1927" s="70"/>
      <c r="AI1927" s="70"/>
      <c r="AJ1927" s="70"/>
      <c r="AK1927" s="70"/>
      <c r="AL1927" s="70"/>
      <c r="AM1927" s="70"/>
      <c r="AN1927" s="70"/>
      <c r="AO1927" s="70"/>
      <c r="AP1927" s="70"/>
      <c r="AQ1927" s="70"/>
      <c r="AR1927" s="70"/>
      <c r="AS1927" s="70"/>
      <c r="AT1927" s="70"/>
      <c r="AU1927" s="70"/>
      <c r="AV1927" s="70"/>
      <c r="AW1927" s="70"/>
      <c r="AX1927" s="70"/>
      <c r="AY1927" s="70"/>
      <c r="AZ1927" s="70"/>
      <c r="BA1927" s="70"/>
      <c r="BB1927" s="70"/>
      <c r="BC1927" s="70"/>
      <c r="BD1927" s="70"/>
      <c r="BE1927" s="70"/>
      <c r="BF1927" s="70"/>
      <c r="BG1927" s="70"/>
      <c r="BH1927" s="70"/>
      <c r="BI1927" s="70"/>
      <c r="BJ1927" s="70"/>
      <c r="BK1927" s="70"/>
      <c r="BL1927" s="70"/>
      <c r="BM1927" s="70"/>
      <c r="BN1927" s="70"/>
      <c r="BO1927" s="70"/>
      <c r="BP1927" s="70"/>
      <c r="BQ1927" s="70"/>
      <c r="BR1927" s="70"/>
      <c r="BS1927" s="70"/>
      <c r="BT1927" s="70"/>
      <c r="BU1927" s="70"/>
      <c r="BV1927" s="70"/>
      <c r="BW1927" s="70"/>
      <c r="BX1927" s="70"/>
      <c r="BY1927" s="70"/>
      <c r="BZ1927" s="70"/>
      <c r="CA1927" s="70"/>
    </row>
    <row r="1928" spans="2:79" s="67" customFormat="1" hidden="1">
      <c r="B1928" s="85"/>
      <c r="C1928" s="86"/>
      <c r="D1928" s="250"/>
      <c r="E1928" s="84"/>
      <c r="F1928" s="70"/>
      <c r="G1928" s="70"/>
      <c r="H1928" s="70"/>
      <c r="I1928" s="70"/>
      <c r="J1928" s="70"/>
      <c r="K1928" s="70"/>
      <c r="L1928" s="70"/>
      <c r="M1928" s="70"/>
      <c r="N1928" s="70"/>
      <c r="O1928" s="70"/>
      <c r="P1928" s="70"/>
      <c r="Q1928" s="70"/>
      <c r="R1928" s="70"/>
      <c r="S1928" s="70"/>
      <c r="T1928" s="70"/>
      <c r="U1928" s="70"/>
      <c r="V1928" s="70"/>
      <c r="W1928" s="70"/>
      <c r="X1928" s="70"/>
      <c r="Y1928" s="70"/>
      <c r="Z1928" s="70"/>
      <c r="AA1928" s="70"/>
      <c r="AB1928" s="70"/>
      <c r="AC1928" s="70"/>
      <c r="AD1928" s="70"/>
      <c r="AE1928" s="70"/>
      <c r="AF1928" s="70"/>
      <c r="AG1928" s="70"/>
      <c r="AH1928" s="70"/>
      <c r="AI1928" s="70"/>
      <c r="AJ1928" s="70"/>
      <c r="AK1928" s="70"/>
      <c r="AL1928" s="70"/>
      <c r="AM1928" s="70"/>
      <c r="AN1928" s="70"/>
      <c r="AO1928" s="70"/>
      <c r="AP1928" s="70"/>
      <c r="AQ1928" s="70"/>
      <c r="AR1928" s="70"/>
      <c r="AS1928" s="70"/>
      <c r="AT1928" s="70"/>
      <c r="AU1928" s="70"/>
      <c r="AV1928" s="70"/>
      <c r="AW1928" s="70"/>
      <c r="AX1928" s="70"/>
      <c r="AY1928" s="70"/>
      <c r="AZ1928" s="70"/>
      <c r="BA1928" s="70"/>
      <c r="BB1928" s="70"/>
      <c r="BC1928" s="70"/>
      <c r="BD1928" s="70"/>
      <c r="BE1928" s="70"/>
      <c r="BF1928" s="70"/>
      <c r="BG1928" s="70"/>
      <c r="BH1928" s="70"/>
      <c r="BI1928" s="70"/>
      <c r="BJ1928" s="70"/>
      <c r="BK1928" s="70"/>
      <c r="BL1928" s="70"/>
      <c r="BM1928" s="70"/>
      <c r="BN1928" s="70"/>
      <c r="BO1928" s="70"/>
      <c r="BP1928" s="70"/>
      <c r="BQ1928" s="70"/>
      <c r="BR1928" s="70"/>
      <c r="BS1928" s="70"/>
      <c r="BT1928" s="70"/>
      <c r="BU1928" s="70"/>
      <c r="BV1928" s="70"/>
      <c r="BW1928" s="70"/>
      <c r="BX1928" s="70"/>
      <c r="BY1928" s="70"/>
      <c r="BZ1928" s="70"/>
      <c r="CA1928" s="70"/>
    </row>
    <row r="1929" spans="2:79" s="67" customFormat="1" hidden="1">
      <c r="B1929" s="85"/>
      <c r="C1929" s="86"/>
      <c r="D1929" s="250"/>
      <c r="E1929" s="84"/>
      <c r="F1929" s="70"/>
      <c r="G1929" s="70"/>
      <c r="H1929" s="70"/>
      <c r="I1929" s="70"/>
      <c r="J1929" s="70"/>
      <c r="K1929" s="70"/>
      <c r="L1929" s="70"/>
      <c r="M1929" s="70"/>
      <c r="N1929" s="70"/>
      <c r="O1929" s="70"/>
      <c r="P1929" s="70"/>
      <c r="Q1929" s="70"/>
      <c r="R1929" s="70"/>
      <c r="S1929" s="70"/>
      <c r="T1929" s="70"/>
      <c r="U1929" s="70"/>
      <c r="V1929" s="70"/>
      <c r="W1929" s="70"/>
      <c r="X1929" s="70"/>
      <c r="Y1929" s="70"/>
      <c r="Z1929" s="70"/>
      <c r="AA1929" s="70"/>
      <c r="AB1929" s="70"/>
      <c r="AC1929" s="70"/>
      <c r="AD1929" s="70"/>
      <c r="AE1929" s="70"/>
      <c r="AF1929" s="70"/>
      <c r="AG1929" s="70"/>
      <c r="AH1929" s="70"/>
      <c r="AI1929" s="70"/>
      <c r="AJ1929" s="70"/>
      <c r="AK1929" s="70"/>
      <c r="AL1929" s="70"/>
      <c r="AM1929" s="70"/>
      <c r="AN1929" s="70"/>
      <c r="AO1929" s="70"/>
      <c r="AP1929" s="70"/>
      <c r="AQ1929" s="70"/>
      <c r="AR1929" s="70"/>
      <c r="AS1929" s="70"/>
      <c r="AT1929" s="70"/>
      <c r="AU1929" s="70"/>
      <c r="AV1929" s="70"/>
      <c r="AW1929" s="70"/>
      <c r="AX1929" s="70"/>
      <c r="AY1929" s="70"/>
      <c r="AZ1929" s="70"/>
      <c r="BA1929" s="70"/>
      <c r="BB1929" s="70"/>
      <c r="BC1929" s="70"/>
      <c r="BD1929" s="70"/>
      <c r="BE1929" s="70"/>
      <c r="BF1929" s="70"/>
      <c r="BG1929" s="70"/>
      <c r="BH1929" s="70"/>
      <c r="BI1929" s="70"/>
      <c r="BJ1929" s="70"/>
      <c r="BK1929" s="70"/>
      <c r="BL1929" s="70"/>
      <c r="BM1929" s="70"/>
      <c r="BN1929" s="70"/>
      <c r="BO1929" s="70"/>
      <c r="BP1929" s="70"/>
      <c r="BQ1929" s="70"/>
      <c r="BR1929" s="70"/>
      <c r="BS1929" s="70"/>
      <c r="BT1929" s="70"/>
      <c r="BU1929" s="70"/>
      <c r="BV1929" s="70"/>
      <c r="BW1929" s="70"/>
      <c r="BX1929" s="70"/>
      <c r="BY1929" s="70"/>
      <c r="BZ1929" s="70"/>
      <c r="CA1929" s="70"/>
    </row>
    <row r="1930" spans="2:79" s="67" customFormat="1" hidden="1">
      <c r="B1930" s="85"/>
      <c r="C1930" s="86"/>
      <c r="D1930" s="250"/>
      <c r="E1930" s="84"/>
      <c r="F1930" s="70"/>
      <c r="G1930" s="70"/>
      <c r="H1930" s="70"/>
      <c r="I1930" s="70"/>
      <c r="J1930" s="70"/>
      <c r="K1930" s="70"/>
      <c r="L1930" s="70"/>
      <c r="M1930" s="70"/>
      <c r="N1930" s="70"/>
      <c r="O1930" s="70"/>
      <c r="P1930" s="70"/>
      <c r="Q1930" s="70"/>
      <c r="R1930" s="70"/>
      <c r="S1930" s="70"/>
      <c r="T1930" s="70"/>
      <c r="U1930" s="70"/>
      <c r="V1930" s="70"/>
      <c r="W1930" s="70"/>
      <c r="X1930" s="70"/>
      <c r="Y1930" s="70"/>
      <c r="Z1930" s="70"/>
      <c r="AA1930" s="70"/>
      <c r="AB1930" s="70"/>
      <c r="AC1930" s="70"/>
      <c r="AD1930" s="70"/>
      <c r="AE1930" s="70"/>
      <c r="AF1930" s="70"/>
      <c r="AG1930" s="70"/>
      <c r="AH1930" s="70"/>
      <c r="AI1930" s="70"/>
      <c r="AJ1930" s="70"/>
      <c r="AK1930" s="70"/>
      <c r="AL1930" s="70"/>
      <c r="AM1930" s="70"/>
      <c r="AN1930" s="70"/>
      <c r="AO1930" s="70"/>
      <c r="AP1930" s="70"/>
      <c r="AQ1930" s="70"/>
      <c r="AR1930" s="70"/>
      <c r="AS1930" s="70"/>
      <c r="AT1930" s="70"/>
      <c r="AU1930" s="70"/>
      <c r="AV1930" s="70"/>
      <c r="AW1930" s="70"/>
      <c r="AX1930" s="70"/>
      <c r="AY1930" s="70"/>
      <c r="AZ1930" s="70"/>
      <c r="BA1930" s="70"/>
      <c r="BB1930" s="70"/>
      <c r="BC1930" s="70"/>
      <c r="BD1930" s="70"/>
      <c r="BE1930" s="70"/>
      <c r="BF1930" s="70"/>
      <c r="BG1930" s="70"/>
      <c r="BH1930" s="70"/>
      <c r="BI1930" s="70"/>
      <c r="BJ1930" s="70"/>
      <c r="BK1930" s="70"/>
      <c r="BL1930" s="70"/>
      <c r="BM1930" s="70"/>
      <c r="BN1930" s="70"/>
      <c r="BO1930" s="70"/>
      <c r="BP1930" s="70"/>
      <c r="BQ1930" s="70"/>
      <c r="BR1930" s="70"/>
      <c r="BS1930" s="70"/>
      <c r="BT1930" s="70"/>
      <c r="BU1930" s="70"/>
      <c r="BV1930" s="70"/>
      <c r="BW1930" s="70"/>
      <c r="BX1930" s="70"/>
      <c r="BY1930" s="70"/>
      <c r="BZ1930" s="70"/>
      <c r="CA1930" s="70"/>
    </row>
    <row r="1931" spans="2:79" s="67" customFormat="1" hidden="1">
      <c r="B1931" s="85"/>
      <c r="C1931" s="86"/>
      <c r="D1931" s="250"/>
      <c r="E1931" s="84"/>
      <c r="F1931" s="70"/>
      <c r="G1931" s="70"/>
      <c r="H1931" s="70"/>
      <c r="I1931" s="70"/>
      <c r="J1931" s="70"/>
      <c r="K1931" s="70"/>
      <c r="L1931" s="70"/>
      <c r="M1931" s="70"/>
      <c r="N1931" s="70"/>
      <c r="O1931" s="70"/>
      <c r="P1931" s="70"/>
      <c r="Q1931" s="70"/>
      <c r="R1931" s="70"/>
      <c r="S1931" s="70"/>
      <c r="T1931" s="70"/>
      <c r="U1931" s="70"/>
      <c r="V1931" s="70"/>
      <c r="W1931" s="70"/>
      <c r="X1931" s="70"/>
      <c r="Y1931" s="70"/>
      <c r="Z1931" s="70"/>
      <c r="AA1931" s="70"/>
      <c r="AB1931" s="70"/>
      <c r="AC1931" s="70"/>
      <c r="AD1931" s="70"/>
      <c r="AE1931" s="70"/>
      <c r="AF1931" s="70"/>
      <c r="AG1931" s="70"/>
      <c r="AH1931" s="70"/>
      <c r="AI1931" s="70"/>
      <c r="AJ1931" s="70"/>
      <c r="AK1931" s="70"/>
      <c r="AL1931" s="70"/>
      <c r="AM1931" s="70"/>
      <c r="AN1931" s="70"/>
      <c r="AO1931" s="70"/>
      <c r="AP1931" s="70"/>
      <c r="AQ1931" s="70"/>
      <c r="AR1931" s="70"/>
      <c r="AS1931" s="70"/>
      <c r="AT1931" s="70"/>
      <c r="AU1931" s="70"/>
      <c r="AV1931" s="70"/>
      <c r="AW1931" s="70"/>
      <c r="AX1931" s="70"/>
      <c r="AY1931" s="70"/>
      <c r="AZ1931" s="70"/>
      <c r="BA1931" s="70"/>
      <c r="BB1931" s="70"/>
      <c r="BC1931" s="70"/>
      <c r="BD1931" s="70"/>
      <c r="BE1931" s="70"/>
      <c r="BF1931" s="70"/>
      <c r="BG1931" s="70"/>
      <c r="BH1931" s="70"/>
      <c r="BI1931" s="70"/>
      <c r="BJ1931" s="70"/>
      <c r="BK1931" s="70"/>
      <c r="BL1931" s="70"/>
      <c r="BM1931" s="70"/>
      <c r="BN1931" s="70"/>
      <c r="BO1931" s="70"/>
      <c r="BP1931" s="70"/>
      <c r="BQ1931" s="70"/>
      <c r="BR1931" s="70"/>
      <c r="BS1931" s="70"/>
      <c r="BT1931" s="70"/>
      <c r="BU1931" s="70"/>
      <c r="BV1931" s="70"/>
      <c r="BW1931" s="70"/>
      <c r="BX1931" s="70"/>
      <c r="BY1931" s="70"/>
      <c r="BZ1931" s="70"/>
      <c r="CA1931" s="70"/>
    </row>
    <row r="1932" spans="2:79" s="67" customFormat="1" hidden="1">
      <c r="B1932" s="85"/>
      <c r="C1932" s="86"/>
      <c r="D1932" s="250"/>
      <c r="E1932" s="84"/>
      <c r="F1932" s="70"/>
      <c r="G1932" s="70"/>
      <c r="H1932" s="70"/>
      <c r="I1932" s="70"/>
      <c r="J1932" s="70"/>
      <c r="K1932" s="70"/>
      <c r="L1932" s="70"/>
      <c r="M1932" s="70"/>
      <c r="N1932" s="70"/>
      <c r="O1932" s="70"/>
      <c r="P1932" s="70"/>
      <c r="Q1932" s="70"/>
      <c r="R1932" s="70"/>
      <c r="S1932" s="70"/>
      <c r="T1932" s="70"/>
      <c r="U1932" s="70"/>
      <c r="V1932" s="70"/>
      <c r="W1932" s="70"/>
      <c r="X1932" s="70"/>
      <c r="Y1932" s="70"/>
      <c r="Z1932" s="70"/>
      <c r="AA1932" s="70"/>
      <c r="AB1932" s="70"/>
      <c r="AC1932" s="70"/>
      <c r="AD1932" s="70"/>
      <c r="AE1932" s="70"/>
      <c r="AF1932" s="70"/>
      <c r="AG1932" s="70"/>
      <c r="AH1932" s="70"/>
      <c r="AI1932" s="70"/>
      <c r="AJ1932" s="70"/>
      <c r="AK1932" s="70"/>
      <c r="AL1932" s="70"/>
      <c r="AM1932" s="70"/>
      <c r="AN1932" s="70"/>
      <c r="AO1932" s="70"/>
      <c r="AP1932" s="70"/>
      <c r="AQ1932" s="70"/>
      <c r="AR1932" s="70"/>
      <c r="AS1932" s="70"/>
      <c r="AT1932" s="70"/>
      <c r="AU1932" s="70"/>
      <c r="AV1932" s="70"/>
      <c r="AW1932" s="70"/>
      <c r="AX1932" s="70"/>
      <c r="AY1932" s="70"/>
      <c r="AZ1932" s="70"/>
      <c r="BA1932" s="70"/>
      <c r="BB1932" s="70"/>
      <c r="BC1932" s="70"/>
      <c r="BD1932" s="70"/>
      <c r="BE1932" s="70"/>
      <c r="BF1932" s="70"/>
      <c r="BG1932" s="70"/>
      <c r="BH1932" s="70"/>
      <c r="BI1932" s="70"/>
      <c r="BJ1932" s="70"/>
      <c r="BK1932" s="70"/>
      <c r="BL1932" s="70"/>
      <c r="BM1932" s="70"/>
      <c r="BN1932" s="70"/>
      <c r="BO1932" s="70"/>
      <c r="BP1932" s="70"/>
      <c r="BQ1932" s="70"/>
      <c r="BR1932" s="70"/>
      <c r="BS1932" s="70"/>
      <c r="BT1932" s="70"/>
      <c r="BU1932" s="70"/>
      <c r="BV1932" s="70"/>
      <c r="BW1932" s="70"/>
      <c r="BX1932" s="70"/>
      <c r="BY1932" s="70"/>
      <c r="BZ1932" s="70"/>
      <c r="CA1932" s="70"/>
    </row>
    <row r="1933" spans="2:79" s="67" customFormat="1" hidden="1">
      <c r="B1933" s="85"/>
      <c r="C1933" s="86"/>
      <c r="D1933" s="250"/>
      <c r="E1933" s="84"/>
      <c r="F1933" s="70"/>
      <c r="G1933" s="70"/>
      <c r="H1933" s="70"/>
      <c r="I1933" s="70"/>
      <c r="J1933" s="70"/>
      <c r="K1933" s="70"/>
      <c r="L1933" s="70"/>
      <c r="M1933" s="70"/>
      <c r="N1933" s="70"/>
      <c r="O1933" s="70"/>
      <c r="P1933" s="70"/>
      <c r="Q1933" s="70"/>
      <c r="R1933" s="70"/>
      <c r="S1933" s="70"/>
      <c r="T1933" s="70"/>
      <c r="U1933" s="70"/>
      <c r="V1933" s="70"/>
      <c r="W1933" s="70"/>
      <c r="X1933" s="70"/>
      <c r="Y1933" s="70"/>
      <c r="Z1933" s="70"/>
      <c r="AA1933" s="70"/>
      <c r="AB1933" s="70"/>
      <c r="AC1933" s="70"/>
      <c r="AD1933" s="70"/>
      <c r="AE1933" s="70"/>
      <c r="AF1933" s="70"/>
      <c r="AG1933" s="70"/>
      <c r="AH1933" s="70"/>
      <c r="AI1933" s="70"/>
      <c r="AJ1933" s="70"/>
      <c r="AK1933" s="70"/>
      <c r="AL1933" s="70"/>
      <c r="AM1933" s="70"/>
      <c r="AN1933" s="70"/>
      <c r="AO1933" s="70"/>
      <c r="AP1933" s="70"/>
      <c r="AQ1933" s="70"/>
      <c r="AR1933" s="70"/>
      <c r="AS1933" s="70"/>
      <c r="AT1933" s="70"/>
      <c r="AU1933" s="70"/>
      <c r="AV1933" s="70"/>
      <c r="AW1933" s="70"/>
      <c r="AX1933" s="70"/>
      <c r="AY1933" s="70"/>
      <c r="AZ1933" s="70"/>
      <c r="BA1933" s="70"/>
      <c r="BB1933" s="70"/>
      <c r="BC1933" s="70"/>
      <c r="BD1933" s="70"/>
      <c r="BE1933" s="70"/>
      <c r="BF1933" s="70"/>
      <c r="BG1933" s="70"/>
      <c r="BH1933" s="70"/>
      <c r="BI1933" s="70"/>
      <c r="BJ1933" s="70"/>
      <c r="BK1933" s="70"/>
      <c r="BL1933" s="70"/>
      <c r="BM1933" s="70"/>
      <c r="BN1933" s="70"/>
      <c r="BO1933" s="70"/>
      <c r="BP1933" s="70"/>
      <c r="BQ1933" s="70"/>
      <c r="BR1933" s="70"/>
      <c r="BS1933" s="70"/>
      <c r="BT1933" s="70"/>
      <c r="BU1933" s="70"/>
      <c r="BV1933" s="70"/>
      <c r="BW1933" s="70"/>
      <c r="BX1933" s="70"/>
      <c r="BY1933" s="70"/>
      <c r="BZ1933" s="70"/>
      <c r="CA1933" s="70"/>
    </row>
    <row r="1934" spans="2:79" s="67" customFormat="1" hidden="1">
      <c r="B1934" s="85"/>
      <c r="C1934" s="86"/>
      <c r="D1934" s="250"/>
      <c r="E1934" s="84"/>
      <c r="F1934" s="70"/>
      <c r="G1934" s="70"/>
      <c r="H1934" s="70"/>
      <c r="I1934" s="70"/>
      <c r="J1934" s="70"/>
      <c r="K1934" s="70"/>
      <c r="L1934" s="70"/>
      <c r="M1934" s="70"/>
      <c r="N1934" s="70"/>
      <c r="O1934" s="70"/>
      <c r="P1934" s="70"/>
      <c r="Q1934" s="70"/>
      <c r="R1934" s="70"/>
      <c r="S1934" s="70"/>
      <c r="T1934" s="70"/>
      <c r="U1934" s="70"/>
      <c r="V1934" s="70"/>
      <c r="W1934" s="70"/>
      <c r="X1934" s="70"/>
      <c r="Y1934" s="70"/>
      <c r="Z1934" s="70"/>
      <c r="AA1934" s="70"/>
      <c r="AB1934" s="70"/>
      <c r="AC1934" s="70"/>
      <c r="AD1934" s="70"/>
      <c r="AE1934" s="70"/>
      <c r="AF1934" s="70"/>
      <c r="AG1934" s="70"/>
      <c r="AH1934" s="70"/>
      <c r="AI1934" s="70"/>
      <c r="AJ1934" s="70"/>
      <c r="AK1934" s="70"/>
      <c r="AL1934" s="70"/>
      <c r="AM1934" s="70"/>
      <c r="AN1934" s="70"/>
      <c r="AO1934" s="70"/>
      <c r="AP1934" s="70"/>
      <c r="AQ1934" s="70"/>
      <c r="AR1934" s="70"/>
      <c r="AS1934" s="70"/>
      <c r="AT1934" s="70"/>
      <c r="AU1934" s="70"/>
      <c r="AV1934" s="70"/>
      <c r="AW1934" s="70"/>
      <c r="AX1934" s="70"/>
      <c r="AY1934" s="70"/>
      <c r="AZ1934" s="70"/>
      <c r="BA1934" s="70"/>
      <c r="BB1934" s="70"/>
      <c r="BC1934" s="70"/>
      <c r="BD1934" s="70"/>
      <c r="BE1934" s="70"/>
      <c r="BF1934" s="70"/>
      <c r="BG1934" s="70"/>
      <c r="BH1934" s="70"/>
      <c r="BI1934" s="70"/>
      <c r="BJ1934" s="70"/>
      <c r="BK1934" s="70"/>
      <c r="BL1934" s="70"/>
      <c r="BM1934" s="70"/>
      <c r="BN1934" s="70"/>
      <c r="BO1934" s="70"/>
      <c r="BP1934" s="70"/>
      <c r="BQ1934" s="70"/>
      <c r="BR1934" s="70"/>
      <c r="BS1934" s="70"/>
      <c r="BT1934" s="70"/>
      <c r="BU1934" s="70"/>
      <c r="BV1934" s="70"/>
      <c r="BW1934" s="70"/>
      <c r="BX1934" s="70"/>
      <c r="BY1934" s="70"/>
      <c r="BZ1934" s="70"/>
      <c r="CA1934" s="70"/>
    </row>
    <row r="1935" spans="2:79" s="67" customFormat="1" hidden="1">
      <c r="B1935" s="85"/>
      <c r="C1935" s="86"/>
      <c r="D1935" s="250"/>
      <c r="E1935" s="84"/>
      <c r="F1935" s="70"/>
      <c r="G1935" s="70"/>
      <c r="H1935" s="70"/>
      <c r="I1935" s="70"/>
      <c r="J1935" s="70"/>
      <c r="K1935" s="70"/>
      <c r="L1935" s="70"/>
      <c r="M1935" s="70"/>
      <c r="N1935" s="70"/>
      <c r="O1935" s="70"/>
      <c r="P1935" s="70"/>
      <c r="Q1935" s="70"/>
      <c r="R1935" s="70"/>
      <c r="S1935" s="70"/>
      <c r="T1935" s="70"/>
      <c r="U1935" s="70"/>
      <c r="V1935" s="70"/>
      <c r="W1935" s="70"/>
      <c r="X1935" s="70"/>
      <c r="Y1935" s="70"/>
      <c r="Z1935" s="70"/>
      <c r="AA1935" s="70"/>
      <c r="AB1935" s="70"/>
      <c r="AC1935" s="70"/>
      <c r="AD1935" s="70"/>
      <c r="AE1935" s="70"/>
      <c r="AF1935" s="70"/>
      <c r="AG1935" s="70"/>
      <c r="AH1935" s="70"/>
      <c r="AI1935" s="70"/>
      <c r="AJ1935" s="70"/>
      <c r="AK1935" s="70"/>
      <c r="AL1935" s="70"/>
      <c r="AM1935" s="70"/>
      <c r="AN1935" s="70"/>
      <c r="AO1935" s="70"/>
      <c r="AP1935" s="70"/>
      <c r="AQ1935" s="70"/>
      <c r="AR1935" s="70"/>
      <c r="AS1935" s="70"/>
      <c r="AT1935" s="70"/>
      <c r="AU1935" s="70"/>
      <c r="AV1935" s="70"/>
      <c r="AW1935" s="70"/>
      <c r="AX1935" s="70"/>
      <c r="AY1935" s="70"/>
      <c r="AZ1935" s="70"/>
      <c r="BA1935" s="70"/>
      <c r="BB1935" s="70"/>
      <c r="BC1935" s="70"/>
      <c r="BD1935" s="70"/>
      <c r="BE1935" s="70"/>
      <c r="BF1935" s="70"/>
      <c r="BG1935" s="70"/>
      <c r="BH1935" s="70"/>
      <c r="BI1935" s="70"/>
      <c r="BJ1935" s="70"/>
      <c r="BK1935" s="70"/>
      <c r="BL1935" s="70"/>
      <c r="BM1935" s="70"/>
      <c r="BN1935" s="70"/>
      <c r="BO1935" s="70"/>
      <c r="BP1935" s="70"/>
      <c r="BQ1935" s="70"/>
      <c r="BR1935" s="70"/>
      <c r="BS1935" s="70"/>
      <c r="BT1935" s="70"/>
      <c r="BU1935" s="70"/>
      <c r="BV1935" s="70"/>
      <c r="BW1935" s="70"/>
      <c r="BX1935" s="70"/>
      <c r="BY1935" s="70"/>
      <c r="BZ1935" s="70"/>
      <c r="CA1935" s="70"/>
    </row>
    <row r="1936" spans="2:79" s="67" customFormat="1" hidden="1">
      <c r="B1936" s="85"/>
      <c r="C1936" s="86"/>
      <c r="D1936" s="250"/>
      <c r="E1936" s="84"/>
      <c r="F1936" s="70"/>
      <c r="G1936" s="70"/>
      <c r="H1936" s="70"/>
      <c r="I1936" s="70"/>
      <c r="J1936" s="70"/>
      <c r="K1936" s="70"/>
      <c r="L1936" s="70"/>
      <c r="M1936" s="70"/>
      <c r="N1936" s="70"/>
      <c r="O1936" s="70"/>
      <c r="P1936" s="70"/>
      <c r="Q1936" s="70"/>
      <c r="R1936" s="70"/>
      <c r="S1936" s="70"/>
      <c r="T1936" s="70"/>
      <c r="U1936" s="70"/>
      <c r="V1936" s="70"/>
      <c r="W1936" s="70"/>
      <c r="X1936" s="70"/>
      <c r="Y1936" s="70"/>
      <c r="Z1936" s="70"/>
      <c r="AA1936" s="70"/>
      <c r="AB1936" s="70"/>
      <c r="AC1936" s="70"/>
      <c r="AD1936" s="70"/>
      <c r="AE1936" s="70"/>
      <c r="AF1936" s="70"/>
      <c r="AG1936" s="70"/>
      <c r="AH1936" s="70"/>
      <c r="AI1936" s="70"/>
      <c r="AJ1936" s="70"/>
      <c r="AK1936" s="70"/>
      <c r="AL1936" s="70"/>
      <c r="AM1936" s="70"/>
      <c r="AN1936" s="70"/>
      <c r="AO1936" s="70"/>
      <c r="AP1936" s="70"/>
      <c r="AQ1936" s="70"/>
      <c r="AR1936" s="70"/>
      <c r="AS1936" s="70"/>
      <c r="AT1936" s="70"/>
      <c r="AU1936" s="70"/>
      <c r="AV1936" s="70"/>
      <c r="AW1936" s="70"/>
      <c r="AX1936" s="70"/>
      <c r="AY1936" s="70"/>
      <c r="AZ1936" s="70"/>
      <c r="BA1936" s="70"/>
      <c r="BB1936" s="70"/>
      <c r="BC1936" s="70"/>
      <c r="BD1936" s="70"/>
      <c r="BE1936" s="70"/>
      <c r="BF1936" s="70"/>
      <c r="BG1936" s="70"/>
      <c r="BH1936" s="70"/>
      <c r="BI1936" s="70"/>
      <c r="BJ1936" s="70"/>
      <c r="BK1936" s="70"/>
      <c r="BL1936" s="70"/>
      <c r="BM1936" s="70"/>
      <c r="BN1936" s="70"/>
      <c r="BO1936" s="70"/>
      <c r="BP1936" s="70"/>
      <c r="BQ1936" s="70"/>
      <c r="BR1936" s="70"/>
      <c r="BS1936" s="70"/>
      <c r="BT1936" s="70"/>
      <c r="BU1936" s="70"/>
      <c r="BV1936" s="70"/>
      <c r="BW1936" s="70"/>
      <c r="BX1936" s="70"/>
      <c r="BY1936" s="70"/>
      <c r="BZ1936" s="70"/>
      <c r="CA1936" s="70"/>
    </row>
    <row r="1937" spans="2:79" s="67" customFormat="1" hidden="1">
      <c r="B1937" s="85"/>
      <c r="C1937" s="86"/>
      <c r="D1937" s="250"/>
      <c r="E1937" s="84"/>
      <c r="F1937" s="70"/>
      <c r="G1937" s="70"/>
      <c r="H1937" s="70"/>
      <c r="I1937" s="70"/>
      <c r="J1937" s="70"/>
      <c r="K1937" s="70"/>
      <c r="L1937" s="70"/>
      <c r="M1937" s="70"/>
      <c r="N1937" s="70"/>
      <c r="O1937" s="70"/>
      <c r="P1937" s="70"/>
      <c r="Q1937" s="70"/>
      <c r="R1937" s="70"/>
      <c r="S1937" s="70"/>
      <c r="T1937" s="70"/>
      <c r="U1937" s="70"/>
      <c r="V1937" s="70"/>
      <c r="W1937" s="70"/>
      <c r="X1937" s="70"/>
      <c r="Y1937" s="70"/>
      <c r="Z1937" s="70"/>
      <c r="AA1937" s="70"/>
      <c r="AB1937" s="70"/>
      <c r="AC1937" s="70"/>
      <c r="AD1937" s="70"/>
      <c r="AE1937" s="70"/>
      <c r="AF1937" s="70"/>
      <c r="AG1937" s="70"/>
      <c r="AH1937" s="70"/>
      <c r="AI1937" s="70"/>
      <c r="AJ1937" s="70"/>
      <c r="AK1937" s="70"/>
      <c r="AL1937" s="70"/>
      <c r="AM1937" s="70"/>
      <c r="AN1937" s="70"/>
      <c r="AO1937" s="70"/>
      <c r="AP1937" s="70"/>
      <c r="AQ1937" s="70"/>
      <c r="AR1937" s="70"/>
      <c r="AS1937" s="70"/>
      <c r="AT1937" s="70"/>
      <c r="AU1937" s="70"/>
      <c r="AV1937" s="70"/>
      <c r="AW1937" s="70"/>
      <c r="AX1937" s="70"/>
      <c r="AY1937" s="70"/>
      <c r="AZ1937" s="70"/>
      <c r="BA1937" s="70"/>
      <c r="BB1937" s="70"/>
      <c r="BC1937" s="70"/>
      <c r="BD1937" s="70"/>
      <c r="BE1937" s="70"/>
      <c r="BF1937" s="70"/>
      <c r="BG1937" s="70"/>
      <c r="BH1937" s="70"/>
      <c r="BI1937" s="70"/>
      <c r="BJ1937" s="70"/>
      <c r="BK1937" s="70"/>
      <c r="BL1937" s="70"/>
      <c r="BM1937" s="70"/>
      <c r="BN1937" s="70"/>
      <c r="BO1937" s="70"/>
      <c r="BP1937" s="70"/>
      <c r="BQ1937" s="70"/>
      <c r="BR1937" s="70"/>
      <c r="BS1937" s="70"/>
      <c r="BT1937" s="70"/>
      <c r="BU1937" s="70"/>
      <c r="BV1937" s="70"/>
      <c r="BW1937" s="70"/>
      <c r="BX1937" s="70"/>
      <c r="BY1937" s="70"/>
      <c r="BZ1937" s="70"/>
      <c r="CA1937" s="70"/>
    </row>
    <row r="1938" spans="2:79" s="67" customFormat="1" hidden="1">
      <c r="B1938" s="85"/>
      <c r="C1938" s="86"/>
      <c r="D1938" s="250"/>
      <c r="E1938" s="84"/>
      <c r="F1938" s="70"/>
      <c r="G1938" s="70"/>
      <c r="H1938" s="70"/>
      <c r="I1938" s="70"/>
      <c r="J1938" s="70"/>
      <c r="K1938" s="70"/>
      <c r="L1938" s="70"/>
      <c r="M1938" s="70"/>
      <c r="N1938" s="70"/>
      <c r="O1938" s="70"/>
      <c r="P1938" s="70"/>
      <c r="Q1938" s="70"/>
      <c r="R1938" s="70"/>
      <c r="S1938" s="70"/>
      <c r="T1938" s="70"/>
      <c r="U1938" s="70"/>
      <c r="V1938" s="70"/>
      <c r="W1938" s="70"/>
      <c r="X1938" s="70"/>
      <c r="Y1938" s="70"/>
      <c r="Z1938" s="70"/>
      <c r="AA1938" s="70"/>
      <c r="AB1938" s="70"/>
      <c r="AC1938" s="70"/>
      <c r="AD1938" s="70"/>
      <c r="AE1938" s="70"/>
      <c r="AF1938" s="70"/>
      <c r="AG1938" s="70"/>
      <c r="AH1938" s="70"/>
      <c r="AI1938" s="70"/>
      <c r="AJ1938" s="70"/>
      <c r="AK1938" s="70"/>
      <c r="AL1938" s="70"/>
      <c r="AM1938" s="70"/>
      <c r="AN1938" s="70"/>
      <c r="AO1938" s="70"/>
      <c r="AP1938" s="70"/>
      <c r="AQ1938" s="70"/>
      <c r="AR1938" s="70"/>
      <c r="AS1938" s="70"/>
      <c r="AT1938" s="70"/>
      <c r="AU1938" s="70"/>
      <c r="AV1938" s="70"/>
      <c r="AW1938" s="70"/>
      <c r="AX1938" s="70"/>
      <c r="AY1938" s="70"/>
      <c r="AZ1938" s="70"/>
      <c r="BA1938" s="70"/>
      <c r="BB1938" s="70"/>
      <c r="BC1938" s="70"/>
      <c r="BD1938" s="70"/>
      <c r="BE1938" s="70"/>
      <c r="BF1938" s="70"/>
      <c r="BG1938" s="70"/>
      <c r="BH1938" s="70"/>
      <c r="BI1938" s="70"/>
      <c r="BJ1938" s="70"/>
      <c r="BK1938" s="70"/>
      <c r="BL1938" s="70"/>
      <c r="BM1938" s="70"/>
      <c r="BN1938" s="70"/>
      <c r="BO1938" s="70"/>
      <c r="BP1938" s="70"/>
      <c r="BQ1938" s="70"/>
      <c r="BR1938" s="70"/>
      <c r="BS1938" s="70"/>
      <c r="BT1938" s="70"/>
      <c r="BU1938" s="70"/>
      <c r="BV1938" s="70"/>
      <c r="BW1938" s="70"/>
      <c r="BX1938" s="70"/>
      <c r="BY1938" s="70"/>
      <c r="BZ1938" s="70"/>
      <c r="CA1938" s="70"/>
    </row>
    <row r="1939" spans="2:79" s="67" customFormat="1" hidden="1">
      <c r="B1939" s="85"/>
      <c r="C1939" s="86"/>
      <c r="D1939" s="250"/>
      <c r="E1939" s="84"/>
      <c r="F1939" s="70"/>
      <c r="G1939" s="70"/>
      <c r="H1939" s="70"/>
      <c r="I1939" s="70"/>
      <c r="J1939" s="70"/>
      <c r="K1939" s="70"/>
      <c r="L1939" s="70"/>
      <c r="M1939" s="70"/>
      <c r="N1939" s="70"/>
      <c r="O1939" s="70"/>
      <c r="P1939" s="70"/>
      <c r="Q1939" s="70"/>
      <c r="R1939" s="70"/>
      <c r="S1939" s="70"/>
      <c r="T1939" s="70"/>
      <c r="U1939" s="70"/>
      <c r="V1939" s="70"/>
      <c r="W1939" s="70"/>
      <c r="X1939" s="70"/>
      <c r="Y1939" s="70"/>
      <c r="Z1939" s="70"/>
      <c r="AA1939" s="70"/>
      <c r="AB1939" s="70"/>
      <c r="AC1939" s="70"/>
      <c r="AD1939" s="70"/>
      <c r="AE1939" s="70"/>
      <c r="AF1939" s="70"/>
      <c r="AG1939" s="70"/>
      <c r="AH1939" s="70"/>
      <c r="AI1939" s="70"/>
      <c r="AJ1939" s="70"/>
      <c r="AK1939" s="70"/>
      <c r="AL1939" s="70"/>
      <c r="AM1939" s="70"/>
      <c r="AN1939" s="70"/>
      <c r="AO1939" s="70"/>
      <c r="AP1939" s="70"/>
      <c r="AQ1939" s="70"/>
      <c r="AR1939" s="70"/>
      <c r="AS1939" s="70"/>
      <c r="AT1939" s="70"/>
      <c r="AU1939" s="70"/>
      <c r="AV1939" s="70"/>
      <c r="AW1939" s="70"/>
      <c r="AX1939" s="70"/>
      <c r="AY1939" s="70"/>
      <c r="AZ1939" s="70"/>
      <c r="BA1939" s="70"/>
      <c r="BB1939" s="70"/>
      <c r="BC1939" s="70"/>
      <c r="BD1939" s="70"/>
      <c r="BE1939" s="70"/>
      <c r="BF1939" s="70"/>
      <c r="BG1939" s="70"/>
      <c r="BH1939" s="70"/>
      <c r="BI1939" s="70"/>
      <c r="BJ1939" s="70"/>
      <c r="BK1939" s="70"/>
      <c r="BL1939" s="70"/>
      <c r="BM1939" s="70"/>
      <c r="BN1939" s="70"/>
      <c r="BO1939" s="70"/>
      <c r="BP1939" s="70"/>
      <c r="BQ1939" s="70"/>
      <c r="BR1939" s="70"/>
      <c r="BS1939" s="70"/>
      <c r="BT1939" s="70"/>
      <c r="BU1939" s="70"/>
      <c r="BV1939" s="70"/>
      <c r="BW1939" s="70"/>
      <c r="BX1939" s="70"/>
      <c r="BY1939" s="70"/>
      <c r="BZ1939" s="70"/>
      <c r="CA1939" s="70"/>
    </row>
    <row r="1940" spans="2:79" s="67" customFormat="1" hidden="1">
      <c r="B1940" s="85"/>
      <c r="C1940" s="86"/>
      <c r="D1940" s="250"/>
      <c r="E1940" s="84"/>
      <c r="F1940" s="70"/>
      <c r="G1940" s="70"/>
      <c r="H1940" s="70"/>
      <c r="I1940" s="70"/>
      <c r="J1940" s="70"/>
      <c r="K1940" s="70"/>
      <c r="L1940" s="70"/>
      <c r="M1940" s="70"/>
      <c r="N1940" s="70"/>
      <c r="O1940" s="70"/>
      <c r="P1940" s="70"/>
      <c r="Q1940" s="70"/>
      <c r="R1940" s="70"/>
      <c r="S1940" s="70"/>
      <c r="T1940" s="70"/>
      <c r="U1940" s="70"/>
      <c r="V1940" s="70"/>
      <c r="W1940" s="70"/>
      <c r="X1940" s="70"/>
      <c r="Y1940" s="70"/>
      <c r="Z1940" s="70"/>
      <c r="AA1940" s="70"/>
      <c r="AB1940" s="70"/>
      <c r="AC1940" s="70"/>
      <c r="AD1940" s="70"/>
      <c r="AE1940" s="70"/>
      <c r="AF1940" s="70"/>
      <c r="AG1940" s="70"/>
      <c r="AH1940" s="70"/>
      <c r="AI1940" s="70"/>
      <c r="AJ1940" s="70"/>
      <c r="AK1940" s="70"/>
      <c r="AL1940" s="70"/>
      <c r="AM1940" s="70"/>
      <c r="AN1940" s="70"/>
      <c r="AO1940" s="70"/>
      <c r="AP1940" s="70"/>
      <c r="AQ1940" s="70"/>
      <c r="AR1940" s="70"/>
      <c r="AS1940" s="70"/>
      <c r="AT1940" s="70"/>
      <c r="AU1940" s="70"/>
      <c r="AV1940" s="70"/>
      <c r="AW1940" s="70"/>
      <c r="AX1940" s="70"/>
      <c r="AY1940" s="70"/>
      <c r="AZ1940" s="70"/>
      <c r="BA1940" s="70"/>
      <c r="BB1940" s="70"/>
      <c r="BC1940" s="70"/>
      <c r="BD1940" s="70"/>
      <c r="BE1940" s="70"/>
      <c r="BF1940" s="70"/>
      <c r="BG1940" s="70"/>
      <c r="BH1940" s="70"/>
      <c r="BI1940" s="70"/>
      <c r="BJ1940" s="70"/>
      <c r="BK1940" s="70"/>
      <c r="BL1940" s="70"/>
      <c r="BM1940" s="70"/>
      <c r="BN1940" s="70"/>
      <c r="BO1940" s="70"/>
      <c r="BP1940" s="70"/>
      <c r="BQ1940" s="70"/>
      <c r="BR1940" s="70"/>
      <c r="BS1940" s="70"/>
      <c r="BT1940" s="70"/>
      <c r="BU1940" s="70"/>
      <c r="BV1940" s="70"/>
      <c r="BW1940" s="70"/>
      <c r="BX1940" s="70"/>
      <c r="BY1940" s="70"/>
      <c r="BZ1940" s="70"/>
      <c r="CA1940" s="70"/>
    </row>
    <row r="1941" spans="2:79" s="67" customFormat="1" hidden="1">
      <c r="B1941" s="85"/>
      <c r="C1941" s="86"/>
      <c r="D1941" s="250"/>
      <c r="E1941" s="84"/>
      <c r="F1941" s="70"/>
      <c r="G1941" s="70"/>
      <c r="H1941" s="70"/>
      <c r="I1941" s="70"/>
      <c r="J1941" s="70"/>
      <c r="K1941" s="70"/>
      <c r="L1941" s="70"/>
      <c r="M1941" s="70"/>
      <c r="N1941" s="70"/>
      <c r="O1941" s="70"/>
      <c r="P1941" s="70"/>
      <c r="Q1941" s="70"/>
      <c r="R1941" s="70"/>
      <c r="S1941" s="70"/>
      <c r="T1941" s="70"/>
      <c r="U1941" s="70"/>
      <c r="V1941" s="70"/>
      <c r="W1941" s="70"/>
      <c r="X1941" s="70"/>
      <c r="Y1941" s="70"/>
      <c r="Z1941" s="70"/>
      <c r="AA1941" s="70"/>
      <c r="AB1941" s="70"/>
      <c r="AC1941" s="70"/>
      <c r="AD1941" s="70"/>
      <c r="AE1941" s="70"/>
      <c r="AF1941" s="70"/>
      <c r="AG1941" s="70"/>
      <c r="AH1941" s="70"/>
      <c r="AI1941" s="70"/>
      <c r="AJ1941" s="70"/>
      <c r="AK1941" s="70"/>
      <c r="AL1941" s="70"/>
      <c r="AM1941" s="70"/>
      <c r="AN1941" s="70"/>
      <c r="AO1941" s="70"/>
      <c r="AP1941" s="70"/>
      <c r="AQ1941" s="70"/>
      <c r="AR1941" s="70"/>
      <c r="AS1941" s="70"/>
      <c r="AT1941" s="70"/>
      <c r="AU1941" s="70"/>
      <c r="AV1941" s="70"/>
      <c r="AW1941" s="70"/>
      <c r="AX1941" s="70"/>
      <c r="AY1941" s="70"/>
      <c r="AZ1941" s="70"/>
      <c r="BA1941" s="70"/>
      <c r="BB1941" s="70"/>
      <c r="BC1941" s="70"/>
      <c r="BD1941" s="70"/>
      <c r="BE1941" s="70"/>
      <c r="BF1941" s="70"/>
      <c r="BG1941" s="70"/>
      <c r="BH1941" s="70"/>
      <c r="BI1941" s="70"/>
      <c r="BJ1941" s="70"/>
      <c r="BK1941" s="70"/>
      <c r="BL1941" s="70"/>
      <c r="BM1941" s="70"/>
      <c r="BN1941" s="70"/>
      <c r="BO1941" s="70"/>
      <c r="BP1941" s="70"/>
      <c r="BQ1941" s="70"/>
      <c r="BR1941" s="70"/>
      <c r="BS1941" s="70"/>
      <c r="BT1941" s="70"/>
      <c r="BU1941" s="70"/>
      <c r="BV1941" s="70"/>
      <c r="BW1941" s="70"/>
      <c r="BX1941" s="70"/>
      <c r="BY1941" s="70"/>
      <c r="BZ1941" s="70"/>
      <c r="CA1941" s="70"/>
    </row>
    <row r="1942" spans="2:79" s="67" customFormat="1" hidden="1">
      <c r="B1942" s="85"/>
      <c r="C1942" s="86"/>
      <c r="D1942" s="250"/>
      <c r="E1942" s="84"/>
      <c r="F1942" s="70"/>
      <c r="G1942" s="70"/>
      <c r="H1942" s="70"/>
      <c r="I1942" s="70"/>
      <c r="J1942" s="70"/>
      <c r="K1942" s="70"/>
      <c r="L1942" s="70"/>
      <c r="M1942" s="70"/>
      <c r="N1942" s="70"/>
      <c r="O1942" s="70"/>
      <c r="P1942" s="70"/>
      <c r="Q1942" s="70"/>
      <c r="R1942" s="70"/>
      <c r="S1942" s="70"/>
      <c r="T1942" s="70"/>
      <c r="U1942" s="70"/>
      <c r="V1942" s="70"/>
      <c r="W1942" s="70"/>
      <c r="X1942" s="70"/>
      <c r="Y1942" s="70"/>
      <c r="Z1942" s="70"/>
      <c r="AA1942" s="70"/>
      <c r="AB1942" s="70"/>
      <c r="AC1942" s="70"/>
      <c r="AD1942" s="70"/>
      <c r="AE1942" s="70"/>
      <c r="AF1942" s="70"/>
      <c r="AG1942" s="70"/>
      <c r="AH1942" s="70"/>
      <c r="AI1942" s="70"/>
      <c r="AJ1942" s="70"/>
      <c r="AK1942" s="70"/>
      <c r="AL1942" s="70"/>
      <c r="AM1942" s="70"/>
      <c r="AN1942" s="70"/>
      <c r="AO1942" s="70"/>
      <c r="AP1942" s="70"/>
      <c r="AQ1942" s="70"/>
      <c r="AR1942" s="70"/>
      <c r="AS1942" s="70"/>
      <c r="AT1942" s="70"/>
      <c r="AU1942" s="70"/>
      <c r="AV1942" s="70"/>
      <c r="AW1942" s="70"/>
      <c r="AX1942" s="70"/>
      <c r="AY1942" s="70"/>
      <c r="AZ1942" s="70"/>
      <c r="BA1942" s="70"/>
      <c r="BB1942" s="70"/>
      <c r="BC1942" s="70"/>
      <c r="BD1942" s="70"/>
      <c r="BE1942" s="70"/>
      <c r="BF1942" s="70"/>
      <c r="BG1942" s="70"/>
      <c r="BH1942" s="70"/>
      <c r="BI1942" s="70"/>
      <c r="BJ1942" s="70"/>
      <c r="BK1942" s="70"/>
      <c r="BL1942" s="70"/>
      <c r="BM1942" s="70"/>
      <c r="BN1942" s="70"/>
      <c r="BO1942" s="70"/>
      <c r="BP1942" s="70"/>
      <c r="BQ1942" s="70"/>
      <c r="BR1942" s="70"/>
      <c r="BS1942" s="70"/>
      <c r="BT1942" s="70"/>
      <c r="BU1942" s="70"/>
      <c r="BV1942" s="70"/>
      <c r="BW1942" s="70"/>
      <c r="BX1942" s="70"/>
      <c r="BY1942" s="70"/>
      <c r="BZ1942" s="70"/>
      <c r="CA1942" s="70"/>
    </row>
    <row r="1943" spans="2:79" s="67" customFormat="1" hidden="1">
      <c r="B1943" s="85"/>
      <c r="C1943" s="86"/>
      <c r="D1943" s="250"/>
      <c r="E1943" s="84"/>
      <c r="F1943" s="70"/>
      <c r="G1943" s="70"/>
      <c r="H1943" s="70"/>
      <c r="I1943" s="70"/>
      <c r="J1943" s="70"/>
      <c r="K1943" s="70"/>
      <c r="L1943" s="70"/>
      <c r="M1943" s="70"/>
      <c r="N1943" s="70"/>
      <c r="O1943" s="70"/>
      <c r="P1943" s="70"/>
      <c r="Q1943" s="70"/>
      <c r="R1943" s="70"/>
      <c r="S1943" s="70"/>
      <c r="T1943" s="70"/>
      <c r="U1943" s="70"/>
      <c r="V1943" s="70"/>
      <c r="W1943" s="70"/>
      <c r="X1943" s="70"/>
      <c r="Y1943" s="70"/>
      <c r="Z1943" s="70"/>
      <c r="AA1943" s="70"/>
      <c r="AB1943" s="70"/>
      <c r="AC1943" s="70"/>
      <c r="AD1943" s="70"/>
      <c r="AE1943" s="70"/>
      <c r="AF1943" s="70"/>
      <c r="AG1943" s="70"/>
      <c r="AH1943" s="70"/>
      <c r="AI1943" s="70"/>
      <c r="AJ1943" s="70"/>
      <c r="AK1943" s="70"/>
      <c r="AL1943" s="70"/>
      <c r="AM1943" s="70"/>
      <c r="AN1943" s="70"/>
      <c r="AO1943" s="70"/>
      <c r="AP1943" s="70"/>
      <c r="AQ1943" s="70"/>
      <c r="AR1943" s="70"/>
      <c r="AS1943" s="70"/>
      <c r="AT1943" s="70"/>
      <c r="AU1943" s="70"/>
      <c r="AV1943" s="70"/>
      <c r="AW1943" s="70"/>
      <c r="AX1943" s="70"/>
      <c r="AY1943" s="70"/>
      <c r="AZ1943" s="70"/>
      <c r="BA1943" s="70"/>
      <c r="BB1943" s="70"/>
      <c r="BC1943" s="70"/>
      <c r="BD1943" s="70"/>
      <c r="BE1943" s="70"/>
      <c r="BF1943" s="70"/>
      <c r="BG1943" s="70"/>
      <c r="BH1943" s="70"/>
      <c r="BI1943" s="70"/>
      <c r="BJ1943" s="70"/>
      <c r="BK1943" s="70"/>
      <c r="BL1943" s="70"/>
      <c r="BM1943" s="70"/>
      <c r="BN1943" s="70"/>
      <c r="BO1943" s="70"/>
      <c r="BP1943" s="70"/>
      <c r="BQ1943" s="70"/>
      <c r="BR1943" s="70"/>
      <c r="BS1943" s="70"/>
      <c r="BT1943" s="70"/>
      <c r="BU1943" s="70"/>
      <c r="BV1943" s="70"/>
      <c r="BW1943" s="70"/>
      <c r="BX1943" s="70"/>
      <c r="BY1943" s="70"/>
      <c r="BZ1943" s="70"/>
      <c r="CA1943" s="70"/>
    </row>
    <row r="1944" spans="2:79" s="67" customFormat="1" hidden="1">
      <c r="B1944" s="85"/>
      <c r="C1944" s="86"/>
      <c r="D1944" s="250"/>
      <c r="E1944" s="84"/>
      <c r="F1944" s="70"/>
      <c r="G1944" s="70"/>
      <c r="H1944" s="70"/>
      <c r="I1944" s="70"/>
      <c r="J1944" s="70"/>
      <c r="K1944" s="70"/>
      <c r="L1944" s="70"/>
      <c r="M1944" s="70"/>
      <c r="N1944" s="70"/>
      <c r="O1944" s="70"/>
      <c r="P1944" s="70"/>
      <c r="Q1944" s="70"/>
      <c r="R1944" s="70"/>
      <c r="S1944" s="70"/>
      <c r="T1944" s="70"/>
      <c r="U1944" s="70"/>
      <c r="V1944" s="70"/>
      <c r="W1944" s="70"/>
      <c r="X1944" s="70"/>
      <c r="Y1944" s="70"/>
      <c r="Z1944" s="70"/>
      <c r="AA1944" s="70"/>
      <c r="AB1944" s="70"/>
      <c r="AC1944" s="70"/>
      <c r="AD1944" s="70"/>
      <c r="AE1944" s="70"/>
      <c r="AF1944" s="70"/>
      <c r="AG1944" s="70"/>
      <c r="AH1944" s="70"/>
      <c r="AI1944" s="70"/>
      <c r="AJ1944" s="70"/>
      <c r="AK1944" s="70"/>
      <c r="AL1944" s="70"/>
      <c r="AM1944" s="70"/>
      <c r="AN1944" s="70"/>
      <c r="AO1944" s="70"/>
      <c r="AP1944" s="70"/>
      <c r="AQ1944" s="70"/>
      <c r="AR1944" s="70"/>
      <c r="AS1944" s="70"/>
      <c r="AT1944" s="70"/>
      <c r="AU1944" s="70"/>
      <c r="AV1944" s="70"/>
      <c r="AW1944" s="70"/>
      <c r="AX1944" s="70"/>
      <c r="AY1944" s="70"/>
      <c r="AZ1944" s="70"/>
      <c r="BA1944" s="70"/>
      <c r="BB1944" s="70"/>
      <c r="BC1944" s="70"/>
      <c r="BD1944" s="70"/>
      <c r="BE1944" s="70"/>
      <c r="BF1944" s="70"/>
      <c r="BG1944" s="70"/>
      <c r="BH1944" s="70"/>
      <c r="BI1944" s="70"/>
      <c r="BJ1944" s="70"/>
      <c r="BK1944" s="70"/>
      <c r="BL1944" s="70"/>
      <c r="BM1944" s="70"/>
      <c r="BN1944" s="70"/>
      <c r="BO1944" s="70"/>
      <c r="BP1944" s="70"/>
      <c r="BQ1944" s="70"/>
      <c r="BR1944" s="70"/>
      <c r="BS1944" s="70"/>
      <c r="BT1944" s="70"/>
      <c r="BU1944" s="70"/>
      <c r="BV1944" s="70"/>
      <c r="BW1944" s="70"/>
      <c r="BX1944" s="70"/>
      <c r="BY1944" s="70"/>
      <c r="BZ1944" s="70"/>
      <c r="CA1944" s="70"/>
    </row>
    <row r="1945" spans="2:79" s="67" customFormat="1" hidden="1">
      <c r="B1945" s="85"/>
      <c r="C1945" s="86"/>
      <c r="D1945" s="250"/>
      <c r="E1945" s="84"/>
      <c r="F1945" s="70"/>
      <c r="G1945" s="70"/>
      <c r="H1945" s="70"/>
      <c r="I1945" s="70"/>
      <c r="J1945" s="70"/>
      <c r="K1945" s="70"/>
      <c r="L1945" s="70"/>
      <c r="M1945" s="70"/>
      <c r="N1945" s="70"/>
      <c r="O1945" s="70"/>
      <c r="P1945" s="70"/>
      <c r="Q1945" s="70"/>
      <c r="R1945" s="70"/>
      <c r="S1945" s="70"/>
      <c r="T1945" s="70"/>
      <c r="U1945" s="70"/>
      <c r="V1945" s="70"/>
      <c r="W1945" s="70"/>
      <c r="X1945" s="70"/>
      <c r="Y1945" s="70"/>
      <c r="Z1945" s="70"/>
      <c r="AA1945" s="70"/>
      <c r="AB1945" s="70"/>
      <c r="AC1945" s="70"/>
      <c r="AD1945" s="70"/>
      <c r="AE1945" s="70"/>
      <c r="AF1945" s="70"/>
      <c r="AG1945" s="70"/>
      <c r="AH1945" s="70"/>
      <c r="AI1945" s="70"/>
      <c r="AJ1945" s="70"/>
      <c r="AK1945" s="70"/>
      <c r="AL1945" s="70"/>
      <c r="AM1945" s="70"/>
      <c r="AN1945" s="70"/>
      <c r="AO1945" s="70"/>
      <c r="AP1945" s="70"/>
      <c r="AQ1945" s="70"/>
      <c r="AR1945" s="70"/>
      <c r="AS1945" s="70"/>
      <c r="AT1945" s="70"/>
      <c r="AU1945" s="70"/>
      <c r="AV1945" s="70"/>
      <c r="AW1945" s="70"/>
      <c r="AX1945" s="70"/>
      <c r="AY1945" s="70"/>
      <c r="AZ1945" s="70"/>
      <c r="BA1945" s="70"/>
      <c r="BB1945" s="70"/>
      <c r="BC1945" s="70"/>
      <c r="BD1945" s="70"/>
      <c r="BE1945" s="70"/>
      <c r="BF1945" s="70"/>
      <c r="BG1945" s="70"/>
      <c r="BH1945" s="70"/>
      <c r="BI1945" s="70"/>
      <c r="BJ1945" s="70"/>
      <c r="BK1945" s="70"/>
      <c r="BL1945" s="70"/>
      <c r="BM1945" s="70"/>
      <c r="BN1945" s="70"/>
      <c r="BO1945" s="70"/>
      <c r="BP1945" s="70"/>
      <c r="BQ1945" s="70"/>
      <c r="BR1945" s="70"/>
      <c r="BS1945" s="70"/>
      <c r="BT1945" s="70"/>
      <c r="BU1945" s="70"/>
      <c r="BV1945" s="70"/>
      <c r="BW1945" s="70"/>
      <c r="BX1945" s="70"/>
      <c r="BY1945" s="70"/>
      <c r="BZ1945" s="70"/>
      <c r="CA1945" s="70"/>
    </row>
    <row r="1946" spans="2:79" s="67" customFormat="1" hidden="1">
      <c r="B1946" s="85"/>
      <c r="C1946" s="86"/>
      <c r="D1946" s="250"/>
      <c r="E1946" s="84"/>
      <c r="F1946" s="70"/>
      <c r="G1946" s="70"/>
      <c r="H1946" s="70"/>
      <c r="I1946" s="70"/>
      <c r="J1946" s="70"/>
      <c r="K1946" s="70"/>
      <c r="L1946" s="70"/>
      <c r="M1946" s="70"/>
      <c r="N1946" s="70"/>
      <c r="O1946" s="70"/>
      <c r="P1946" s="70"/>
      <c r="Q1946" s="70"/>
      <c r="R1946" s="70"/>
      <c r="S1946" s="70"/>
      <c r="T1946" s="70"/>
      <c r="U1946" s="70"/>
      <c r="V1946" s="70"/>
      <c r="W1946" s="70"/>
      <c r="X1946" s="70"/>
      <c r="Y1946" s="70"/>
      <c r="Z1946" s="70"/>
      <c r="AA1946" s="70"/>
      <c r="AB1946" s="70"/>
      <c r="AC1946" s="70"/>
      <c r="AD1946" s="70"/>
      <c r="AE1946" s="70"/>
      <c r="AF1946" s="70"/>
      <c r="AG1946" s="70"/>
      <c r="AH1946" s="70"/>
      <c r="AI1946" s="70"/>
      <c r="AJ1946" s="70"/>
      <c r="AK1946" s="70"/>
      <c r="AL1946" s="70"/>
      <c r="AM1946" s="70"/>
      <c r="AN1946" s="70"/>
      <c r="AO1946" s="70"/>
      <c r="AP1946" s="70"/>
      <c r="AQ1946" s="70"/>
      <c r="AR1946" s="70"/>
      <c r="AS1946" s="70"/>
      <c r="AT1946" s="70"/>
      <c r="AU1946" s="70"/>
      <c r="AV1946" s="70"/>
      <c r="AW1946" s="70"/>
      <c r="AX1946" s="70"/>
      <c r="AY1946" s="70"/>
      <c r="AZ1946" s="70"/>
      <c r="BA1946" s="70"/>
      <c r="BB1946" s="70"/>
      <c r="BC1946" s="70"/>
      <c r="BD1946" s="70"/>
      <c r="BE1946" s="70"/>
      <c r="BF1946" s="70"/>
      <c r="BG1946" s="70"/>
      <c r="BH1946" s="70"/>
      <c r="BI1946" s="70"/>
      <c r="BJ1946" s="70"/>
      <c r="BK1946" s="70"/>
      <c r="BL1946" s="70"/>
      <c r="BM1946" s="70"/>
      <c r="BN1946" s="70"/>
      <c r="BO1946" s="70"/>
      <c r="BP1946" s="70"/>
      <c r="BQ1946" s="70"/>
      <c r="BR1946" s="70"/>
      <c r="BS1946" s="70"/>
      <c r="BT1946" s="70"/>
      <c r="BU1946" s="70"/>
      <c r="BV1946" s="70"/>
      <c r="BW1946" s="70"/>
      <c r="BX1946" s="70"/>
      <c r="BY1946" s="70"/>
      <c r="BZ1946" s="70"/>
      <c r="CA1946" s="70"/>
    </row>
    <row r="1947" spans="2:79" s="67" customFormat="1" hidden="1">
      <c r="B1947" s="85"/>
      <c r="C1947" s="86"/>
      <c r="D1947" s="250"/>
      <c r="E1947" s="84"/>
      <c r="F1947" s="70"/>
      <c r="G1947" s="70"/>
      <c r="H1947" s="70"/>
      <c r="I1947" s="70"/>
      <c r="J1947" s="70"/>
      <c r="K1947" s="70"/>
      <c r="L1947" s="70"/>
      <c r="M1947" s="70"/>
      <c r="N1947" s="70"/>
      <c r="O1947" s="70"/>
      <c r="P1947" s="70"/>
      <c r="Q1947" s="70"/>
      <c r="R1947" s="70"/>
      <c r="S1947" s="70"/>
      <c r="T1947" s="70"/>
      <c r="U1947" s="70"/>
      <c r="V1947" s="70"/>
      <c r="W1947" s="70"/>
      <c r="X1947" s="70"/>
      <c r="Y1947" s="70"/>
      <c r="Z1947" s="70"/>
      <c r="AA1947" s="70"/>
      <c r="AB1947" s="70"/>
      <c r="AC1947" s="70"/>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row>
    <row r="1948" spans="2:79" s="67" customFormat="1" hidden="1">
      <c r="B1948" s="85"/>
      <c r="C1948" s="86"/>
      <c r="D1948" s="250"/>
      <c r="E1948" s="84"/>
      <c r="F1948" s="70"/>
      <c r="G1948" s="70"/>
      <c r="H1948" s="70"/>
      <c r="I1948" s="70"/>
      <c r="J1948" s="70"/>
      <c r="K1948" s="70"/>
      <c r="L1948" s="70"/>
      <c r="M1948" s="70"/>
      <c r="N1948" s="70"/>
      <c r="O1948" s="70"/>
      <c r="P1948" s="70"/>
      <c r="Q1948" s="70"/>
      <c r="R1948" s="70"/>
      <c r="S1948" s="70"/>
      <c r="T1948" s="70"/>
      <c r="U1948" s="70"/>
      <c r="V1948" s="70"/>
      <c r="W1948" s="70"/>
      <c r="X1948" s="70"/>
      <c r="Y1948" s="70"/>
      <c r="Z1948" s="70"/>
      <c r="AA1948" s="70"/>
      <c r="AB1948" s="70"/>
      <c r="AC1948" s="70"/>
      <c r="AD1948" s="70"/>
      <c r="AE1948" s="70"/>
      <c r="AF1948" s="70"/>
      <c r="AG1948" s="70"/>
      <c r="AH1948" s="70"/>
      <c r="AI1948" s="70"/>
      <c r="AJ1948" s="70"/>
      <c r="AK1948" s="70"/>
      <c r="AL1948" s="70"/>
      <c r="AM1948" s="70"/>
      <c r="AN1948" s="70"/>
      <c r="AO1948" s="70"/>
      <c r="AP1948" s="70"/>
      <c r="AQ1948" s="70"/>
      <c r="AR1948" s="70"/>
      <c r="AS1948" s="70"/>
      <c r="AT1948" s="70"/>
      <c r="AU1948" s="70"/>
      <c r="AV1948" s="70"/>
      <c r="AW1948" s="70"/>
      <c r="AX1948" s="70"/>
      <c r="AY1948" s="70"/>
      <c r="AZ1948" s="70"/>
      <c r="BA1948" s="70"/>
      <c r="BB1948" s="70"/>
      <c r="BC1948" s="70"/>
      <c r="BD1948" s="70"/>
      <c r="BE1948" s="70"/>
      <c r="BF1948" s="70"/>
      <c r="BG1948" s="70"/>
      <c r="BH1948" s="70"/>
      <c r="BI1948" s="70"/>
      <c r="BJ1948" s="70"/>
      <c r="BK1948" s="70"/>
      <c r="BL1948" s="70"/>
      <c r="BM1948" s="70"/>
      <c r="BN1948" s="70"/>
      <c r="BO1948" s="70"/>
      <c r="BP1948" s="70"/>
      <c r="BQ1948" s="70"/>
      <c r="BR1948" s="70"/>
      <c r="BS1948" s="70"/>
      <c r="BT1948" s="70"/>
      <c r="BU1948" s="70"/>
      <c r="BV1948" s="70"/>
      <c r="BW1948" s="70"/>
      <c r="BX1948" s="70"/>
      <c r="BY1948" s="70"/>
      <c r="BZ1948" s="70"/>
      <c r="CA1948" s="70"/>
    </row>
    <row r="1949" spans="2:79" s="67" customFormat="1" hidden="1">
      <c r="B1949" s="85"/>
      <c r="C1949" s="86"/>
      <c r="D1949" s="250"/>
      <c r="E1949" s="84"/>
      <c r="F1949" s="70"/>
      <c r="G1949" s="70"/>
      <c r="H1949" s="70"/>
      <c r="I1949" s="70"/>
      <c r="J1949" s="70"/>
      <c r="K1949" s="70"/>
      <c r="L1949" s="70"/>
      <c r="M1949" s="70"/>
      <c r="N1949" s="70"/>
      <c r="O1949" s="70"/>
      <c r="P1949" s="70"/>
      <c r="Q1949" s="70"/>
      <c r="R1949" s="70"/>
      <c r="S1949" s="70"/>
      <c r="T1949" s="70"/>
      <c r="U1949" s="70"/>
      <c r="V1949" s="70"/>
      <c r="W1949" s="70"/>
      <c r="X1949" s="70"/>
      <c r="Y1949" s="70"/>
      <c r="Z1949" s="70"/>
      <c r="AA1949" s="70"/>
      <c r="AB1949" s="70"/>
      <c r="AC1949" s="70"/>
      <c r="AD1949" s="70"/>
      <c r="AE1949" s="70"/>
      <c r="AF1949" s="70"/>
      <c r="AG1949" s="70"/>
      <c r="AH1949" s="70"/>
      <c r="AI1949" s="70"/>
      <c r="AJ1949" s="70"/>
      <c r="AK1949" s="70"/>
      <c r="AL1949" s="70"/>
      <c r="AM1949" s="70"/>
      <c r="AN1949" s="70"/>
      <c r="AO1949" s="70"/>
      <c r="AP1949" s="70"/>
      <c r="AQ1949" s="70"/>
      <c r="AR1949" s="70"/>
      <c r="AS1949" s="70"/>
      <c r="AT1949" s="70"/>
      <c r="AU1949" s="70"/>
      <c r="AV1949" s="70"/>
      <c r="AW1949" s="70"/>
      <c r="AX1949" s="70"/>
      <c r="AY1949" s="70"/>
      <c r="AZ1949" s="70"/>
      <c r="BA1949" s="70"/>
      <c r="BB1949" s="70"/>
      <c r="BC1949" s="70"/>
      <c r="BD1949" s="70"/>
      <c r="BE1949" s="70"/>
      <c r="BF1949" s="70"/>
      <c r="BG1949" s="70"/>
      <c r="BH1949" s="70"/>
      <c r="BI1949" s="70"/>
      <c r="BJ1949" s="70"/>
      <c r="BK1949" s="70"/>
      <c r="BL1949" s="70"/>
      <c r="BM1949" s="70"/>
      <c r="BN1949" s="70"/>
      <c r="BO1949" s="70"/>
      <c r="BP1949" s="70"/>
      <c r="BQ1949" s="70"/>
      <c r="BR1949" s="70"/>
      <c r="BS1949" s="70"/>
      <c r="BT1949" s="70"/>
      <c r="BU1949" s="70"/>
      <c r="BV1949" s="70"/>
      <c r="BW1949" s="70"/>
      <c r="BX1949" s="70"/>
      <c r="BY1949" s="70"/>
      <c r="BZ1949" s="70"/>
      <c r="CA1949" s="70"/>
    </row>
    <row r="1950" spans="2:79" s="67" customFormat="1" hidden="1">
      <c r="B1950" s="85"/>
      <c r="C1950" s="86"/>
      <c r="D1950" s="250"/>
      <c r="E1950" s="84"/>
      <c r="F1950" s="70"/>
      <c r="G1950" s="70"/>
      <c r="H1950" s="70"/>
      <c r="I1950" s="70"/>
      <c r="J1950" s="70"/>
      <c r="K1950" s="70"/>
      <c r="L1950" s="70"/>
      <c r="M1950" s="70"/>
      <c r="N1950" s="70"/>
      <c r="O1950" s="70"/>
      <c r="P1950" s="70"/>
      <c r="Q1950" s="70"/>
      <c r="R1950" s="70"/>
      <c r="S1950" s="70"/>
      <c r="T1950" s="70"/>
      <c r="U1950" s="70"/>
      <c r="V1950" s="70"/>
      <c r="W1950" s="70"/>
      <c r="X1950" s="70"/>
      <c r="Y1950" s="70"/>
      <c r="Z1950" s="70"/>
      <c r="AA1950" s="70"/>
      <c r="AB1950" s="70"/>
      <c r="AC1950" s="70"/>
      <c r="AD1950" s="70"/>
      <c r="AE1950" s="70"/>
      <c r="AF1950" s="70"/>
      <c r="AG1950" s="70"/>
      <c r="AH1950" s="70"/>
      <c r="AI1950" s="70"/>
      <c r="AJ1950" s="70"/>
      <c r="AK1950" s="70"/>
      <c r="AL1950" s="70"/>
      <c r="AM1950" s="70"/>
      <c r="AN1950" s="70"/>
      <c r="AO1950" s="70"/>
      <c r="AP1950" s="70"/>
      <c r="AQ1950" s="70"/>
      <c r="AR1950" s="70"/>
      <c r="AS1950" s="70"/>
      <c r="AT1950" s="70"/>
      <c r="AU1950" s="70"/>
      <c r="AV1950" s="70"/>
      <c r="AW1950" s="70"/>
      <c r="AX1950" s="70"/>
      <c r="AY1950" s="70"/>
      <c r="AZ1950" s="70"/>
      <c r="BA1950" s="70"/>
      <c r="BB1950" s="70"/>
      <c r="BC1950" s="70"/>
      <c r="BD1950" s="70"/>
      <c r="BE1950" s="70"/>
      <c r="BF1950" s="70"/>
      <c r="BG1950" s="70"/>
      <c r="BH1950" s="70"/>
      <c r="BI1950" s="70"/>
      <c r="BJ1950" s="70"/>
      <c r="BK1950" s="70"/>
      <c r="BL1950" s="70"/>
      <c r="BM1950" s="70"/>
      <c r="BN1950" s="70"/>
      <c r="BO1950" s="70"/>
      <c r="BP1950" s="70"/>
      <c r="BQ1950" s="70"/>
      <c r="BR1950" s="70"/>
      <c r="BS1950" s="70"/>
      <c r="BT1950" s="70"/>
      <c r="BU1950" s="70"/>
      <c r="BV1950" s="70"/>
      <c r="BW1950" s="70"/>
      <c r="BX1950" s="70"/>
      <c r="BY1950" s="70"/>
      <c r="BZ1950" s="70"/>
      <c r="CA1950" s="70"/>
    </row>
    <row r="1951" spans="2:79" s="67" customFormat="1" hidden="1">
      <c r="B1951" s="85"/>
      <c r="C1951" s="86"/>
      <c r="D1951" s="250"/>
      <c r="E1951" s="84"/>
      <c r="F1951" s="70"/>
      <c r="G1951" s="70"/>
      <c r="H1951" s="70"/>
      <c r="I1951" s="70"/>
      <c r="J1951" s="70"/>
      <c r="K1951" s="70"/>
      <c r="L1951" s="70"/>
      <c r="M1951" s="70"/>
      <c r="N1951" s="70"/>
      <c r="O1951" s="70"/>
      <c r="P1951" s="70"/>
      <c r="Q1951" s="70"/>
      <c r="R1951" s="70"/>
      <c r="S1951" s="70"/>
      <c r="T1951" s="70"/>
      <c r="U1951" s="70"/>
      <c r="V1951" s="70"/>
      <c r="W1951" s="70"/>
      <c r="X1951" s="70"/>
      <c r="Y1951" s="70"/>
      <c r="Z1951" s="70"/>
      <c r="AA1951" s="70"/>
      <c r="AB1951" s="70"/>
      <c r="AC1951" s="70"/>
      <c r="AD1951" s="70"/>
      <c r="AE1951" s="70"/>
      <c r="AF1951" s="70"/>
      <c r="AG1951" s="70"/>
      <c r="AH1951" s="70"/>
      <c r="AI1951" s="70"/>
      <c r="AJ1951" s="70"/>
      <c r="AK1951" s="70"/>
      <c r="AL1951" s="70"/>
      <c r="AM1951" s="70"/>
      <c r="AN1951" s="70"/>
      <c r="AO1951" s="70"/>
      <c r="AP1951" s="70"/>
      <c r="AQ1951" s="70"/>
      <c r="AR1951" s="70"/>
      <c r="AS1951" s="70"/>
      <c r="AT1951" s="70"/>
      <c r="AU1951" s="70"/>
      <c r="AV1951" s="70"/>
      <c r="AW1951" s="70"/>
      <c r="AX1951" s="70"/>
      <c r="AY1951" s="70"/>
      <c r="AZ1951" s="70"/>
      <c r="BA1951" s="70"/>
      <c r="BB1951" s="70"/>
      <c r="BC1951" s="70"/>
      <c r="BD1951" s="70"/>
      <c r="BE1951" s="70"/>
      <c r="BF1951" s="70"/>
      <c r="BG1951" s="70"/>
      <c r="BH1951" s="70"/>
      <c r="BI1951" s="70"/>
      <c r="BJ1951" s="70"/>
      <c r="BK1951" s="70"/>
      <c r="BL1951" s="70"/>
      <c r="BM1951" s="70"/>
      <c r="BN1951" s="70"/>
      <c r="BO1951" s="70"/>
      <c r="BP1951" s="70"/>
      <c r="BQ1951" s="70"/>
      <c r="BR1951" s="70"/>
      <c r="BS1951" s="70"/>
      <c r="BT1951" s="70"/>
      <c r="BU1951" s="70"/>
      <c r="BV1951" s="70"/>
      <c r="BW1951" s="70"/>
      <c r="BX1951" s="70"/>
      <c r="BY1951" s="70"/>
      <c r="BZ1951" s="70"/>
      <c r="CA1951" s="70"/>
    </row>
    <row r="1952" spans="2:79" s="67" customFormat="1" hidden="1">
      <c r="B1952" s="85"/>
      <c r="C1952" s="86"/>
      <c r="D1952" s="250"/>
      <c r="E1952" s="84"/>
      <c r="F1952" s="70"/>
      <c r="G1952" s="70"/>
      <c r="H1952" s="70"/>
      <c r="I1952" s="70"/>
      <c r="J1952" s="70"/>
      <c r="K1952" s="70"/>
      <c r="L1952" s="70"/>
      <c r="M1952" s="70"/>
      <c r="N1952" s="70"/>
      <c r="O1952" s="70"/>
      <c r="P1952" s="70"/>
      <c r="Q1952" s="70"/>
      <c r="R1952" s="70"/>
      <c r="S1952" s="70"/>
      <c r="T1952" s="70"/>
      <c r="U1952" s="70"/>
      <c r="V1952" s="70"/>
      <c r="W1952" s="70"/>
      <c r="X1952" s="70"/>
      <c r="Y1952" s="70"/>
      <c r="Z1952" s="70"/>
      <c r="AA1952" s="70"/>
      <c r="AB1952" s="70"/>
      <c r="AC1952" s="70"/>
      <c r="AD1952" s="70"/>
      <c r="AE1952" s="70"/>
      <c r="AF1952" s="70"/>
      <c r="AG1952" s="70"/>
      <c r="AH1952" s="70"/>
      <c r="AI1952" s="70"/>
      <c r="AJ1952" s="70"/>
      <c r="AK1952" s="70"/>
      <c r="AL1952" s="70"/>
      <c r="AM1952" s="70"/>
      <c r="AN1952" s="70"/>
      <c r="AO1952" s="70"/>
      <c r="AP1952" s="70"/>
      <c r="AQ1952" s="70"/>
      <c r="AR1952" s="70"/>
      <c r="AS1952" s="70"/>
      <c r="AT1952" s="70"/>
      <c r="AU1952" s="70"/>
      <c r="AV1952" s="70"/>
      <c r="AW1952" s="70"/>
      <c r="AX1952" s="70"/>
      <c r="AY1952" s="70"/>
      <c r="AZ1952" s="70"/>
      <c r="BA1952" s="70"/>
      <c r="BB1952" s="70"/>
      <c r="BC1952" s="70"/>
      <c r="BD1952" s="70"/>
      <c r="BE1952" s="70"/>
      <c r="BF1952" s="70"/>
      <c r="BG1952" s="70"/>
      <c r="BH1952" s="70"/>
      <c r="BI1952" s="70"/>
      <c r="BJ1952" s="70"/>
      <c r="BK1952" s="70"/>
      <c r="BL1952" s="70"/>
      <c r="BM1952" s="70"/>
      <c r="BN1952" s="70"/>
      <c r="BO1952" s="70"/>
      <c r="BP1952" s="70"/>
      <c r="BQ1952" s="70"/>
      <c r="BR1952" s="70"/>
      <c r="BS1952" s="70"/>
      <c r="BT1952" s="70"/>
      <c r="BU1952" s="70"/>
      <c r="BV1952" s="70"/>
      <c r="BW1952" s="70"/>
      <c r="BX1952" s="70"/>
      <c r="BY1952" s="70"/>
      <c r="BZ1952" s="70"/>
      <c r="CA1952" s="70"/>
    </row>
    <row r="1953" spans="2:79" s="67" customFormat="1" hidden="1">
      <c r="B1953" s="85"/>
      <c r="C1953" s="86"/>
      <c r="D1953" s="250"/>
      <c r="E1953" s="84"/>
      <c r="F1953" s="70"/>
      <c r="G1953" s="70"/>
      <c r="H1953" s="70"/>
      <c r="I1953" s="70"/>
      <c r="J1953" s="70"/>
      <c r="K1953" s="70"/>
      <c r="L1953" s="70"/>
      <c r="M1953" s="70"/>
      <c r="N1953" s="70"/>
      <c r="O1953" s="70"/>
      <c r="P1953" s="70"/>
      <c r="Q1953" s="70"/>
      <c r="R1953" s="70"/>
      <c r="S1953" s="70"/>
      <c r="T1953" s="70"/>
      <c r="U1953" s="70"/>
      <c r="V1953" s="70"/>
      <c r="W1953" s="70"/>
      <c r="X1953" s="70"/>
      <c r="Y1953" s="70"/>
      <c r="Z1953" s="70"/>
      <c r="AA1953" s="70"/>
      <c r="AB1953" s="70"/>
      <c r="AC1953" s="70"/>
      <c r="AD1953" s="70"/>
      <c r="AE1953" s="70"/>
      <c r="AF1953" s="70"/>
      <c r="AG1953" s="70"/>
      <c r="AH1953" s="70"/>
      <c r="AI1953" s="70"/>
      <c r="AJ1953" s="70"/>
      <c r="AK1953" s="70"/>
      <c r="AL1953" s="70"/>
      <c r="AM1953" s="70"/>
      <c r="AN1953" s="70"/>
      <c r="AO1953" s="70"/>
      <c r="AP1953" s="70"/>
      <c r="AQ1953" s="70"/>
      <c r="AR1953" s="70"/>
      <c r="AS1953" s="70"/>
      <c r="AT1953" s="70"/>
      <c r="AU1953" s="70"/>
      <c r="AV1953" s="70"/>
      <c r="AW1953" s="70"/>
      <c r="AX1953" s="70"/>
      <c r="AY1953" s="70"/>
      <c r="AZ1953" s="70"/>
      <c r="BA1953" s="70"/>
      <c r="BB1953" s="70"/>
      <c r="BC1953" s="70"/>
      <c r="BD1953" s="70"/>
      <c r="BE1953" s="70"/>
      <c r="BF1953" s="70"/>
      <c r="BG1953" s="70"/>
      <c r="BH1953" s="70"/>
      <c r="BI1953" s="70"/>
      <c r="BJ1953" s="70"/>
      <c r="BK1953" s="70"/>
      <c r="BL1953" s="70"/>
      <c r="BM1953" s="70"/>
      <c r="BN1953" s="70"/>
      <c r="BO1953" s="70"/>
      <c r="BP1953" s="70"/>
      <c r="BQ1953" s="70"/>
      <c r="BR1953" s="70"/>
      <c r="BS1953" s="70"/>
      <c r="BT1953" s="70"/>
      <c r="BU1953" s="70"/>
      <c r="BV1953" s="70"/>
      <c r="BW1953" s="70"/>
      <c r="BX1953" s="70"/>
      <c r="BY1953" s="70"/>
      <c r="BZ1953" s="70"/>
      <c r="CA1953" s="70"/>
    </row>
    <row r="1954" spans="2:79" s="67" customFormat="1" hidden="1">
      <c r="B1954" s="85"/>
      <c r="C1954" s="86"/>
      <c r="D1954" s="250"/>
      <c r="E1954" s="84"/>
      <c r="F1954" s="70"/>
      <c r="G1954" s="70"/>
      <c r="H1954" s="70"/>
      <c r="I1954" s="70"/>
      <c r="J1954" s="70"/>
      <c r="K1954" s="70"/>
      <c r="L1954" s="70"/>
      <c r="M1954" s="70"/>
      <c r="N1954" s="70"/>
      <c r="O1954" s="70"/>
      <c r="P1954" s="70"/>
      <c r="Q1954" s="70"/>
      <c r="R1954" s="70"/>
      <c r="S1954" s="70"/>
      <c r="T1954" s="70"/>
      <c r="U1954" s="70"/>
      <c r="V1954" s="70"/>
      <c r="W1954" s="70"/>
      <c r="X1954" s="70"/>
      <c r="Y1954" s="70"/>
      <c r="Z1954" s="70"/>
      <c r="AA1954" s="70"/>
      <c r="AB1954" s="70"/>
      <c r="AC1954" s="70"/>
      <c r="AD1954" s="70"/>
      <c r="AE1954" s="70"/>
      <c r="AF1954" s="70"/>
      <c r="AG1954" s="70"/>
      <c r="AH1954" s="70"/>
      <c r="AI1954" s="70"/>
      <c r="AJ1954" s="70"/>
      <c r="AK1954" s="70"/>
      <c r="AL1954" s="70"/>
      <c r="AM1954" s="70"/>
      <c r="AN1954" s="70"/>
      <c r="AO1954" s="70"/>
      <c r="AP1954" s="70"/>
      <c r="AQ1954" s="70"/>
      <c r="AR1954" s="70"/>
      <c r="AS1954" s="70"/>
      <c r="AT1954" s="70"/>
      <c r="AU1954" s="70"/>
      <c r="AV1954" s="70"/>
      <c r="AW1954" s="70"/>
      <c r="AX1954" s="70"/>
      <c r="AY1954" s="70"/>
      <c r="AZ1954" s="70"/>
      <c r="BA1954" s="70"/>
      <c r="BB1954" s="70"/>
      <c r="BC1954" s="70"/>
      <c r="BD1954" s="70"/>
      <c r="BE1954" s="70"/>
      <c r="BF1954" s="70"/>
      <c r="BG1954" s="70"/>
      <c r="BH1954" s="70"/>
      <c r="BI1954" s="70"/>
      <c r="BJ1954" s="70"/>
      <c r="BK1954" s="70"/>
      <c r="BL1954" s="70"/>
      <c r="BM1954" s="70"/>
      <c r="BN1954" s="70"/>
      <c r="BO1954" s="70"/>
      <c r="BP1954" s="70"/>
      <c r="BQ1954" s="70"/>
      <c r="BR1954" s="70"/>
      <c r="BS1954" s="70"/>
      <c r="BT1954" s="70"/>
      <c r="BU1954" s="70"/>
      <c r="BV1954" s="70"/>
      <c r="BW1954" s="70"/>
      <c r="BX1954" s="70"/>
      <c r="BY1954" s="70"/>
      <c r="BZ1954" s="70"/>
      <c r="CA1954" s="70"/>
    </row>
    <row r="1955" spans="2:79" s="67" customFormat="1" hidden="1">
      <c r="B1955" s="85"/>
      <c r="C1955" s="86"/>
      <c r="D1955" s="250"/>
      <c r="E1955" s="84"/>
      <c r="F1955" s="70"/>
      <c r="G1955" s="70"/>
      <c r="H1955" s="70"/>
      <c r="I1955" s="70"/>
      <c r="J1955" s="70"/>
      <c r="K1955" s="70"/>
      <c r="L1955" s="70"/>
      <c r="M1955" s="70"/>
      <c r="N1955" s="70"/>
      <c r="O1955" s="70"/>
      <c r="P1955" s="70"/>
      <c r="Q1955" s="70"/>
      <c r="R1955" s="70"/>
      <c r="S1955" s="70"/>
      <c r="T1955" s="70"/>
      <c r="U1955" s="70"/>
      <c r="V1955" s="70"/>
      <c r="W1955" s="70"/>
      <c r="X1955" s="70"/>
      <c r="Y1955" s="70"/>
      <c r="Z1955" s="70"/>
      <c r="AA1955" s="70"/>
      <c r="AB1955" s="70"/>
      <c r="AC1955" s="70"/>
      <c r="AD1955" s="70"/>
      <c r="AE1955" s="70"/>
      <c r="AF1955" s="70"/>
      <c r="AG1955" s="70"/>
      <c r="AH1955" s="70"/>
      <c r="AI1955" s="70"/>
      <c r="AJ1955" s="70"/>
      <c r="AK1955" s="70"/>
      <c r="AL1955" s="70"/>
      <c r="AM1955" s="70"/>
      <c r="AN1955" s="70"/>
      <c r="AO1955" s="70"/>
      <c r="AP1955" s="70"/>
      <c r="AQ1955" s="70"/>
      <c r="AR1955" s="70"/>
      <c r="AS1955" s="70"/>
      <c r="AT1955" s="70"/>
      <c r="AU1955" s="70"/>
      <c r="AV1955" s="70"/>
      <c r="AW1955" s="70"/>
      <c r="AX1955" s="70"/>
      <c r="AY1955" s="70"/>
      <c r="AZ1955" s="70"/>
      <c r="BA1955" s="70"/>
      <c r="BB1955" s="70"/>
      <c r="BC1955" s="70"/>
      <c r="BD1955" s="70"/>
      <c r="BE1955" s="70"/>
      <c r="BF1955" s="70"/>
      <c r="BG1955" s="70"/>
      <c r="BH1955" s="70"/>
      <c r="BI1955" s="70"/>
      <c r="BJ1955" s="70"/>
      <c r="BK1955" s="70"/>
      <c r="BL1955" s="70"/>
      <c r="BM1955" s="70"/>
      <c r="BN1955" s="70"/>
      <c r="BO1955" s="70"/>
      <c r="BP1955" s="70"/>
      <c r="BQ1955" s="70"/>
      <c r="BR1955" s="70"/>
      <c r="BS1955" s="70"/>
      <c r="BT1955" s="70"/>
      <c r="BU1955" s="70"/>
      <c r="BV1955" s="70"/>
      <c r="BW1955" s="70"/>
      <c r="BX1955" s="70"/>
      <c r="BY1955" s="70"/>
      <c r="BZ1955" s="70"/>
      <c r="CA1955" s="70"/>
    </row>
    <row r="1956" spans="2:79" s="67" customFormat="1" hidden="1">
      <c r="B1956" s="85"/>
      <c r="C1956" s="86"/>
      <c r="D1956" s="250"/>
      <c r="E1956" s="84"/>
      <c r="F1956" s="70"/>
      <c r="G1956" s="70"/>
      <c r="H1956" s="70"/>
      <c r="I1956" s="70"/>
      <c r="J1956" s="70"/>
      <c r="K1956" s="70"/>
      <c r="L1956" s="70"/>
      <c r="M1956" s="70"/>
      <c r="N1956" s="70"/>
      <c r="O1956" s="70"/>
      <c r="P1956" s="70"/>
      <c r="Q1956" s="70"/>
      <c r="R1956" s="70"/>
      <c r="S1956" s="70"/>
      <c r="T1956" s="70"/>
      <c r="U1956" s="70"/>
      <c r="V1956" s="70"/>
      <c r="W1956" s="70"/>
      <c r="X1956" s="70"/>
      <c r="Y1956" s="70"/>
      <c r="Z1956" s="70"/>
      <c r="AA1956" s="70"/>
      <c r="AB1956" s="70"/>
      <c r="AC1956" s="70"/>
      <c r="AD1956" s="70"/>
      <c r="AE1956" s="70"/>
      <c r="AF1956" s="70"/>
      <c r="AG1956" s="70"/>
      <c r="AH1956" s="70"/>
      <c r="AI1956" s="70"/>
      <c r="AJ1956" s="70"/>
      <c r="AK1956" s="70"/>
      <c r="AL1956" s="70"/>
      <c r="AM1956" s="70"/>
      <c r="AN1956" s="70"/>
      <c r="AO1956" s="70"/>
      <c r="AP1956" s="70"/>
      <c r="AQ1956" s="70"/>
      <c r="AR1956" s="70"/>
      <c r="AS1956" s="70"/>
      <c r="AT1956" s="70"/>
      <c r="AU1956" s="70"/>
      <c r="AV1956" s="70"/>
      <c r="AW1956" s="70"/>
      <c r="AX1956" s="70"/>
      <c r="AY1956" s="70"/>
      <c r="AZ1956" s="70"/>
      <c r="BA1956" s="70"/>
      <c r="BB1956" s="70"/>
      <c r="BC1956" s="70"/>
      <c r="BD1956" s="70"/>
      <c r="BE1956" s="70"/>
      <c r="BF1956" s="70"/>
      <c r="BG1956" s="70"/>
      <c r="BH1956" s="70"/>
      <c r="BI1956" s="70"/>
      <c r="BJ1956" s="70"/>
      <c r="BK1956" s="70"/>
      <c r="BL1956" s="70"/>
      <c r="BM1956" s="70"/>
      <c r="BN1956" s="70"/>
      <c r="BO1956" s="70"/>
      <c r="BP1956" s="70"/>
      <c r="BQ1956" s="70"/>
      <c r="BR1956" s="70"/>
      <c r="BS1956" s="70"/>
      <c r="BT1956" s="70"/>
      <c r="BU1956" s="70"/>
      <c r="BV1956" s="70"/>
      <c r="BW1956" s="70"/>
      <c r="BX1956" s="70"/>
      <c r="BY1956" s="70"/>
      <c r="BZ1956" s="70"/>
      <c r="CA1956" s="70"/>
    </row>
    <row r="1957" spans="2:79" s="67" customFormat="1" hidden="1">
      <c r="B1957" s="85"/>
      <c r="C1957" s="86"/>
      <c r="D1957" s="250"/>
      <c r="E1957" s="84"/>
      <c r="F1957" s="70"/>
      <c r="G1957" s="70"/>
      <c r="H1957" s="70"/>
      <c r="I1957" s="70"/>
      <c r="J1957" s="70"/>
      <c r="K1957" s="70"/>
      <c r="L1957" s="70"/>
      <c r="M1957" s="70"/>
      <c r="N1957" s="70"/>
      <c r="O1957" s="70"/>
      <c r="P1957" s="70"/>
      <c r="Q1957" s="70"/>
      <c r="R1957" s="70"/>
      <c r="S1957" s="70"/>
      <c r="T1957" s="70"/>
      <c r="U1957" s="70"/>
      <c r="V1957" s="70"/>
      <c r="W1957" s="70"/>
      <c r="X1957" s="70"/>
      <c r="Y1957" s="70"/>
      <c r="Z1957" s="70"/>
      <c r="AA1957" s="70"/>
      <c r="AB1957" s="70"/>
      <c r="AC1957" s="70"/>
      <c r="AD1957" s="70"/>
      <c r="AE1957" s="70"/>
      <c r="AF1957" s="70"/>
      <c r="AG1957" s="70"/>
      <c r="AH1957" s="70"/>
      <c r="AI1957" s="70"/>
      <c r="AJ1957" s="70"/>
      <c r="AK1957" s="70"/>
      <c r="AL1957" s="70"/>
      <c r="AM1957" s="70"/>
      <c r="AN1957" s="70"/>
      <c r="AO1957" s="70"/>
      <c r="AP1957" s="70"/>
      <c r="AQ1957" s="70"/>
      <c r="AR1957" s="70"/>
      <c r="AS1957" s="70"/>
      <c r="AT1957" s="70"/>
      <c r="AU1957" s="70"/>
      <c r="AV1957" s="70"/>
      <c r="AW1957" s="70"/>
      <c r="AX1957" s="70"/>
      <c r="AY1957" s="70"/>
      <c r="AZ1957" s="70"/>
      <c r="BA1957" s="70"/>
      <c r="BB1957" s="70"/>
      <c r="BC1957" s="70"/>
      <c r="BD1957" s="70"/>
      <c r="BE1957" s="70"/>
      <c r="BF1957" s="70"/>
      <c r="BG1957" s="70"/>
      <c r="BH1957" s="70"/>
      <c r="BI1957" s="70"/>
      <c r="BJ1957" s="70"/>
      <c r="BK1957" s="70"/>
      <c r="BL1957" s="70"/>
      <c r="BM1957" s="70"/>
      <c r="BN1957" s="70"/>
      <c r="BO1957" s="70"/>
      <c r="BP1957" s="70"/>
      <c r="BQ1957" s="70"/>
      <c r="BR1957" s="70"/>
      <c r="BS1957" s="70"/>
      <c r="BT1957" s="70"/>
      <c r="BU1957" s="70"/>
      <c r="BV1957" s="70"/>
      <c r="BW1957" s="70"/>
      <c r="BX1957" s="70"/>
      <c r="BY1957" s="70"/>
      <c r="BZ1957" s="70"/>
      <c r="CA1957" s="70"/>
    </row>
    <row r="1958" spans="2:79" s="67" customFormat="1" hidden="1">
      <c r="B1958" s="85"/>
      <c r="C1958" s="86"/>
      <c r="D1958" s="250"/>
      <c r="E1958" s="84"/>
      <c r="F1958" s="70"/>
      <c r="G1958" s="70"/>
      <c r="H1958" s="70"/>
      <c r="I1958" s="70"/>
      <c r="J1958" s="70"/>
      <c r="K1958" s="70"/>
      <c r="L1958" s="70"/>
      <c r="M1958" s="70"/>
      <c r="N1958" s="70"/>
      <c r="O1958" s="70"/>
      <c r="P1958" s="70"/>
      <c r="Q1958" s="70"/>
      <c r="R1958" s="70"/>
      <c r="S1958" s="70"/>
      <c r="T1958" s="70"/>
      <c r="U1958" s="70"/>
      <c r="V1958" s="70"/>
      <c r="W1958" s="70"/>
      <c r="X1958" s="70"/>
      <c r="Y1958" s="70"/>
      <c r="Z1958" s="70"/>
      <c r="AA1958" s="70"/>
      <c r="AB1958" s="70"/>
      <c r="AC1958" s="70"/>
      <c r="AD1958" s="70"/>
      <c r="AE1958" s="70"/>
      <c r="AF1958" s="70"/>
      <c r="AG1958" s="70"/>
      <c r="AH1958" s="70"/>
      <c r="AI1958" s="70"/>
      <c r="AJ1958" s="70"/>
      <c r="AK1958" s="70"/>
      <c r="AL1958" s="70"/>
      <c r="AM1958" s="70"/>
      <c r="AN1958" s="70"/>
      <c r="AO1958" s="70"/>
      <c r="AP1958" s="70"/>
      <c r="AQ1958" s="70"/>
      <c r="AR1958" s="70"/>
      <c r="AS1958" s="70"/>
      <c r="AT1958" s="70"/>
      <c r="AU1958" s="70"/>
      <c r="AV1958" s="70"/>
      <c r="AW1958" s="70"/>
      <c r="AX1958" s="70"/>
      <c r="AY1958" s="70"/>
      <c r="AZ1958" s="70"/>
      <c r="BA1958" s="70"/>
      <c r="BB1958" s="70"/>
      <c r="BC1958" s="70"/>
      <c r="BD1958" s="70"/>
      <c r="BE1958" s="70"/>
      <c r="BF1958" s="70"/>
      <c r="BG1958" s="70"/>
      <c r="BH1958" s="70"/>
      <c r="BI1958" s="70"/>
      <c r="BJ1958" s="70"/>
      <c r="BK1958" s="70"/>
      <c r="BL1958" s="70"/>
      <c r="BM1958" s="70"/>
      <c r="BN1958" s="70"/>
      <c r="BO1958" s="70"/>
      <c r="BP1958" s="70"/>
      <c r="BQ1958" s="70"/>
      <c r="BR1958" s="70"/>
      <c r="BS1958" s="70"/>
      <c r="BT1958" s="70"/>
      <c r="BU1958" s="70"/>
      <c r="BV1958" s="70"/>
      <c r="BW1958" s="70"/>
      <c r="BX1958" s="70"/>
      <c r="BY1958" s="70"/>
      <c r="BZ1958" s="70"/>
      <c r="CA1958" s="70"/>
    </row>
    <row r="1959" spans="2:79" s="67" customFormat="1" hidden="1">
      <c r="B1959" s="85"/>
      <c r="C1959" s="86"/>
      <c r="D1959" s="250"/>
      <c r="E1959" s="84"/>
      <c r="F1959" s="70"/>
      <c r="G1959" s="70"/>
      <c r="H1959" s="70"/>
      <c r="I1959" s="70"/>
      <c r="J1959" s="70"/>
      <c r="K1959" s="70"/>
      <c r="L1959" s="70"/>
      <c r="M1959" s="70"/>
      <c r="N1959" s="70"/>
      <c r="O1959" s="70"/>
      <c r="P1959" s="70"/>
      <c r="Q1959" s="70"/>
      <c r="R1959" s="70"/>
      <c r="S1959" s="70"/>
      <c r="T1959" s="70"/>
      <c r="U1959" s="70"/>
      <c r="V1959" s="70"/>
      <c r="W1959" s="70"/>
      <c r="X1959" s="70"/>
      <c r="Y1959" s="70"/>
      <c r="Z1959" s="70"/>
      <c r="AA1959" s="70"/>
      <c r="AB1959" s="70"/>
      <c r="AC1959" s="70"/>
      <c r="AD1959" s="70"/>
      <c r="AE1959" s="70"/>
      <c r="AF1959" s="70"/>
      <c r="AG1959" s="70"/>
      <c r="AH1959" s="70"/>
      <c r="AI1959" s="70"/>
      <c r="AJ1959" s="70"/>
      <c r="AK1959" s="70"/>
      <c r="AL1959" s="70"/>
      <c r="AM1959" s="70"/>
      <c r="AN1959" s="70"/>
      <c r="AO1959" s="70"/>
      <c r="AP1959" s="70"/>
      <c r="AQ1959" s="70"/>
      <c r="AR1959" s="70"/>
      <c r="AS1959" s="70"/>
      <c r="AT1959" s="70"/>
      <c r="AU1959" s="70"/>
      <c r="AV1959" s="70"/>
      <c r="AW1959" s="70"/>
      <c r="AX1959" s="70"/>
      <c r="AY1959" s="70"/>
      <c r="AZ1959" s="70"/>
      <c r="BA1959" s="70"/>
      <c r="BB1959" s="70"/>
      <c r="BC1959" s="70"/>
      <c r="BD1959" s="70"/>
      <c r="BE1959" s="70"/>
      <c r="BF1959" s="70"/>
      <c r="BG1959" s="70"/>
      <c r="BH1959" s="70"/>
      <c r="BI1959" s="70"/>
      <c r="BJ1959" s="70"/>
      <c r="BK1959" s="70"/>
      <c r="BL1959" s="70"/>
      <c r="BM1959" s="70"/>
      <c r="BN1959" s="70"/>
      <c r="BO1959" s="70"/>
      <c r="BP1959" s="70"/>
      <c r="BQ1959" s="70"/>
      <c r="BR1959" s="70"/>
      <c r="BS1959" s="70"/>
      <c r="BT1959" s="70"/>
      <c r="BU1959" s="70"/>
      <c r="BV1959" s="70"/>
      <c r="BW1959" s="70"/>
      <c r="BX1959" s="70"/>
      <c r="BY1959" s="70"/>
      <c r="BZ1959" s="70"/>
      <c r="CA1959" s="70"/>
    </row>
    <row r="1960" spans="2:79" s="67" customFormat="1" hidden="1">
      <c r="B1960" s="85"/>
      <c r="C1960" s="86"/>
      <c r="D1960" s="250"/>
      <c r="E1960" s="84"/>
      <c r="F1960" s="70"/>
      <c r="G1960" s="70"/>
      <c r="H1960" s="70"/>
      <c r="I1960" s="70"/>
      <c r="J1960" s="70"/>
      <c r="K1960" s="70"/>
      <c r="L1960" s="70"/>
      <c r="M1960" s="70"/>
      <c r="N1960" s="70"/>
      <c r="O1960" s="70"/>
      <c r="P1960" s="70"/>
      <c r="Q1960" s="70"/>
      <c r="R1960" s="70"/>
      <c r="S1960" s="70"/>
      <c r="T1960" s="70"/>
      <c r="U1960" s="70"/>
      <c r="V1960" s="70"/>
      <c r="W1960" s="70"/>
      <c r="X1960" s="70"/>
      <c r="Y1960" s="70"/>
      <c r="Z1960" s="70"/>
      <c r="AA1960" s="70"/>
      <c r="AB1960" s="70"/>
      <c r="AC1960" s="70"/>
      <c r="AD1960" s="70"/>
      <c r="AE1960" s="70"/>
      <c r="AF1960" s="70"/>
      <c r="AG1960" s="70"/>
      <c r="AH1960" s="70"/>
      <c r="AI1960" s="70"/>
      <c r="AJ1960" s="70"/>
      <c r="AK1960" s="70"/>
      <c r="AL1960" s="70"/>
      <c r="AM1960" s="70"/>
      <c r="AN1960" s="70"/>
      <c r="AO1960" s="70"/>
      <c r="AP1960" s="70"/>
      <c r="AQ1960" s="70"/>
      <c r="AR1960" s="70"/>
      <c r="AS1960" s="70"/>
      <c r="AT1960" s="70"/>
      <c r="AU1960" s="70"/>
      <c r="AV1960" s="70"/>
      <c r="AW1960" s="70"/>
      <c r="AX1960" s="70"/>
      <c r="AY1960" s="70"/>
      <c r="AZ1960" s="70"/>
      <c r="BA1960" s="70"/>
      <c r="BB1960" s="70"/>
      <c r="BC1960" s="70"/>
      <c r="BD1960" s="70"/>
      <c r="BE1960" s="70"/>
      <c r="BF1960" s="70"/>
      <c r="BG1960" s="70"/>
      <c r="BH1960" s="70"/>
      <c r="BI1960" s="70"/>
      <c r="BJ1960" s="70"/>
      <c r="BK1960" s="70"/>
      <c r="BL1960" s="70"/>
      <c r="BM1960" s="70"/>
      <c r="BN1960" s="70"/>
      <c r="BO1960" s="70"/>
      <c r="BP1960" s="70"/>
      <c r="BQ1960" s="70"/>
      <c r="BR1960" s="70"/>
      <c r="BS1960" s="70"/>
      <c r="BT1960" s="70"/>
      <c r="BU1960" s="70"/>
      <c r="BV1960" s="70"/>
      <c r="BW1960" s="70"/>
      <c r="BX1960" s="70"/>
      <c r="BY1960" s="70"/>
      <c r="BZ1960" s="70"/>
      <c r="CA1960" s="70"/>
    </row>
    <row r="1961" spans="2:79" s="67" customFormat="1" hidden="1">
      <c r="B1961" s="85"/>
      <c r="C1961" s="86"/>
      <c r="D1961" s="250"/>
      <c r="E1961" s="84"/>
      <c r="F1961" s="70"/>
      <c r="G1961" s="70"/>
      <c r="H1961" s="70"/>
      <c r="I1961" s="70"/>
      <c r="J1961" s="70"/>
      <c r="K1961" s="70"/>
      <c r="L1961" s="70"/>
      <c r="M1961" s="70"/>
      <c r="N1961" s="70"/>
      <c r="O1961" s="70"/>
      <c r="P1961" s="70"/>
      <c r="Q1961" s="70"/>
      <c r="R1961" s="70"/>
      <c r="S1961" s="70"/>
      <c r="T1961" s="70"/>
      <c r="U1961" s="70"/>
      <c r="V1961" s="70"/>
      <c r="W1961" s="70"/>
      <c r="X1961" s="70"/>
      <c r="Y1961" s="70"/>
      <c r="Z1961" s="70"/>
      <c r="AA1961" s="70"/>
      <c r="AB1961" s="70"/>
      <c r="AC1961" s="70"/>
      <c r="AD1961" s="70"/>
      <c r="AE1961" s="70"/>
      <c r="AF1961" s="70"/>
      <c r="AG1961" s="70"/>
      <c r="AH1961" s="70"/>
      <c r="AI1961" s="70"/>
      <c r="AJ1961" s="70"/>
      <c r="AK1961" s="70"/>
      <c r="AL1961" s="70"/>
      <c r="AM1961" s="70"/>
      <c r="AN1961" s="70"/>
      <c r="AO1961" s="70"/>
      <c r="AP1961" s="70"/>
      <c r="AQ1961" s="70"/>
      <c r="AR1961" s="70"/>
      <c r="AS1961" s="70"/>
      <c r="AT1961" s="70"/>
      <c r="AU1961" s="70"/>
      <c r="AV1961" s="70"/>
      <c r="AW1961" s="70"/>
      <c r="AX1961" s="70"/>
      <c r="AY1961" s="70"/>
      <c r="AZ1961" s="70"/>
      <c r="BA1961" s="70"/>
      <c r="BB1961" s="70"/>
      <c r="BC1961" s="70"/>
      <c r="BD1961" s="70"/>
      <c r="BE1961" s="70"/>
      <c r="BF1961" s="70"/>
      <c r="BG1961" s="70"/>
      <c r="BH1961" s="70"/>
      <c r="BI1961" s="70"/>
      <c r="BJ1961" s="70"/>
      <c r="BK1961" s="70"/>
      <c r="BL1961" s="70"/>
      <c r="BM1961" s="70"/>
      <c r="BN1961" s="70"/>
      <c r="BO1961" s="70"/>
      <c r="BP1961" s="70"/>
      <c r="BQ1961" s="70"/>
      <c r="BR1961" s="70"/>
      <c r="BS1961" s="70"/>
      <c r="BT1961" s="70"/>
      <c r="BU1961" s="70"/>
      <c r="BV1961" s="70"/>
      <c r="BW1961" s="70"/>
      <c r="BX1961" s="70"/>
      <c r="BY1961" s="70"/>
      <c r="BZ1961" s="70"/>
      <c r="CA1961" s="70"/>
    </row>
    <row r="1962" spans="2:79" s="67" customFormat="1" hidden="1">
      <c r="B1962" s="85"/>
      <c r="C1962" s="86"/>
      <c r="D1962" s="250"/>
      <c r="E1962" s="84"/>
      <c r="F1962" s="70"/>
      <c r="G1962" s="70"/>
      <c r="H1962" s="70"/>
      <c r="I1962" s="70"/>
      <c r="J1962" s="70"/>
      <c r="K1962" s="70"/>
      <c r="L1962" s="70"/>
      <c r="M1962" s="70"/>
      <c r="N1962" s="70"/>
      <c r="O1962" s="70"/>
      <c r="P1962" s="70"/>
      <c r="Q1962" s="70"/>
      <c r="R1962" s="70"/>
      <c r="S1962" s="70"/>
      <c r="T1962" s="70"/>
      <c r="U1962" s="70"/>
      <c r="V1962" s="70"/>
      <c r="W1962" s="70"/>
      <c r="X1962" s="70"/>
      <c r="Y1962" s="70"/>
      <c r="Z1962" s="70"/>
      <c r="AA1962" s="70"/>
      <c r="AB1962" s="70"/>
      <c r="AC1962" s="70"/>
      <c r="AD1962" s="70"/>
      <c r="AE1962" s="70"/>
      <c r="AF1962" s="70"/>
      <c r="AG1962" s="70"/>
      <c r="AH1962" s="70"/>
      <c r="AI1962" s="70"/>
      <c r="AJ1962" s="70"/>
      <c r="AK1962" s="70"/>
      <c r="AL1962" s="70"/>
      <c r="AM1962" s="70"/>
      <c r="AN1962" s="70"/>
      <c r="AO1962" s="70"/>
      <c r="AP1962" s="70"/>
      <c r="AQ1962" s="70"/>
      <c r="AR1962" s="70"/>
      <c r="AS1962" s="70"/>
      <c r="AT1962" s="70"/>
      <c r="AU1962" s="70"/>
      <c r="AV1962" s="70"/>
      <c r="AW1962" s="70"/>
      <c r="AX1962" s="70"/>
      <c r="AY1962" s="70"/>
      <c r="AZ1962" s="70"/>
      <c r="BA1962" s="70"/>
      <c r="BB1962" s="70"/>
      <c r="BC1962" s="70"/>
      <c r="BD1962" s="70"/>
      <c r="BE1962" s="70"/>
      <c r="BF1962" s="70"/>
      <c r="BG1962" s="70"/>
      <c r="BH1962" s="70"/>
      <c r="BI1962" s="70"/>
      <c r="BJ1962" s="70"/>
      <c r="BK1962" s="70"/>
      <c r="BL1962" s="70"/>
      <c r="BM1962" s="70"/>
      <c r="BN1962" s="70"/>
      <c r="BO1962" s="70"/>
      <c r="BP1962" s="70"/>
      <c r="BQ1962" s="70"/>
      <c r="BR1962" s="70"/>
      <c r="BS1962" s="70"/>
      <c r="BT1962" s="70"/>
      <c r="BU1962" s="70"/>
      <c r="BV1962" s="70"/>
      <c r="BW1962" s="70"/>
      <c r="BX1962" s="70"/>
      <c r="BY1962" s="70"/>
      <c r="BZ1962" s="70"/>
      <c r="CA1962" s="70"/>
    </row>
    <row r="1963" spans="2:79" s="67" customFormat="1" hidden="1">
      <c r="B1963" s="85"/>
      <c r="C1963" s="86"/>
      <c r="D1963" s="250"/>
      <c r="E1963" s="84"/>
      <c r="F1963" s="70"/>
      <c r="G1963" s="70"/>
      <c r="H1963" s="70"/>
      <c r="I1963" s="70"/>
      <c r="J1963" s="70"/>
      <c r="K1963" s="70"/>
      <c r="L1963" s="70"/>
      <c r="M1963" s="70"/>
      <c r="N1963" s="70"/>
      <c r="O1963" s="70"/>
      <c r="P1963" s="70"/>
      <c r="Q1963" s="70"/>
      <c r="R1963" s="70"/>
      <c r="S1963" s="70"/>
      <c r="T1963" s="70"/>
      <c r="U1963" s="70"/>
      <c r="V1963" s="70"/>
      <c r="W1963" s="70"/>
      <c r="X1963" s="70"/>
      <c r="Y1963" s="70"/>
      <c r="Z1963" s="70"/>
      <c r="AA1963" s="70"/>
      <c r="AB1963" s="70"/>
      <c r="AC1963" s="70"/>
      <c r="AD1963" s="70"/>
      <c r="AE1963" s="70"/>
      <c r="AF1963" s="70"/>
      <c r="AG1963" s="70"/>
      <c r="AH1963" s="70"/>
      <c r="AI1963" s="70"/>
      <c r="AJ1963" s="70"/>
      <c r="AK1963" s="70"/>
      <c r="AL1963" s="70"/>
      <c r="AM1963" s="70"/>
      <c r="AN1963" s="70"/>
      <c r="AO1963" s="70"/>
      <c r="AP1963" s="70"/>
      <c r="AQ1963" s="70"/>
      <c r="AR1963" s="70"/>
      <c r="AS1963" s="70"/>
      <c r="AT1963" s="70"/>
      <c r="AU1963" s="70"/>
      <c r="AV1963" s="70"/>
      <c r="AW1963" s="70"/>
      <c r="AX1963" s="70"/>
      <c r="AY1963" s="70"/>
      <c r="AZ1963" s="70"/>
      <c r="BA1963" s="70"/>
      <c r="BB1963" s="70"/>
      <c r="BC1963" s="70"/>
      <c r="BD1963" s="70"/>
      <c r="BE1963" s="70"/>
      <c r="BF1963" s="70"/>
      <c r="BG1963" s="70"/>
      <c r="BH1963" s="70"/>
      <c r="BI1963" s="70"/>
      <c r="BJ1963" s="70"/>
      <c r="BK1963" s="70"/>
      <c r="BL1963" s="70"/>
      <c r="BM1963" s="70"/>
      <c r="BN1963" s="70"/>
      <c r="BO1963" s="70"/>
      <c r="BP1963" s="70"/>
      <c r="BQ1963" s="70"/>
      <c r="BR1963" s="70"/>
      <c r="BS1963" s="70"/>
      <c r="BT1963" s="70"/>
      <c r="BU1963" s="70"/>
      <c r="BV1963" s="70"/>
      <c r="BW1963" s="70"/>
      <c r="BX1963" s="70"/>
      <c r="BY1963" s="70"/>
      <c r="BZ1963" s="70"/>
      <c r="CA1963" s="70"/>
    </row>
    <row r="1964" spans="2:79" s="67" customFormat="1" hidden="1">
      <c r="B1964" s="85"/>
      <c r="C1964" s="86"/>
      <c r="D1964" s="250"/>
      <c r="E1964" s="84"/>
      <c r="F1964" s="70"/>
      <c r="G1964" s="70"/>
      <c r="H1964" s="70"/>
      <c r="I1964" s="70"/>
      <c r="J1964" s="70"/>
      <c r="K1964" s="70"/>
      <c r="L1964" s="70"/>
      <c r="M1964" s="70"/>
      <c r="N1964" s="70"/>
      <c r="O1964" s="70"/>
      <c r="P1964" s="70"/>
      <c r="Q1964" s="70"/>
      <c r="R1964" s="70"/>
      <c r="S1964" s="70"/>
      <c r="T1964" s="70"/>
      <c r="U1964" s="70"/>
      <c r="V1964" s="70"/>
      <c r="W1964" s="70"/>
      <c r="X1964" s="70"/>
      <c r="Y1964" s="70"/>
      <c r="Z1964" s="70"/>
      <c r="AA1964" s="70"/>
      <c r="AB1964" s="70"/>
      <c r="AC1964" s="70"/>
      <c r="AD1964" s="70"/>
      <c r="AE1964" s="70"/>
      <c r="AF1964" s="70"/>
      <c r="AG1964" s="70"/>
      <c r="AH1964" s="70"/>
      <c r="AI1964" s="70"/>
      <c r="AJ1964" s="70"/>
      <c r="AK1964" s="70"/>
      <c r="AL1964" s="70"/>
      <c r="AM1964" s="70"/>
      <c r="AN1964" s="70"/>
      <c r="AO1964" s="70"/>
      <c r="AP1964" s="70"/>
      <c r="AQ1964" s="70"/>
      <c r="AR1964" s="70"/>
      <c r="AS1964" s="70"/>
      <c r="AT1964" s="70"/>
      <c r="AU1964" s="70"/>
      <c r="AV1964" s="70"/>
      <c r="AW1964" s="70"/>
      <c r="AX1964" s="70"/>
      <c r="AY1964" s="70"/>
      <c r="AZ1964" s="70"/>
      <c r="BA1964" s="70"/>
      <c r="BB1964" s="70"/>
      <c r="BC1964" s="70"/>
      <c r="BD1964" s="70"/>
      <c r="BE1964" s="70"/>
      <c r="BF1964" s="70"/>
      <c r="BG1964" s="70"/>
      <c r="BH1964" s="70"/>
      <c r="BI1964" s="70"/>
      <c r="BJ1964" s="70"/>
      <c r="BK1964" s="70"/>
      <c r="BL1964" s="70"/>
      <c r="BM1964" s="70"/>
      <c r="BN1964" s="70"/>
      <c r="BO1964" s="70"/>
      <c r="BP1964" s="70"/>
      <c r="BQ1964" s="70"/>
      <c r="BR1964" s="70"/>
      <c r="BS1964" s="70"/>
      <c r="BT1964" s="70"/>
      <c r="BU1964" s="70"/>
      <c r="BV1964" s="70"/>
      <c r="BW1964" s="70"/>
      <c r="BX1964" s="70"/>
      <c r="BY1964" s="70"/>
      <c r="BZ1964" s="70"/>
      <c r="CA1964" s="70"/>
    </row>
    <row r="1965" spans="2:79" s="67" customFormat="1" hidden="1">
      <c r="B1965" s="85"/>
      <c r="C1965" s="86"/>
      <c r="D1965" s="250"/>
      <c r="E1965" s="84"/>
      <c r="F1965" s="70"/>
      <c r="G1965" s="70"/>
      <c r="H1965" s="70"/>
      <c r="I1965" s="70"/>
      <c r="J1965" s="70"/>
      <c r="K1965" s="70"/>
      <c r="L1965" s="70"/>
      <c r="M1965" s="70"/>
      <c r="N1965" s="70"/>
      <c r="O1965" s="70"/>
      <c r="P1965" s="70"/>
      <c r="Q1965" s="70"/>
      <c r="R1965" s="70"/>
      <c r="S1965" s="70"/>
      <c r="T1965" s="70"/>
      <c r="U1965" s="70"/>
      <c r="V1965" s="70"/>
      <c r="W1965" s="70"/>
      <c r="X1965" s="70"/>
      <c r="Y1965" s="70"/>
      <c r="Z1965" s="70"/>
      <c r="AA1965" s="70"/>
      <c r="AB1965" s="70"/>
      <c r="AC1965" s="70"/>
      <c r="AD1965" s="70"/>
      <c r="AE1965" s="70"/>
      <c r="AF1965" s="70"/>
      <c r="AG1965" s="70"/>
      <c r="AH1965" s="70"/>
      <c r="AI1965" s="70"/>
      <c r="AJ1965" s="70"/>
      <c r="AK1965" s="70"/>
      <c r="AL1965" s="70"/>
      <c r="AM1965" s="70"/>
      <c r="AN1965" s="70"/>
      <c r="AO1965" s="70"/>
      <c r="AP1965" s="70"/>
      <c r="AQ1965" s="70"/>
      <c r="AR1965" s="70"/>
      <c r="AS1965" s="70"/>
      <c r="AT1965" s="70"/>
      <c r="AU1965" s="70"/>
      <c r="AV1965" s="70"/>
      <c r="AW1965" s="70"/>
      <c r="AX1965" s="70"/>
      <c r="AY1965" s="70"/>
      <c r="AZ1965" s="70"/>
      <c r="BA1965" s="70"/>
      <c r="BB1965" s="70"/>
      <c r="BC1965" s="70"/>
      <c r="BD1965" s="70"/>
      <c r="BE1965" s="70"/>
      <c r="BF1965" s="70"/>
      <c r="BG1965" s="70"/>
      <c r="BH1965" s="70"/>
      <c r="BI1965" s="70"/>
      <c r="BJ1965" s="70"/>
      <c r="BK1965" s="70"/>
      <c r="BL1965" s="70"/>
      <c r="BM1965" s="70"/>
      <c r="BN1965" s="70"/>
      <c r="BO1965" s="70"/>
      <c r="BP1965" s="70"/>
      <c r="BQ1965" s="70"/>
      <c r="BR1965" s="70"/>
      <c r="BS1965" s="70"/>
      <c r="BT1965" s="70"/>
      <c r="BU1965" s="70"/>
      <c r="BV1965" s="70"/>
      <c r="BW1965" s="70"/>
      <c r="BX1965" s="70"/>
      <c r="BY1965" s="70"/>
      <c r="BZ1965" s="70"/>
      <c r="CA1965" s="70"/>
    </row>
    <row r="1966" spans="2:79" s="67" customFormat="1" hidden="1">
      <c r="B1966" s="85"/>
      <c r="C1966" s="86"/>
      <c r="D1966" s="250"/>
      <c r="E1966" s="84"/>
      <c r="F1966" s="70"/>
      <c r="G1966" s="70"/>
      <c r="H1966" s="70"/>
      <c r="I1966" s="70"/>
      <c r="J1966" s="70"/>
      <c r="K1966" s="70"/>
      <c r="L1966" s="70"/>
      <c r="M1966" s="70"/>
      <c r="N1966" s="70"/>
      <c r="O1966" s="70"/>
      <c r="P1966" s="70"/>
      <c r="Q1966" s="70"/>
      <c r="R1966" s="70"/>
      <c r="S1966" s="70"/>
      <c r="T1966" s="70"/>
      <c r="U1966" s="70"/>
      <c r="V1966" s="70"/>
      <c r="W1966" s="70"/>
      <c r="X1966" s="70"/>
      <c r="Y1966" s="70"/>
      <c r="Z1966" s="70"/>
      <c r="AA1966" s="70"/>
      <c r="AB1966" s="70"/>
      <c r="AC1966" s="70"/>
      <c r="AD1966" s="70"/>
      <c r="AE1966" s="70"/>
      <c r="AF1966" s="70"/>
      <c r="AG1966" s="70"/>
      <c r="AH1966" s="70"/>
      <c r="AI1966" s="70"/>
      <c r="AJ1966" s="70"/>
      <c r="AK1966" s="70"/>
      <c r="AL1966" s="70"/>
      <c r="AM1966" s="70"/>
      <c r="AN1966" s="70"/>
      <c r="AO1966" s="70"/>
      <c r="AP1966" s="70"/>
      <c r="AQ1966" s="70"/>
      <c r="AR1966" s="70"/>
      <c r="AS1966" s="70"/>
      <c r="AT1966" s="70"/>
      <c r="AU1966" s="70"/>
      <c r="AV1966" s="70"/>
      <c r="AW1966" s="70"/>
      <c r="AX1966" s="70"/>
      <c r="AY1966" s="70"/>
      <c r="AZ1966" s="70"/>
      <c r="BA1966" s="70"/>
      <c r="BB1966" s="70"/>
      <c r="BC1966" s="70"/>
      <c r="BD1966" s="70"/>
      <c r="BE1966" s="70"/>
      <c r="BF1966" s="70"/>
      <c r="BG1966" s="70"/>
      <c r="BH1966" s="70"/>
      <c r="BI1966" s="70"/>
      <c r="BJ1966" s="70"/>
      <c r="BK1966" s="70"/>
      <c r="BL1966" s="70"/>
      <c r="BM1966" s="70"/>
      <c r="BN1966" s="70"/>
      <c r="BO1966" s="70"/>
      <c r="BP1966" s="70"/>
      <c r="BQ1966" s="70"/>
      <c r="BR1966" s="70"/>
      <c r="BS1966" s="70"/>
      <c r="BT1966" s="70"/>
      <c r="BU1966" s="70"/>
      <c r="BV1966" s="70"/>
      <c r="BW1966" s="70"/>
      <c r="BX1966" s="70"/>
      <c r="BY1966" s="70"/>
      <c r="BZ1966" s="70"/>
      <c r="CA1966" s="70"/>
    </row>
    <row r="1967" spans="2:79" s="67" customFormat="1" hidden="1">
      <c r="B1967" s="85"/>
      <c r="C1967" s="86"/>
      <c r="D1967" s="250"/>
      <c r="E1967" s="84"/>
      <c r="F1967" s="70"/>
      <c r="G1967" s="70"/>
      <c r="H1967" s="70"/>
      <c r="I1967" s="70"/>
      <c r="J1967" s="70"/>
      <c r="K1967" s="70"/>
      <c r="L1967" s="70"/>
      <c r="M1967" s="70"/>
      <c r="N1967" s="70"/>
      <c r="O1967" s="70"/>
      <c r="P1967" s="70"/>
      <c r="Q1967" s="70"/>
      <c r="R1967" s="70"/>
      <c r="S1967" s="70"/>
      <c r="T1967" s="70"/>
      <c r="U1967" s="70"/>
      <c r="V1967" s="70"/>
      <c r="W1967" s="70"/>
      <c r="X1967" s="70"/>
      <c r="Y1967" s="70"/>
      <c r="Z1967" s="70"/>
      <c r="AA1967" s="70"/>
      <c r="AB1967" s="70"/>
      <c r="AC1967" s="70"/>
      <c r="AD1967" s="70"/>
      <c r="AE1967" s="70"/>
      <c r="AF1967" s="70"/>
      <c r="AG1967" s="70"/>
      <c r="AH1967" s="70"/>
      <c r="AI1967" s="70"/>
      <c r="AJ1967" s="70"/>
      <c r="AK1967" s="70"/>
      <c r="AL1967" s="70"/>
      <c r="AM1967" s="70"/>
      <c r="AN1967" s="70"/>
      <c r="AO1967" s="70"/>
      <c r="AP1967" s="70"/>
      <c r="AQ1967" s="70"/>
      <c r="AR1967" s="70"/>
      <c r="AS1967" s="70"/>
      <c r="AT1967" s="70"/>
      <c r="AU1967" s="70"/>
      <c r="AV1967" s="70"/>
      <c r="AW1967" s="70"/>
      <c r="AX1967" s="70"/>
      <c r="AY1967" s="70"/>
      <c r="AZ1967" s="70"/>
      <c r="BA1967" s="70"/>
      <c r="BB1967" s="70"/>
      <c r="BC1967" s="70"/>
      <c r="BD1967" s="70"/>
      <c r="BE1967" s="70"/>
      <c r="BF1967" s="70"/>
      <c r="BG1967" s="70"/>
      <c r="BH1967" s="70"/>
      <c r="BI1967" s="70"/>
      <c r="BJ1967" s="70"/>
      <c r="BK1967" s="70"/>
      <c r="BL1967" s="70"/>
      <c r="BM1967" s="70"/>
      <c r="BN1967" s="70"/>
      <c r="BO1967" s="70"/>
      <c r="BP1967" s="70"/>
      <c r="BQ1967" s="70"/>
      <c r="BR1967" s="70"/>
      <c r="BS1967" s="70"/>
      <c r="BT1967" s="70"/>
      <c r="BU1967" s="70"/>
      <c r="BV1967" s="70"/>
      <c r="BW1967" s="70"/>
      <c r="BX1967" s="70"/>
      <c r="BY1967" s="70"/>
      <c r="BZ1967" s="70"/>
      <c r="CA1967" s="70"/>
    </row>
    <row r="1968" spans="2:79" s="67" customFormat="1" hidden="1">
      <c r="B1968" s="85"/>
      <c r="C1968" s="86"/>
      <c r="D1968" s="250"/>
      <c r="E1968" s="84"/>
      <c r="F1968" s="70"/>
      <c r="G1968" s="70"/>
      <c r="H1968" s="70"/>
      <c r="I1968" s="70"/>
      <c r="J1968" s="70"/>
      <c r="K1968" s="70"/>
      <c r="L1968" s="70"/>
      <c r="M1968" s="70"/>
      <c r="N1968" s="70"/>
      <c r="O1968" s="70"/>
      <c r="P1968" s="70"/>
      <c r="Q1968" s="70"/>
      <c r="R1968" s="70"/>
      <c r="S1968" s="70"/>
      <c r="T1968" s="70"/>
      <c r="U1968" s="70"/>
      <c r="V1968" s="70"/>
      <c r="W1968" s="70"/>
      <c r="X1968" s="70"/>
      <c r="Y1968" s="70"/>
      <c r="Z1968" s="70"/>
      <c r="AA1968" s="70"/>
      <c r="AB1968" s="70"/>
      <c r="AC1968" s="70"/>
      <c r="AD1968" s="70"/>
      <c r="AE1968" s="70"/>
      <c r="AF1968" s="70"/>
      <c r="AG1968" s="70"/>
      <c r="AH1968" s="70"/>
      <c r="AI1968" s="70"/>
      <c r="AJ1968" s="70"/>
      <c r="AK1968" s="70"/>
      <c r="AL1968" s="70"/>
      <c r="AM1968" s="70"/>
      <c r="AN1968" s="70"/>
      <c r="AO1968" s="70"/>
      <c r="AP1968" s="70"/>
      <c r="AQ1968" s="70"/>
      <c r="AR1968" s="70"/>
      <c r="AS1968" s="70"/>
      <c r="AT1968" s="70"/>
      <c r="AU1968" s="70"/>
      <c r="AV1968" s="70"/>
      <c r="AW1968" s="70"/>
      <c r="AX1968" s="70"/>
      <c r="AY1968" s="70"/>
      <c r="AZ1968" s="70"/>
      <c r="BA1968" s="70"/>
      <c r="BB1968" s="70"/>
      <c r="BC1968" s="70"/>
      <c r="BD1968" s="70"/>
      <c r="BE1968" s="70"/>
      <c r="BF1968" s="70"/>
      <c r="BG1968" s="70"/>
      <c r="BH1968" s="70"/>
      <c r="BI1968" s="70"/>
      <c r="BJ1968" s="70"/>
      <c r="BK1968" s="70"/>
      <c r="BL1968" s="70"/>
      <c r="BM1968" s="70"/>
      <c r="BN1968" s="70"/>
      <c r="BO1968" s="70"/>
      <c r="BP1968" s="70"/>
      <c r="BQ1968" s="70"/>
      <c r="BR1968" s="70"/>
      <c r="BS1968" s="70"/>
      <c r="BT1968" s="70"/>
      <c r="BU1968" s="70"/>
      <c r="BV1968" s="70"/>
      <c r="BW1968" s="70"/>
      <c r="BX1968" s="70"/>
      <c r="BY1968" s="70"/>
      <c r="BZ1968" s="70"/>
      <c r="CA1968" s="70"/>
    </row>
    <row r="1969" spans="2:79" s="67" customFormat="1" hidden="1">
      <c r="B1969" s="85"/>
      <c r="C1969" s="86"/>
      <c r="D1969" s="250"/>
      <c r="E1969" s="84"/>
      <c r="F1969" s="70"/>
      <c r="G1969" s="70"/>
      <c r="H1969" s="70"/>
      <c r="I1969" s="70"/>
      <c r="J1969" s="70"/>
      <c r="K1969" s="70"/>
      <c r="L1969" s="70"/>
      <c r="M1969" s="70"/>
      <c r="N1969" s="70"/>
      <c r="O1969" s="70"/>
      <c r="P1969" s="70"/>
      <c r="Q1969" s="70"/>
      <c r="R1969" s="70"/>
      <c r="S1969" s="70"/>
      <c r="T1969" s="70"/>
      <c r="U1969" s="70"/>
      <c r="V1969" s="70"/>
      <c r="W1969" s="70"/>
      <c r="X1969" s="70"/>
      <c r="Y1969" s="70"/>
      <c r="Z1969" s="70"/>
      <c r="AA1969" s="70"/>
      <c r="AB1969" s="70"/>
      <c r="AC1969" s="70"/>
      <c r="AD1969" s="70"/>
      <c r="AE1969" s="70"/>
      <c r="AF1969" s="70"/>
      <c r="AG1969" s="70"/>
      <c r="AH1969" s="70"/>
      <c r="AI1969" s="70"/>
      <c r="AJ1969" s="70"/>
      <c r="AK1969" s="70"/>
      <c r="AL1969" s="70"/>
      <c r="AM1969" s="70"/>
      <c r="AN1969" s="70"/>
      <c r="AO1969" s="70"/>
      <c r="AP1969" s="70"/>
      <c r="AQ1969" s="70"/>
      <c r="AR1969" s="70"/>
      <c r="AS1969" s="70"/>
      <c r="AT1969" s="70"/>
      <c r="AU1969" s="70"/>
      <c r="AV1969" s="70"/>
      <c r="AW1969" s="70"/>
      <c r="AX1969" s="70"/>
      <c r="AY1969" s="70"/>
      <c r="AZ1969" s="70"/>
      <c r="BA1969" s="70"/>
      <c r="BB1969" s="70"/>
      <c r="BC1969" s="70"/>
      <c r="BD1969" s="70"/>
      <c r="BE1969" s="70"/>
      <c r="BF1969" s="70"/>
      <c r="BG1969" s="70"/>
      <c r="BH1969" s="70"/>
      <c r="BI1969" s="70"/>
      <c r="BJ1969" s="70"/>
      <c r="BK1969" s="70"/>
      <c r="BL1969" s="70"/>
      <c r="BM1969" s="70"/>
      <c r="BN1969" s="70"/>
      <c r="BO1969" s="70"/>
      <c r="BP1969" s="70"/>
      <c r="BQ1969" s="70"/>
      <c r="BR1969" s="70"/>
      <c r="BS1969" s="70"/>
      <c r="BT1969" s="70"/>
      <c r="BU1969" s="70"/>
      <c r="BV1969" s="70"/>
      <c r="BW1969" s="70"/>
      <c r="BX1969" s="70"/>
      <c r="BY1969" s="70"/>
      <c r="BZ1969" s="70"/>
      <c r="CA1969" s="70"/>
    </row>
    <row r="1970" spans="2:79" s="67" customFormat="1" hidden="1">
      <c r="B1970" s="85"/>
      <c r="C1970" s="86"/>
      <c r="D1970" s="250"/>
      <c r="E1970" s="84"/>
      <c r="F1970" s="70"/>
      <c r="G1970" s="70"/>
      <c r="H1970" s="70"/>
      <c r="I1970" s="70"/>
      <c r="J1970" s="70"/>
      <c r="K1970" s="70"/>
      <c r="L1970" s="70"/>
      <c r="M1970" s="70"/>
      <c r="N1970" s="70"/>
      <c r="O1970" s="70"/>
      <c r="P1970" s="70"/>
      <c r="Q1970" s="70"/>
      <c r="R1970" s="70"/>
      <c r="S1970" s="70"/>
      <c r="T1970" s="70"/>
      <c r="U1970" s="70"/>
      <c r="V1970" s="70"/>
      <c r="W1970" s="70"/>
      <c r="X1970" s="70"/>
      <c r="Y1970" s="70"/>
      <c r="Z1970" s="70"/>
      <c r="AA1970" s="70"/>
      <c r="AB1970" s="70"/>
      <c r="AC1970" s="70"/>
      <c r="AD1970" s="70"/>
      <c r="AE1970" s="70"/>
      <c r="AF1970" s="70"/>
      <c r="AG1970" s="70"/>
      <c r="AH1970" s="70"/>
      <c r="AI1970" s="70"/>
      <c r="AJ1970" s="70"/>
      <c r="AK1970" s="70"/>
      <c r="AL1970" s="70"/>
      <c r="AM1970" s="70"/>
      <c r="AN1970" s="70"/>
      <c r="AO1970" s="70"/>
      <c r="AP1970" s="70"/>
      <c r="AQ1970" s="70"/>
      <c r="AR1970" s="70"/>
      <c r="AS1970" s="70"/>
      <c r="AT1970" s="70"/>
      <c r="AU1970" s="70"/>
      <c r="AV1970" s="70"/>
      <c r="AW1970" s="70"/>
      <c r="AX1970" s="70"/>
      <c r="AY1970" s="70"/>
      <c r="AZ1970" s="70"/>
      <c r="BA1970" s="70"/>
      <c r="BB1970" s="70"/>
      <c r="BC1970" s="70"/>
      <c r="BD1970" s="70"/>
      <c r="BE1970" s="70"/>
      <c r="BF1970" s="70"/>
      <c r="BG1970" s="70"/>
      <c r="BH1970" s="70"/>
      <c r="BI1970" s="70"/>
      <c r="BJ1970" s="70"/>
      <c r="BK1970" s="70"/>
      <c r="BL1970" s="70"/>
      <c r="BM1970" s="70"/>
      <c r="BN1970" s="70"/>
      <c r="BO1970" s="70"/>
      <c r="BP1970" s="70"/>
      <c r="BQ1970" s="70"/>
      <c r="BR1970" s="70"/>
      <c r="BS1970" s="70"/>
      <c r="BT1970" s="70"/>
      <c r="BU1970" s="70"/>
      <c r="BV1970" s="70"/>
      <c r="BW1970" s="70"/>
      <c r="BX1970" s="70"/>
      <c r="BY1970" s="70"/>
      <c r="BZ1970" s="70"/>
      <c r="CA1970" s="70"/>
    </row>
    <row r="1971" spans="2:79" s="67" customFormat="1" hidden="1">
      <c r="B1971" s="85"/>
      <c r="C1971" s="86"/>
      <c r="D1971" s="250"/>
      <c r="E1971" s="84"/>
      <c r="F1971" s="70"/>
      <c r="G1971" s="70"/>
      <c r="H1971" s="70"/>
      <c r="I1971" s="70"/>
      <c r="J1971" s="70"/>
      <c r="K1971" s="70"/>
      <c r="L1971" s="70"/>
      <c r="M1971" s="70"/>
      <c r="N1971" s="70"/>
      <c r="O1971" s="70"/>
      <c r="P1971" s="70"/>
      <c r="Q1971" s="70"/>
      <c r="R1971" s="70"/>
      <c r="S1971" s="70"/>
      <c r="T1971" s="70"/>
      <c r="U1971" s="70"/>
      <c r="V1971" s="70"/>
      <c r="W1971" s="70"/>
      <c r="X1971" s="70"/>
      <c r="Y1971" s="70"/>
      <c r="Z1971" s="70"/>
      <c r="AA1971" s="70"/>
      <c r="AB1971" s="70"/>
      <c r="AC1971" s="70"/>
      <c r="AD1971" s="70"/>
      <c r="AE1971" s="70"/>
      <c r="AF1971" s="70"/>
      <c r="AG1971" s="70"/>
      <c r="AH1971" s="70"/>
      <c r="AI1971" s="70"/>
      <c r="AJ1971" s="70"/>
      <c r="AK1971" s="70"/>
      <c r="AL1971" s="70"/>
      <c r="AM1971" s="70"/>
      <c r="AN1971" s="70"/>
      <c r="AO1971" s="70"/>
      <c r="AP1971" s="70"/>
      <c r="AQ1971" s="70"/>
      <c r="AR1971" s="70"/>
      <c r="AS1971" s="70"/>
      <c r="AT1971" s="70"/>
      <c r="AU1971" s="70"/>
      <c r="AV1971" s="70"/>
      <c r="AW1971" s="70"/>
      <c r="AX1971" s="70"/>
      <c r="AY1971" s="70"/>
      <c r="AZ1971" s="70"/>
      <c r="BA1971" s="70"/>
      <c r="BB1971" s="70"/>
      <c r="BC1971" s="70"/>
      <c r="BD1971" s="70"/>
      <c r="BE1971" s="70"/>
      <c r="BF1971" s="70"/>
      <c r="BG1971" s="70"/>
      <c r="BH1971" s="70"/>
      <c r="BI1971" s="70"/>
      <c r="BJ1971" s="70"/>
      <c r="BK1971" s="70"/>
      <c r="BL1971" s="70"/>
      <c r="BM1971" s="70"/>
      <c r="BN1971" s="70"/>
      <c r="BO1971" s="70"/>
      <c r="BP1971" s="70"/>
      <c r="BQ1971" s="70"/>
      <c r="BR1971" s="70"/>
      <c r="BS1971" s="70"/>
      <c r="BT1971" s="70"/>
      <c r="BU1971" s="70"/>
      <c r="BV1971" s="70"/>
      <c r="BW1971" s="70"/>
      <c r="BX1971" s="70"/>
      <c r="BY1971" s="70"/>
      <c r="BZ1971" s="70"/>
      <c r="CA1971" s="70"/>
    </row>
    <row r="1972" spans="2:79" s="67" customFormat="1" hidden="1">
      <c r="B1972" s="85"/>
      <c r="C1972" s="86"/>
      <c r="D1972" s="250"/>
      <c r="E1972" s="84"/>
      <c r="F1972" s="70"/>
      <c r="G1972" s="70"/>
      <c r="H1972" s="70"/>
      <c r="I1972" s="70"/>
      <c r="J1972" s="70"/>
      <c r="K1972" s="70"/>
      <c r="L1972" s="70"/>
      <c r="M1972" s="70"/>
      <c r="N1972" s="70"/>
      <c r="O1972" s="70"/>
      <c r="P1972" s="70"/>
      <c r="Q1972" s="70"/>
      <c r="R1972" s="70"/>
      <c r="S1972" s="70"/>
      <c r="T1972" s="70"/>
      <c r="U1972" s="70"/>
      <c r="V1972" s="70"/>
      <c r="W1972" s="70"/>
      <c r="X1972" s="70"/>
      <c r="Y1972" s="70"/>
      <c r="Z1972" s="70"/>
      <c r="AA1972" s="70"/>
      <c r="AB1972" s="70"/>
      <c r="AC1972" s="70"/>
      <c r="AD1972" s="70"/>
      <c r="AE1972" s="70"/>
      <c r="AF1972" s="70"/>
      <c r="AG1972" s="70"/>
      <c r="AH1972" s="70"/>
      <c r="AI1972" s="70"/>
      <c r="AJ1972" s="70"/>
      <c r="AK1972" s="70"/>
      <c r="AL1972" s="70"/>
      <c r="AM1972" s="70"/>
      <c r="AN1972" s="70"/>
      <c r="AO1972" s="70"/>
      <c r="AP1972" s="70"/>
      <c r="AQ1972" s="70"/>
      <c r="AR1972" s="70"/>
      <c r="AS1972" s="70"/>
      <c r="AT1972" s="70"/>
      <c r="AU1972" s="70"/>
      <c r="AV1972" s="70"/>
      <c r="AW1972" s="70"/>
      <c r="AX1972" s="70"/>
      <c r="AY1972" s="70"/>
      <c r="AZ1972" s="70"/>
      <c r="BA1972" s="70"/>
      <c r="BB1972" s="70"/>
      <c r="BC1972" s="70"/>
      <c r="BD1972" s="70"/>
      <c r="BE1972" s="70"/>
      <c r="BF1972" s="70"/>
      <c r="BG1972" s="70"/>
      <c r="BH1972" s="70"/>
      <c r="BI1972" s="70"/>
      <c r="BJ1972" s="70"/>
      <c r="BK1972" s="70"/>
      <c r="BL1972" s="70"/>
      <c r="BM1972" s="70"/>
      <c r="BN1972" s="70"/>
      <c r="BO1972" s="70"/>
      <c r="BP1972" s="70"/>
      <c r="BQ1972" s="70"/>
      <c r="BR1972" s="70"/>
      <c r="BS1972" s="70"/>
      <c r="BT1972" s="70"/>
      <c r="BU1972" s="70"/>
      <c r="BV1972" s="70"/>
      <c r="BW1972" s="70"/>
      <c r="BX1972" s="70"/>
      <c r="BY1972" s="70"/>
      <c r="BZ1972" s="70"/>
      <c r="CA1972" s="70"/>
    </row>
    <row r="1973" spans="2:79" s="67" customFormat="1" hidden="1">
      <c r="B1973" s="85"/>
      <c r="C1973" s="86"/>
      <c r="D1973" s="250"/>
      <c r="E1973" s="84"/>
      <c r="F1973" s="70"/>
      <c r="G1973" s="70"/>
      <c r="H1973" s="70"/>
      <c r="I1973" s="70"/>
      <c r="J1973" s="70"/>
      <c r="K1973" s="70"/>
      <c r="L1973" s="70"/>
      <c r="M1973" s="70"/>
      <c r="N1973" s="70"/>
      <c r="O1973" s="70"/>
      <c r="P1973" s="70"/>
      <c r="Q1973" s="70"/>
      <c r="R1973" s="70"/>
      <c r="S1973" s="70"/>
      <c r="T1973" s="70"/>
      <c r="U1973" s="70"/>
      <c r="V1973" s="70"/>
      <c r="W1973" s="70"/>
      <c r="X1973" s="70"/>
      <c r="Y1973" s="70"/>
      <c r="Z1973" s="70"/>
      <c r="AA1973" s="70"/>
      <c r="AB1973" s="70"/>
      <c r="AC1973" s="70"/>
      <c r="AD1973" s="70"/>
      <c r="AE1973" s="70"/>
      <c r="AF1973" s="70"/>
      <c r="AG1973" s="70"/>
      <c r="AH1973" s="70"/>
      <c r="AI1973" s="70"/>
      <c r="AJ1973" s="70"/>
      <c r="AK1973" s="70"/>
      <c r="AL1973" s="70"/>
      <c r="AM1973" s="70"/>
      <c r="AN1973" s="70"/>
      <c r="AO1973" s="70"/>
      <c r="AP1973" s="70"/>
      <c r="AQ1973" s="70"/>
      <c r="AR1973" s="70"/>
      <c r="AS1973" s="70"/>
      <c r="AT1973" s="70"/>
      <c r="AU1973" s="70"/>
      <c r="AV1973" s="70"/>
      <c r="AW1973" s="70"/>
      <c r="AX1973" s="70"/>
      <c r="AY1973" s="70"/>
      <c r="AZ1973" s="70"/>
      <c r="BA1973" s="70"/>
      <c r="BB1973" s="70"/>
      <c r="BC1973" s="70"/>
      <c r="BD1973" s="70"/>
      <c r="BE1973" s="70"/>
      <c r="BF1973" s="70"/>
      <c r="BG1973" s="70"/>
      <c r="BH1973" s="70"/>
      <c r="BI1973" s="70"/>
      <c r="BJ1973" s="70"/>
      <c r="BK1973" s="70"/>
      <c r="BL1973" s="70"/>
      <c r="BM1973" s="70"/>
      <c r="BN1973" s="70"/>
      <c r="BO1973" s="70"/>
      <c r="BP1973" s="70"/>
      <c r="BQ1973" s="70"/>
      <c r="BR1973" s="70"/>
      <c r="BS1973" s="70"/>
      <c r="BT1973" s="70"/>
      <c r="BU1973" s="70"/>
      <c r="BV1973" s="70"/>
      <c r="BW1973" s="70"/>
      <c r="BX1973" s="70"/>
      <c r="BY1973" s="70"/>
      <c r="BZ1973" s="70"/>
      <c r="CA1973" s="70"/>
    </row>
    <row r="1974" spans="2:79" s="67" customFormat="1" hidden="1">
      <c r="B1974" s="85"/>
      <c r="C1974" s="86"/>
      <c r="D1974" s="250"/>
      <c r="E1974" s="84"/>
      <c r="F1974" s="70"/>
      <c r="G1974" s="70"/>
      <c r="H1974" s="70"/>
      <c r="I1974" s="70"/>
      <c r="J1974" s="70"/>
      <c r="K1974" s="70"/>
      <c r="L1974" s="70"/>
      <c r="M1974" s="70"/>
      <c r="N1974" s="70"/>
      <c r="O1974" s="70"/>
      <c r="P1974" s="70"/>
      <c r="Q1974" s="70"/>
      <c r="R1974" s="70"/>
      <c r="S1974" s="70"/>
      <c r="T1974" s="70"/>
      <c r="U1974" s="70"/>
      <c r="V1974" s="70"/>
      <c r="W1974" s="70"/>
      <c r="X1974" s="70"/>
      <c r="Y1974" s="70"/>
      <c r="Z1974" s="70"/>
      <c r="AA1974" s="70"/>
      <c r="AB1974" s="70"/>
      <c r="AC1974" s="70"/>
      <c r="AD1974" s="70"/>
      <c r="AE1974" s="70"/>
      <c r="AF1974" s="70"/>
      <c r="AG1974" s="70"/>
      <c r="AH1974" s="70"/>
      <c r="AI1974" s="70"/>
      <c r="AJ1974" s="70"/>
      <c r="AK1974" s="70"/>
      <c r="AL1974" s="70"/>
      <c r="AM1974" s="70"/>
      <c r="AN1974" s="70"/>
      <c r="AO1974" s="70"/>
      <c r="AP1974" s="70"/>
      <c r="AQ1974" s="70"/>
      <c r="AR1974" s="70"/>
      <c r="AS1974" s="70"/>
      <c r="AT1974" s="70"/>
      <c r="AU1974" s="70"/>
      <c r="AV1974" s="70"/>
      <c r="AW1974" s="70"/>
      <c r="AX1974" s="70"/>
      <c r="AY1974" s="70"/>
      <c r="AZ1974" s="70"/>
      <c r="BA1974" s="70"/>
      <c r="BB1974" s="70"/>
      <c r="BC1974" s="70"/>
      <c r="BD1974" s="70"/>
      <c r="BE1974" s="70"/>
      <c r="BF1974" s="70"/>
      <c r="BG1974" s="70"/>
      <c r="BH1974" s="70"/>
      <c r="BI1974" s="70"/>
      <c r="BJ1974" s="70"/>
      <c r="BK1974" s="70"/>
      <c r="BL1974" s="70"/>
      <c r="BM1974" s="70"/>
      <c r="BN1974" s="70"/>
      <c r="BO1974" s="70"/>
      <c r="BP1974" s="70"/>
      <c r="BQ1974" s="70"/>
      <c r="BR1974" s="70"/>
      <c r="BS1974" s="70"/>
      <c r="BT1974" s="70"/>
      <c r="BU1974" s="70"/>
      <c r="BV1974" s="70"/>
      <c r="BW1974" s="70"/>
      <c r="BX1974" s="70"/>
      <c r="BY1974" s="70"/>
      <c r="BZ1974" s="70"/>
      <c r="CA1974" s="70"/>
    </row>
    <row r="1975" spans="2:79" s="67" customFormat="1" hidden="1">
      <c r="B1975" s="85"/>
      <c r="C1975" s="86"/>
      <c r="D1975" s="250"/>
      <c r="E1975" s="84"/>
      <c r="F1975" s="70"/>
      <c r="G1975" s="70"/>
      <c r="H1975" s="70"/>
      <c r="I1975" s="70"/>
      <c r="J1975" s="70"/>
      <c r="K1975" s="70"/>
      <c r="L1975" s="70"/>
      <c r="M1975" s="70"/>
      <c r="N1975" s="70"/>
      <c r="O1975" s="70"/>
      <c r="P1975" s="70"/>
      <c r="Q1975" s="70"/>
      <c r="R1975" s="70"/>
      <c r="S1975" s="70"/>
      <c r="T1975" s="70"/>
      <c r="U1975" s="70"/>
      <c r="V1975" s="70"/>
      <c r="W1975" s="70"/>
      <c r="X1975" s="70"/>
      <c r="Y1975" s="70"/>
      <c r="Z1975" s="70"/>
      <c r="AA1975" s="70"/>
      <c r="AB1975" s="70"/>
      <c r="AC1975" s="70"/>
      <c r="AD1975" s="70"/>
      <c r="AE1975" s="70"/>
      <c r="AF1975" s="70"/>
      <c r="AG1975" s="70"/>
      <c r="AH1975" s="70"/>
      <c r="AI1975" s="70"/>
      <c r="AJ1975" s="70"/>
      <c r="AK1975" s="70"/>
      <c r="AL1975" s="70"/>
      <c r="AM1975" s="70"/>
      <c r="AN1975" s="70"/>
      <c r="AO1975" s="70"/>
      <c r="AP1975" s="70"/>
      <c r="AQ1975" s="70"/>
      <c r="AR1975" s="70"/>
      <c r="AS1975" s="70"/>
      <c r="AT1975" s="70"/>
      <c r="AU1975" s="70"/>
      <c r="AV1975" s="70"/>
      <c r="AW1975" s="70"/>
      <c r="AX1975" s="70"/>
      <c r="AY1975" s="70"/>
      <c r="AZ1975" s="70"/>
      <c r="BA1975" s="70"/>
      <c r="BB1975" s="70"/>
      <c r="BC1975" s="70"/>
      <c r="BD1975" s="70"/>
      <c r="BE1975" s="70"/>
      <c r="BF1975" s="70"/>
      <c r="BG1975" s="70"/>
      <c r="BH1975" s="70"/>
      <c r="BI1975" s="70"/>
      <c r="BJ1975" s="70"/>
      <c r="BK1975" s="70"/>
      <c r="BL1975" s="70"/>
      <c r="BM1975" s="70"/>
      <c r="BN1975" s="70"/>
      <c r="BO1975" s="70"/>
      <c r="BP1975" s="70"/>
      <c r="BQ1975" s="70"/>
      <c r="BR1975" s="70"/>
      <c r="BS1975" s="70"/>
      <c r="BT1975" s="70"/>
      <c r="BU1975" s="70"/>
      <c r="BV1975" s="70"/>
      <c r="BW1975" s="70"/>
      <c r="BX1975" s="70"/>
      <c r="BY1975" s="70"/>
      <c r="BZ1975" s="70"/>
      <c r="CA1975" s="70"/>
    </row>
    <row r="1976" spans="2:79" s="67" customFormat="1" hidden="1">
      <c r="B1976" s="85"/>
      <c r="C1976" s="86"/>
      <c r="D1976" s="250"/>
      <c r="E1976" s="84"/>
      <c r="F1976" s="70"/>
      <c r="G1976" s="70"/>
      <c r="H1976" s="70"/>
      <c r="I1976" s="70"/>
      <c r="J1976" s="70"/>
      <c r="K1976" s="70"/>
      <c r="L1976" s="70"/>
      <c r="M1976" s="70"/>
      <c r="N1976" s="70"/>
      <c r="O1976" s="70"/>
      <c r="P1976" s="70"/>
      <c r="Q1976" s="70"/>
      <c r="R1976" s="70"/>
      <c r="S1976" s="70"/>
      <c r="T1976" s="70"/>
      <c r="U1976" s="70"/>
      <c r="V1976" s="70"/>
      <c r="W1976" s="70"/>
      <c r="X1976" s="70"/>
      <c r="Y1976" s="70"/>
      <c r="Z1976" s="70"/>
      <c r="AA1976" s="70"/>
      <c r="AB1976" s="70"/>
      <c r="AC1976" s="70"/>
      <c r="AD1976" s="70"/>
      <c r="AE1976" s="70"/>
      <c r="AF1976" s="70"/>
      <c r="AG1976" s="70"/>
      <c r="AH1976" s="70"/>
      <c r="AI1976" s="70"/>
      <c r="AJ1976" s="70"/>
      <c r="AK1976" s="70"/>
      <c r="AL1976" s="70"/>
      <c r="AM1976" s="70"/>
      <c r="AN1976" s="70"/>
      <c r="AO1976" s="70"/>
      <c r="AP1976" s="70"/>
      <c r="AQ1976" s="70"/>
      <c r="AR1976" s="70"/>
      <c r="AS1976" s="70"/>
      <c r="AT1976" s="70"/>
      <c r="AU1976" s="70"/>
      <c r="AV1976" s="70"/>
      <c r="AW1976" s="70"/>
      <c r="AX1976" s="70"/>
      <c r="AY1976" s="70"/>
      <c r="AZ1976" s="70"/>
      <c r="BA1976" s="70"/>
      <c r="BB1976" s="70"/>
      <c r="BC1976" s="70"/>
      <c r="BD1976" s="70"/>
      <c r="BE1976" s="70"/>
      <c r="BF1976" s="70"/>
      <c r="BG1976" s="70"/>
      <c r="BH1976" s="70"/>
      <c r="BI1976" s="70"/>
      <c r="BJ1976" s="70"/>
      <c r="BK1976" s="70"/>
      <c r="BL1976" s="70"/>
      <c r="BM1976" s="70"/>
      <c r="BN1976" s="70"/>
      <c r="BO1976" s="70"/>
      <c r="BP1976" s="70"/>
      <c r="BQ1976" s="70"/>
      <c r="BR1976" s="70"/>
      <c r="BS1976" s="70"/>
      <c r="BT1976" s="70"/>
      <c r="BU1976" s="70"/>
      <c r="BV1976" s="70"/>
      <c r="BW1976" s="70"/>
      <c r="BX1976" s="70"/>
      <c r="BY1976" s="70"/>
      <c r="BZ1976" s="70"/>
      <c r="CA1976" s="70"/>
    </row>
    <row r="1977" spans="2:79" s="67" customFormat="1" hidden="1">
      <c r="B1977" s="85"/>
      <c r="C1977" s="86"/>
      <c r="D1977" s="250"/>
      <c r="E1977" s="84"/>
      <c r="F1977" s="70"/>
      <c r="G1977" s="70"/>
      <c r="H1977" s="70"/>
      <c r="I1977" s="70"/>
      <c r="J1977" s="70"/>
      <c r="K1977" s="70"/>
      <c r="L1977" s="70"/>
      <c r="M1977" s="70"/>
      <c r="N1977" s="70"/>
      <c r="O1977" s="70"/>
      <c r="P1977" s="70"/>
      <c r="Q1977" s="70"/>
      <c r="R1977" s="70"/>
      <c r="S1977" s="70"/>
      <c r="T1977" s="70"/>
      <c r="U1977" s="70"/>
      <c r="V1977" s="70"/>
      <c r="W1977" s="70"/>
      <c r="X1977" s="70"/>
      <c r="Y1977" s="70"/>
      <c r="Z1977" s="70"/>
      <c r="AA1977" s="70"/>
      <c r="AB1977" s="70"/>
      <c r="AC1977" s="70"/>
      <c r="AD1977" s="70"/>
      <c r="AE1977" s="70"/>
      <c r="AF1977" s="70"/>
      <c r="AG1977" s="70"/>
      <c r="AH1977" s="70"/>
      <c r="AI1977" s="70"/>
      <c r="AJ1977" s="70"/>
      <c r="AK1977" s="70"/>
      <c r="AL1977" s="70"/>
      <c r="AM1977" s="70"/>
      <c r="AN1977" s="70"/>
      <c r="AO1977" s="70"/>
      <c r="AP1977" s="70"/>
      <c r="AQ1977" s="70"/>
      <c r="AR1977" s="70"/>
      <c r="AS1977" s="70"/>
      <c r="AT1977" s="70"/>
      <c r="AU1977" s="70"/>
      <c r="AV1977" s="70"/>
      <c r="AW1977" s="70"/>
      <c r="AX1977" s="70"/>
      <c r="AY1977" s="70"/>
      <c r="AZ1977" s="70"/>
      <c r="BA1977" s="70"/>
      <c r="BB1977" s="70"/>
      <c r="BC1977" s="70"/>
      <c r="BD1977" s="70"/>
      <c r="BE1977" s="70"/>
      <c r="BF1977" s="70"/>
      <c r="BG1977" s="70"/>
      <c r="BH1977" s="70"/>
      <c r="BI1977" s="70"/>
      <c r="BJ1977" s="70"/>
      <c r="BK1977" s="70"/>
      <c r="BL1977" s="70"/>
      <c r="BM1977" s="70"/>
      <c r="BN1977" s="70"/>
      <c r="BO1977" s="70"/>
      <c r="BP1977" s="70"/>
      <c r="BQ1977" s="70"/>
      <c r="BR1977" s="70"/>
      <c r="BS1977" s="70"/>
      <c r="BT1977" s="70"/>
      <c r="BU1977" s="70"/>
      <c r="BV1977" s="70"/>
      <c r="BW1977" s="70"/>
      <c r="BX1977" s="70"/>
      <c r="BY1977" s="70"/>
      <c r="BZ1977" s="70"/>
      <c r="CA1977" s="70"/>
    </row>
    <row r="1978" spans="2:79" s="67" customFormat="1" hidden="1">
      <c r="B1978" s="85"/>
      <c r="C1978" s="86"/>
      <c r="D1978" s="250"/>
      <c r="E1978" s="84"/>
      <c r="F1978" s="70"/>
      <c r="G1978" s="70"/>
      <c r="H1978" s="70"/>
      <c r="I1978" s="70"/>
      <c r="J1978" s="70"/>
      <c r="K1978" s="70"/>
      <c r="L1978" s="70"/>
      <c r="M1978" s="70"/>
      <c r="N1978" s="70"/>
      <c r="O1978" s="70"/>
      <c r="P1978" s="70"/>
      <c r="Q1978" s="70"/>
      <c r="R1978" s="70"/>
      <c r="S1978" s="70"/>
      <c r="T1978" s="70"/>
      <c r="U1978" s="70"/>
      <c r="V1978" s="70"/>
      <c r="W1978" s="70"/>
      <c r="X1978" s="70"/>
      <c r="Y1978" s="70"/>
      <c r="Z1978" s="70"/>
      <c r="AA1978" s="70"/>
      <c r="AB1978" s="70"/>
      <c r="AC1978" s="70"/>
      <c r="AD1978" s="70"/>
      <c r="AE1978" s="70"/>
      <c r="AF1978" s="70"/>
      <c r="AG1978" s="70"/>
      <c r="AH1978" s="70"/>
      <c r="AI1978" s="70"/>
      <c r="AJ1978" s="70"/>
      <c r="AK1978" s="70"/>
      <c r="AL1978" s="70"/>
      <c r="AM1978" s="70"/>
      <c r="AN1978" s="70"/>
      <c r="AO1978" s="70"/>
      <c r="AP1978" s="70"/>
      <c r="AQ1978" s="70"/>
      <c r="AR1978" s="70"/>
      <c r="AS1978" s="70"/>
      <c r="AT1978" s="70"/>
      <c r="AU1978" s="70"/>
      <c r="AV1978" s="70"/>
      <c r="AW1978" s="70"/>
      <c r="AX1978" s="70"/>
      <c r="AY1978" s="70"/>
      <c r="AZ1978" s="70"/>
      <c r="BA1978" s="70"/>
      <c r="BB1978" s="70"/>
      <c r="BC1978" s="70"/>
      <c r="BD1978" s="70"/>
      <c r="BE1978" s="70"/>
      <c r="BF1978" s="70"/>
      <c r="BG1978" s="70"/>
      <c r="BH1978" s="70"/>
      <c r="BI1978" s="70"/>
      <c r="BJ1978" s="70"/>
      <c r="BK1978" s="70"/>
      <c r="BL1978" s="70"/>
      <c r="BM1978" s="70"/>
      <c r="BN1978" s="70"/>
      <c r="BO1978" s="70"/>
      <c r="BP1978" s="70"/>
      <c r="BQ1978" s="70"/>
      <c r="BR1978" s="70"/>
      <c r="BS1978" s="70"/>
      <c r="BT1978" s="70"/>
      <c r="BU1978" s="70"/>
      <c r="BV1978" s="70"/>
      <c r="BW1978" s="70"/>
      <c r="BX1978" s="70"/>
      <c r="BY1978" s="70"/>
      <c r="BZ1978" s="70"/>
      <c r="CA1978" s="70"/>
    </row>
    <row r="1979" spans="2:79" s="67" customFormat="1" hidden="1">
      <c r="B1979" s="85"/>
      <c r="C1979" s="86"/>
      <c r="D1979" s="250"/>
      <c r="E1979" s="84"/>
      <c r="F1979" s="70"/>
      <c r="G1979" s="70"/>
      <c r="H1979" s="70"/>
      <c r="I1979" s="70"/>
      <c r="J1979" s="70"/>
      <c r="K1979" s="70"/>
      <c r="L1979" s="70"/>
      <c r="M1979" s="70"/>
      <c r="N1979" s="70"/>
      <c r="O1979" s="70"/>
      <c r="P1979" s="70"/>
      <c r="Q1979" s="70"/>
      <c r="R1979" s="70"/>
      <c r="S1979" s="70"/>
      <c r="T1979" s="70"/>
      <c r="U1979" s="70"/>
      <c r="V1979" s="70"/>
      <c r="W1979" s="70"/>
      <c r="X1979" s="70"/>
      <c r="Y1979" s="70"/>
      <c r="Z1979" s="70"/>
      <c r="AA1979" s="70"/>
      <c r="AB1979" s="70"/>
      <c r="AC1979" s="70"/>
      <c r="AD1979" s="70"/>
      <c r="AE1979" s="70"/>
      <c r="AF1979" s="70"/>
      <c r="AG1979" s="70"/>
      <c r="AH1979" s="70"/>
      <c r="AI1979" s="70"/>
      <c r="AJ1979" s="70"/>
      <c r="AK1979" s="70"/>
      <c r="AL1979" s="70"/>
      <c r="AM1979" s="70"/>
      <c r="AN1979" s="70"/>
      <c r="AO1979" s="70"/>
      <c r="AP1979" s="70"/>
      <c r="AQ1979" s="70"/>
      <c r="AR1979" s="70"/>
      <c r="AS1979" s="70"/>
      <c r="AT1979" s="70"/>
      <c r="AU1979" s="70"/>
      <c r="AV1979" s="70"/>
      <c r="AW1979" s="70"/>
      <c r="AX1979" s="70"/>
      <c r="AY1979" s="70"/>
      <c r="AZ1979" s="70"/>
      <c r="BA1979" s="70"/>
      <c r="BB1979" s="70"/>
      <c r="BC1979" s="70"/>
      <c r="BD1979" s="70"/>
      <c r="BE1979" s="70"/>
      <c r="BF1979" s="70"/>
      <c r="BG1979" s="70"/>
      <c r="BH1979" s="70"/>
      <c r="BI1979" s="70"/>
      <c r="BJ1979" s="70"/>
      <c r="BK1979" s="70"/>
      <c r="BL1979" s="70"/>
      <c r="BM1979" s="70"/>
      <c r="BN1979" s="70"/>
      <c r="BO1979" s="70"/>
      <c r="BP1979" s="70"/>
      <c r="BQ1979" s="70"/>
      <c r="BR1979" s="70"/>
      <c r="BS1979" s="70"/>
      <c r="BT1979" s="70"/>
      <c r="BU1979" s="70"/>
      <c r="BV1979" s="70"/>
      <c r="BW1979" s="70"/>
      <c r="BX1979" s="70"/>
      <c r="BY1979" s="70"/>
      <c r="BZ1979" s="70"/>
      <c r="CA1979" s="70"/>
    </row>
    <row r="1980" spans="2:79" s="67" customFormat="1" hidden="1">
      <c r="B1980" s="85"/>
      <c r="C1980" s="86"/>
      <c r="D1980" s="250"/>
      <c r="E1980" s="84"/>
      <c r="F1980" s="70"/>
      <c r="G1980" s="70"/>
      <c r="H1980" s="70"/>
      <c r="I1980" s="70"/>
      <c r="J1980" s="70"/>
      <c r="K1980" s="70"/>
      <c r="L1980" s="70"/>
      <c r="M1980" s="70"/>
      <c r="N1980" s="70"/>
      <c r="O1980" s="70"/>
      <c r="P1980" s="70"/>
      <c r="Q1980" s="70"/>
      <c r="R1980" s="70"/>
      <c r="S1980" s="70"/>
      <c r="T1980" s="70"/>
      <c r="U1980" s="70"/>
      <c r="V1980" s="70"/>
      <c r="W1980" s="70"/>
      <c r="X1980" s="70"/>
      <c r="Y1980" s="70"/>
      <c r="Z1980" s="70"/>
      <c r="AA1980" s="70"/>
      <c r="AB1980" s="70"/>
      <c r="AC1980" s="70"/>
      <c r="AD1980" s="70"/>
      <c r="AE1980" s="70"/>
      <c r="AF1980" s="70"/>
      <c r="AG1980" s="70"/>
      <c r="AH1980" s="70"/>
      <c r="AI1980" s="70"/>
      <c r="AJ1980" s="70"/>
      <c r="AK1980" s="70"/>
      <c r="AL1980" s="70"/>
      <c r="AM1980" s="70"/>
      <c r="AN1980" s="70"/>
      <c r="AO1980" s="70"/>
      <c r="AP1980" s="70"/>
      <c r="AQ1980" s="70"/>
      <c r="AR1980" s="70"/>
      <c r="AS1980" s="70"/>
      <c r="AT1980" s="70"/>
      <c r="AU1980" s="70"/>
      <c r="AV1980" s="70"/>
      <c r="AW1980" s="70"/>
      <c r="AX1980" s="70"/>
      <c r="AY1980" s="70"/>
      <c r="AZ1980" s="70"/>
      <c r="BA1980" s="70"/>
      <c r="BB1980" s="70"/>
      <c r="BC1980" s="70"/>
      <c r="BD1980" s="70"/>
      <c r="BE1980" s="70"/>
      <c r="BF1980" s="70"/>
      <c r="BG1980" s="70"/>
      <c r="BH1980" s="70"/>
      <c r="BI1980" s="70"/>
      <c r="BJ1980" s="70"/>
      <c r="BK1980" s="70"/>
      <c r="BL1980" s="70"/>
      <c r="BM1980" s="70"/>
      <c r="BN1980" s="70"/>
      <c r="BO1980" s="70"/>
      <c r="BP1980" s="70"/>
      <c r="BQ1980" s="70"/>
      <c r="BR1980" s="70"/>
      <c r="BS1980" s="70"/>
      <c r="BT1980" s="70"/>
      <c r="BU1980" s="70"/>
      <c r="BV1980" s="70"/>
      <c r="BW1980" s="70"/>
      <c r="BX1980" s="70"/>
      <c r="BY1980" s="70"/>
      <c r="BZ1980" s="70"/>
      <c r="CA1980" s="70"/>
    </row>
    <row r="1981" spans="2:79" s="67" customFormat="1" hidden="1">
      <c r="B1981" s="85"/>
      <c r="C1981" s="86"/>
      <c r="D1981" s="250"/>
      <c r="E1981" s="84"/>
      <c r="F1981" s="70"/>
      <c r="G1981" s="70"/>
      <c r="H1981" s="70"/>
      <c r="I1981" s="70"/>
      <c r="J1981" s="70"/>
      <c r="K1981" s="70"/>
      <c r="L1981" s="70"/>
      <c r="M1981" s="70"/>
      <c r="N1981" s="70"/>
      <c r="O1981" s="70"/>
      <c r="P1981" s="70"/>
      <c r="Q1981" s="70"/>
      <c r="R1981" s="70"/>
      <c r="S1981" s="70"/>
      <c r="T1981" s="70"/>
      <c r="U1981" s="70"/>
      <c r="V1981" s="70"/>
      <c r="W1981" s="70"/>
      <c r="X1981" s="70"/>
      <c r="Y1981" s="70"/>
      <c r="Z1981" s="70"/>
      <c r="AA1981" s="70"/>
      <c r="AB1981" s="70"/>
      <c r="AC1981" s="70"/>
      <c r="AD1981" s="70"/>
      <c r="AE1981" s="70"/>
      <c r="AF1981" s="70"/>
      <c r="AG1981" s="70"/>
      <c r="AH1981" s="70"/>
      <c r="AI1981" s="70"/>
      <c r="AJ1981" s="70"/>
      <c r="AK1981" s="70"/>
      <c r="AL1981" s="70"/>
      <c r="AM1981" s="70"/>
      <c r="AN1981" s="70"/>
      <c r="AO1981" s="70"/>
      <c r="AP1981" s="70"/>
      <c r="AQ1981" s="70"/>
      <c r="AR1981" s="70"/>
      <c r="AS1981" s="70"/>
      <c r="AT1981" s="70"/>
      <c r="AU1981" s="70"/>
      <c r="AV1981" s="70"/>
      <c r="AW1981" s="70"/>
      <c r="AX1981" s="70"/>
      <c r="AY1981" s="70"/>
      <c r="AZ1981" s="70"/>
      <c r="BA1981" s="70"/>
      <c r="BB1981" s="70"/>
      <c r="BC1981" s="70"/>
      <c r="BD1981" s="70"/>
      <c r="BE1981" s="70"/>
      <c r="BF1981" s="70"/>
      <c r="BG1981" s="70"/>
      <c r="BH1981" s="70"/>
      <c r="BI1981" s="70"/>
      <c r="BJ1981" s="70"/>
      <c r="BK1981" s="70"/>
      <c r="BL1981" s="70"/>
      <c r="BM1981" s="70"/>
      <c r="BN1981" s="70"/>
      <c r="BO1981" s="70"/>
      <c r="BP1981" s="70"/>
      <c r="BQ1981" s="70"/>
      <c r="BR1981" s="70"/>
      <c r="BS1981" s="70"/>
      <c r="BT1981" s="70"/>
      <c r="BU1981" s="70"/>
      <c r="BV1981" s="70"/>
      <c r="BW1981" s="70"/>
      <c r="BX1981" s="70"/>
      <c r="BY1981" s="70"/>
      <c r="BZ1981" s="70"/>
      <c r="CA1981" s="70"/>
    </row>
    <row r="1982" spans="2:79" s="67" customFormat="1" hidden="1">
      <c r="B1982" s="85"/>
      <c r="C1982" s="86"/>
      <c r="D1982" s="250"/>
      <c r="E1982" s="84"/>
      <c r="F1982" s="70"/>
      <c r="G1982" s="70"/>
      <c r="H1982" s="70"/>
      <c r="I1982" s="70"/>
      <c r="J1982" s="70"/>
      <c r="K1982" s="70"/>
      <c r="L1982" s="70"/>
      <c r="M1982" s="70"/>
      <c r="N1982" s="70"/>
      <c r="O1982" s="70"/>
      <c r="P1982" s="70"/>
      <c r="Q1982" s="70"/>
      <c r="R1982" s="70"/>
      <c r="S1982" s="70"/>
      <c r="T1982" s="70"/>
      <c r="U1982" s="70"/>
      <c r="V1982" s="70"/>
      <c r="W1982" s="70"/>
      <c r="X1982" s="70"/>
      <c r="Y1982" s="70"/>
      <c r="Z1982" s="70"/>
      <c r="AA1982" s="70"/>
      <c r="AB1982" s="70"/>
      <c r="AC1982" s="70"/>
      <c r="AD1982" s="70"/>
      <c r="AE1982" s="70"/>
      <c r="AF1982" s="70"/>
      <c r="AG1982" s="70"/>
      <c r="AH1982" s="70"/>
      <c r="AI1982" s="70"/>
      <c r="AJ1982" s="70"/>
      <c r="AK1982" s="70"/>
      <c r="AL1982" s="70"/>
      <c r="AM1982" s="70"/>
      <c r="AN1982" s="70"/>
      <c r="AO1982" s="70"/>
      <c r="AP1982" s="70"/>
      <c r="AQ1982" s="70"/>
      <c r="AR1982" s="70"/>
      <c r="AS1982" s="70"/>
      <c r="AT1982" s="70"/>
      <c r="AU1982" s="70"/>
      <c r="AV1982" s="70"/>
      <c r="AW1982" s="70"/>
      <c r="AX1982" s="70"/>
      <c r="AY1982" s="70"/>
      <c r="AZ1982" s="70"/>
      <c r="BA1982" s="70"/>
      <c r="BB1982" s="70"/>
      <c r="BC1982" s="70"/>
      <c r="BD1982" s="70"/>
      <c r="BE1982" s="70"/>
      <c r="BF1982" s="70"/>
      <c r="BG1982" s="70"/>
      <c r="BH1982" s="70"/>
      <c r="BI1982" s="70"/>
      <c r="BJ1982" s="70"/>
      <c r="BK1982" s="70"/>
      <c r="BL1982" s="70"/>
      <c r="BM1982" s="70"/>
      <c r="BN1982" s="70"/>
      <c r="BO1982" s="70"/>
      <c r="BP1982" s="70"/>
      <c r="BQ1982" s="70"/>
      <c r="BR1982" s="70"/>
      <c r="BS1982" s="70"/>
      <c r="BT1982" s="70"/>
      <c r="BU1982" s="70"/>
      <c r="BV1982" s="70"/>
      <c r="BW1982" s="70"/>
      <c r="BX1982" s="70"/>
      <c r="BY1982" s="70"/>
      <c r="BZ1982" s="70"/>
      <c r="CA1982" s="70"/>
    </row>
    <row r="1983" spans="2:79" s="67" customFormat="1" hidden="1">
      <c r="B1983" s="85"/>
      <c r="C1983" s="86"/>
      <c r="D1983" s="250"/>
      <c r="E1983" s="84"/>
      <c r="F1983" s="70"/>
      <c r="G1983" s="70"/>
      <c r="H1983" s="70"/>
      <c r="I1983" s="70"/>
      <c r="J1983" s="70"/>
      <c r="K1983" s="70"/>
      <c r="L1983" s="70"/>
      <c r="M1983" s="70"/>
      <c r="N1983" s="70"/>
      <c r="O1983" s="70"/>
      <c r="P1983" s="70"/>
      <c r="Q1983" s="70"/>
      <c r="R1983" s="70"/>
      <c r="S1983" s="70"/>
      <c r="T1983" s="70"/>
      <c r="U1983" s="70"/>
      <c r="V1983" s="70"/>
      <c r="W1983" s="70"/>
      <c r="X1983" s="70"/>
      <c r="Y1983" s="70"/>
      <c r="Z1983" s="70"/>
      <c r="AA1983" s="70"/>
      <c r="AB1983" s="70"/>
      <c r="AC1983" s="70"/>
      <c r="AD1983" s="70"/>
      <c r="AE1983" s="70"/>
      <c r="AF1983" s="70"/>
      <c r="AG1983" s="70"/>
      <c r="AH1983" s="70"/>
      <c r="AI1983" s="70"/>
      <c r="AJ1983" s="70"/>
      <c r="AK1983" s="70"/>
      <c r="AL1983" s="70"/>
      <c r="AM1983" s="70"/>
      <c r="AN1983" s="70"/>
      <c r="AO1983" s="70"/>
      <c r="AP1983" s="70"/>
      <c r="AQ1983" s="70"/>
      <c r="AR1983" s="70"/>
      <c r="AS1983" s="70"/>
      <c r="AT1983" s="70"/>
      <c r="AU1983" s="70"/>
      <c r="AV1983" s="70"/>
      <c r="AW1983" s="70"/>
      <c r="AX1983" s="70"/>
      <c r="AY1983" s="70"/>
      <c r="AZ1983" s="70"/>
      <c r="BA1983" s="70"/>
      <c r="BB1983" s="70"/>
      <c r="BC1983" s="70"/>
      <c r="BD1983" s="70"/>
      <c r="BE1983" s="70"/>
      <c r="BF1983" s="70"/>
      <c r="BG1983" s="70"/>
      <c r="BH1983" s="70"/>
      <c r="BI1983" s="70"/>
      <c r="BJ1983" s="70"/>
      <c r="BK1983" s="70"/>
      <c r="BL1983" s="70"/>
      <c r="BM1983" s="70"/>
      <c r="BN1983" s="70"/>
      <c r="BO1983" s="70"/>
      <c r="BP1983" s="70"/>
      <c r="BQ1983" s="70"/>
      <c r="BR1983" s="70"/>
      <c r="BS1983" s="70"/>
      <c r="BT1983" s="70"/>
      <c r="BU1983" s="70"/>
      <c r="BV1983" s="70"/>
      <c r="BW1983" s="70"/>
      <c r="BX1983" s="70"/>
      <c r="BY1983" s="70"/>
      <c r="BZ1983" s="70"/>
      <c r="CA1983" s="70"/>
    </row>
    <row r="1984" spans="2:79" s="67" customFormat="1" hidden="1">
      <c r="B1984" s="85"/>
      <c r="C1984" s="86"/>
      <c r="D1984" s="250"/>
      <c r="E1984" s="84"/>
      <c r="F1984" s="70"/>
      <c r="G1984" s="70"/>
      <c r="H1984" s="70"/>
      <c r="I1984" s="70"/>
      <c r="J1984" s="70"/>
      <c r="K1984" s="70"/>
      <c r="L1984" s="70"/>
      <c r="M1984" s="70"/>
      <c r="N1984" s="70"/>
      <c r="O1984" s="70"/>
      <c r="P1984" s="70"/>
      <c r="Q1984" s="70"/>
      <c r="R1984" s="70"/>
      <c r="S1984" s="70"/>
      <c r="T1984" s="70"/>
      <c r="U1984" s="70"/>
      <c r="V1984" s="70"/>
      <c r="W1984" s="70"/>
      <c r="X1984" s="70"/>
      <c r="Y1984" s="70"/>
      <c r="Z1984" s="70"/>
      <c r="AA1984" s="70"/>
      <c r="AB1984" s="70"/>
      <c r="AC1984" s="70"/>
      <c r="AD1984" s="70"/>
      <c r="AE1984" s="70"/>
      <c r="AF1984" s="70"/>
      <c r="AG1984" s="70"/>
      <c r="AH1984" s="70"/>
      <c r="AI1984" s="70"/>
      <c r="AJ1984" s="70"/>
      <c r="AK1984" s="70"/>
      <c r="AL1984" s="70"/>
      <c r="AM1984" s="70"/>
      <c r="AN1984" s="70"/>
      <c r="AO1984" s="70"/>
      <c r="AP1984" s="70"/>
      <c r="AQ1984" s="70"/>
      <c r="AR1984" s="70"/>
      <c r="AS1984" s="70"/>
      <c r="AT1984" s="70"/>
      <c r="AU1984" s="70"/>
      <c r="AV1984" s="70"/>
      <c r="AW1984" s="70"/>
      <c r="AX1984" s="70"/>
      <c r="AY1984" s="70"/>
      <c r="AZ1984" s="70"/>
      <c r="BA1984" s="70"/>
      <c r="BB1984" s="70"/>
      <c r="BC1984" s="70"/>
      <c r="BD1984" s="70"/>
      <c r="BE1984" s="70"/>
      <c r="BF1984" s="70"/>
      <c r="BG1984" s="70"/>
      <c r="BH1984" s="70"/>
      <c r="BI1984" s="70"/>
      <c r="BJ1984" s="70"/>
      <c r="BK1984" s="70"/>
      <c r="BL1984" s="70"/>
      <c r="BM1984" s="70"/>
      <c r="BN1984" s="70"/>
      <c r="BO1984" s="70"/>
      <c r="BP1984" s="70"/>
      <c r="BQ1984" s="70"/>
      <c r="BR1984" s="70"/>
      <c r="BS1984" s="70"/>
      <c r="BT1984" s="70"/>
      <c r="BU1984" s="70"/>
      <c r="BV1984" s="70"/>
      <c r="BW1984" s="70"/>
      <c r="BX1984" s="70"/>
      <c r="BY1984" s="70"/>
      <c r="BZ1984" s="70"/>
      <c r="CA1984" s="70"/>
    </row>
    <row r="1985" spans="2:79" s="67" customFormat="1" hidden="1">
      <c r="B1985" s="85"/>
      <c r="C1985" s="86"/>
      <c r="D1985" s="250"/>
      <c r="E1985" s="84"/>
      <c r="F1985" s="70"/>
      <c r="G1985" s="70"/>
      <c r="H1985" s="70"/>
      <c r="I1985" s="70"/>
      <c r="J1985" s="70"/>
      <c r="K1985" s="70"/>
      <c r="L1985" s="70"/>
      <c r="M1985" s="70"/>
      <c r="N1985" s="70"/>
      <c r="O1985" s="70"/>
      <c r="P1985" s="70"/>
      <c r="Q1985" s="70"/>
      <c r="R1985" s="70"/>
      <c r="S1985" s="70"/>
      <c r="T1985" s="70"/>
      <c r="U1985" s="70"/>
      <c r="V1985" s="70"/>
      <c r="W1985" s="70"/>
      <c r="X1985" s="70"/>
      <c r="Y1985" s="70"/>
      <c r="Z1985" s="70"/>
      <c r="AA1985" s="70"/>
      <c r="AB1985" s="70"/>
      <c r="AC1985" s="70"/>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row>
    <row r="1986" spans="2:79" s="67" customFormat="1" hidden="1">
      <c r="B1986" s="85"/>
      <c r="C1986" s="86"/>
      <c r="D1986" s="250"/>
      <c r="E1986" s="84"/>
      <c r="F1986" s="70"/>
      <c r="G1986" s="70"/>
      <c r="H1986" s="70"/>
      <c r="I1986" s="70"/>
      <c r="J1986" s="70"/>
      <c r="K1986" s="70"/>
      <c r="L1986" s="70"/>
      <c r="M1986" s="70"/>
      <c r="N1986" s="70"/>
      <c r="O1986" s="70"/>
      <c r="P1986" s="70"/>
      <c r="Q1986" s="70"/>
      <c r="R1986" s="70"/>
      <c r="S1986" s="70"/>
      <c r="T1986" s="70"/>
      <c r="U1986" s="70"/>
      <c r="V1986" s="70"/>
      <c r="W1986" s="70"/>
      <c r="X1986" s="70"/>
      <c r="Y1986" s="70"/>
      <c r="Z1986" s="70"/>
      <c r="AA1986" s="70"/>
      <c r="AB1986" s="70"/>
      <c r="AC1986" s="70"/>
      <c r="AD1986" s="70"/>
      <c r="AE1986" s="70"/>
      <c r="AF1986" s="70"/>
      <c r="AG1986" s="70"/>
      <c r="AH1986" s="70"/>
      <c r="AI1986" s="70"/>
      <c r="AJ1986" s="70"/>
      <c r="AK1986" s="70"/>
      <c r="AL1986" s="70"/>
      <c r="AM1986" s="70"/>
      <c r="AN1986" s="70"/>
      <c r="AO1986" s="70"/>
      <c r="AP1986" s="70"/>
      <c r="AQ1986" s="70"/>
      <c r="AR1986" s="70"/>
      <c r="AS1986" s="70"/>
      <c r="AT1986" s="70"/>
      <c r="AU1986" s="70"/>
      <c r="AV1986" s="70"/>
      <c r="AW1986" s="70"/>
      <c r="AX1986" s="70"/>
      <c r="AY1986" s="70"/>
      <c r="AZ1986" s="70"/>
      <c r="BA1986" s="70"/>
      <c r="BB1986" s="70"/>
      <c r="BC1986" s="70"/>
      <c r="BD1986" s="70"/>
      <c r="BE1986" s="70"/>
      <c r="BF1986" s="70"/>
      <c r="BG1986" s="70"/>
      <c r="BH1986" s="70"/>
      <c r="BI1986" s="70"/>
      <c r="BJ1986" s="70"/>
      <c r="BK1986" s="70"/>
      <c r="BL1986" s="70"/>
      <c r="BM1986" s="70"/>
      <c r="BN1986" s="70"/>
      <c r="BO1986" s="70"/>
      <c r="BP1986" s="70"/>
      <c r="BQ1986" s="70"/>
      <c r="BR1986" s="70"/>
      <c r="BS1986" s="70"/>
      <c r="BT1986" s="70"/>
      <c r="BU1986" s="70"/>
      <c r="BV1986" s="70"/>
      <c r="BW1986" s="70"/>
      <c r="BX1986" s="70"/>
      <c r="BY1986" s="70"/>
      <c r="BZ1986" s="70"/>
      <c r="CA1986" s="70"/>
    </row>
    <row r="1987" spans="2:79" s="67" customFormat="1" hidden="1">
      <c r="B1987" s="85"/>
      <c r="C1987" s="86"/>
      <c r="D1987" s="250"/>
      <c r="E1987" s="84"/>
      <c r="F1987" s="70"/>
      <c r="G1987" s="70"/>
      <c r="H1987" s="70"/>
      <c r="I1987" s="70"/>
      <c r="J1987" s="70"/>
      <c r="K1987" s="70"/>
      <c r="L1987" s="70"/>
      <c r="M1987" s="70"/>
      <c r="N1987" s="70"/>
      <c r="O1987" s="70"/>
      <c r="P1987" s="70"/>
      <c r="Q1987" s="70"/>
      <c r="R1987" s="70"/>
      <c r="S1987" s="70"/>
      <c r="T1987" s="70"/>
      <c r="U1987" s="70"/>
      <c r="V1987" s="70"/>
      <c r="W1987" s="70"/>
      <c r="X1987" s="70"/>
      <c r="Y1987" s="70"/>
      <c r="Z1987" s="70"/>
      <c r="AA1987" s="70"/>
      <c r="AB1987" s="70"/>
      <c r="AC1987" s="70"/>
      <c r="AD1987" s="70"/>
      <c r="AE1987" s="70"/>
      <c r="AF1987" s="70"/>
      <c r="AG1987" s="70"/>
      <c r="AH1987" s="70"/>
      <c r="AI1987" s="70"/>
      <c r="AJ1987" s="70"/>
      <c r="AK1987" s="70"/>
      <c r="AL1987" s="70"/>
      <c r="AM1987" s="70"/>
      <c r="AN1987" s="70"/>
      <c r="AO1987" s="70"/>
      <c r="AP1987" s="70"/>
      <c r="AQ1987" s="70"/>
      <c r="AR1987" s="70"/>
      <c r="AS1987" s="70"/>
      <c r="AT1987" s="70"/>
      <c r="AU1987" s="70"/>
      <c r="AV1987" s="70"/>
      <c r="AW1987" s="70"/>
      <c r="AX1987" s="70"/>
      <c r="AY1987" s="70"/>
      <c r="AZ1987" s="70"/>
      <c r="BA1987" s="70"/>
      <c r="BB1987" s="70"/>
      <c r="BC1987" s="70"/>
      <c r="BD1987" s="70"/>
      <c r="BE1987" s="70"/>
      <c r="BF1987" s="70"/>
      <c r="BG1987" s="70"/>
      <c r="BH1987" s="70"/>
      <c r="BI1987" s="70"/>
      <c r="BJ1987" s="70"/>
      <c r="BK1987" s="70"/>
      <c r="BL1987" s="70"/>
      <c r="BM1987" s="70"/>
      <c r="BN1987" s="70"/>
      <c r="BO1987" s="70"/>
      <c r="BP1987" s="70"/>
      <c r="BQ1987" s="70"/>
      <c r="BR1987" s="70"/>
      <c r="BS1987" s="70"/>
      <c r="BT1987" s="70"/>
      <c r="BU1987" s="70"/>
      <c r="BV1987" s="70"/>
      <c r="BW1987" s="70"/>
      <c r="BX1987" s="70"/>
      <c r="BY1987" s="70"/>
      <c r="BZ1987" s="70"/>
      <c r="CA1987" s="70"/>
    </row>
    <row r="1988" spans="2:79" s="67" customFormat="1" hidden="1">
      <c r="B1988" s="85"/>
      <c r="C1988" s="86"/>
      <c r="D1988" s="250"/>
      <c r="E1988" s="84"/>
      <c r="F1988" s="70"/>
      <c r="G1988" s="70"/>
      <c r="H1988" s="70"/>
      <c r="I1988" s="70"/>
      <c r="J1988" s="70"/>
      <c r="K1988" s="70"/>
      <c r="L1988" s="70"/>
      <c r="M1988" s="70"/>
      <c r="N1988" s="70"/>
      <c r="O1988" s="70"/>
      <c r="P1988" s="70"/>
      <c r="Q1988" s="70"/>
      <c r="R1988" s="70"/>
      <c r="S1988" s="70"/>
      <c r="T1988" s="70"/>
      <c r="U1988" s="70"/>
      <c r="V1988" s="70"/>
      <c r="W1988" s="70"/>
      <c r="X1988" s="70"/>
      <c r="Y1988" s="70"/>
      <c r="Z1988" s="70"/>
      <c r="AA1988" s="70"/>
      <c r="AB1988" s="70"/>
      <c r="AC1988" s="70"/>
      <c r="AD1988" s="70"/>
      <c r="AE1988" s="70"/>
      <c r="AF1988" s="70"/>
      <c r="AG1988" s="70"/>
      <c r="AH1988" s="70"/>
      <c r="AI1988" s="70"/>
      <c r="AJ1988" s="70"/>
      <c r="AK1988" s="70"/>
      <c r="AL1988" s="70"/>
      <c r="AM1988" s="70"/>
      <c r="AN1988" s="70"/>
      <c r="AO1988" s="70"/>
      <c r="AP1988" s="70"/>
      <c r="AQ1988" s="70"/>
      <c r="AR1988" s="70"/>
      <c r="AS1988" s="70"/>
      <c r="AT1988" s="70"/>
      <c r="AU1988" s="70"/>
      <c r="AV1988" s="70"/>
      <c r="AW1988" s="70"/>
      <c r="AX1988" s="70"/>
      <c r="AY1988" s="70"/>
      <c r="AZ1988" s="70"/>
      <c r="BA1988" s="70"/>
      <c r="BB1988" s="70"/>
      <c r="BC1988" s="70"/>
      <c r="BD1988" s="70"/>
      <c r="BE1988" s="70"/>
      <c r="BF1988" s="70"/>
      <c r="BG1988" s="70"/>
      <c r="BH1988" s="70"/>
      <c r="BI1988" s="70"/>
      <c r="BJ1988" s="70"/>
      <c r="BK1988" s="70"/>
      <c r="BL1988" s="70"/>
      <c r="BM1988" s="70"/>
      <c r="BN1988" s="70"/>
      <c r="BO1988" s="70"/>
      <c r="BP1988" s="70"/>
      <c r="BQ1988" s="70"/>
      <c r="BR1988" s="70"/>
      <c r="BS1988" s="70"/>
      <c r="BT1988" s="70"/>
      <c r="BU1988" s="70"/>
      <c r="BV1988" s="70"/>
      <c r="BW1988" s="70"/>
      <c r="BX1988" s="70"/>
      <c r="BY1988" s="70"/>
      <c r="BZ1988" s="70"/>
      <c r="CA1988" s="70"/>
    </row>
    <row r="1989" spans="2:79" s="67" customFormat="1" hidden="1">
      <c r="B1989" s="85"/>
      <c r="C1989" s="86"/>
      <c r="D1989" s="250"/>
      <c r="E1989" s="84"/>
      <c r="F1989" s="70"/>
      <c r="G1989" s="70"/>
      <c r="H1989" s="70"/>
      <c r="I1989" s="70"/>
      <c r="J1989" s="70"/>
      <c r="K1989" s="70"/>
      <c r="L1989" s="70"/>
      <c r="M1989" s="70"/>
      <c r="N1989" s="70"/>
      <c r="O1989" s="70"/>
      <c r="P1989" s="70"/>
      <c r="Q1989" s="70"/>
      <c r="R1989" s="70"/>
      <c r="S1989" s="70"/>
      <c r="T1989" s="70"/>
      <c r="U1989" s="70"/>
      <c r="V1989" s="70"/>
      <c r="W1989" s="70"/>
      <c r="X1989" s="70"/>
      <c r="Y1989" s="70"/>
      <c r="Z1989" s="70"/>
      <c r="AA1989" s="70"/>
      <c r="AB1989" s="70"/>
      <c r="AC1989" s="70"/>
      <c r="AD1989" s="70"/>
      <c r="AE1989" s="70"/>
      <c r="AF1989" s="70"/>
      <c r="AG1989" s="70"/>
      <c r="AH1989" s="70"/>
      <c r="AI1989" s="70"/>
      <c r="AJ1989" s="70"/>
      <c r="AK1989" s="70"/>
      <c r="AL1989" s="70"/>
      <c r="AM1989" s="70"/>
      <c r="AN1989" s="70"/>
      <c r="AO1989" s="70"/>
      <c r="AP1989" s="70"/>
      <c r="AQ1989" s="70"/>
      <c r="AR1989" s="70"/>
      <c r="AS1989" s="70"/>
      <c r="AT1989" s="70"/>
      <c r="AU1989" s="70"/>
      <c r="AV1989" s="70"/>
      <c r="AW1989" s="70"/>
      <c r="AX1989" s="70"/>
      <c r="AY1989" s="70"/>
      <c r="AZ1989" s="70"/>
      <c r="BA1989" s="70"/>
      <c r="BB1989" s="70"/>
      <c r="BC1989" s="70"/>
      <c r="BD1989" s="70"/>
      <c r="BE1989" s="70"/>
      <c r="BF1989" s="70"/>
      <c r="BG1989" s="70"/>
      <c r="BH1989" s="70"/>
      <c r="BI1989" s="70"/>
      <c r="BJ1989" s="70"/>
      <c r="BK1989" s="70"/>
      <c r="BL1989" s="70"/>
      <c r="BM1989" s="70"/>
      <c r="BN1989" s="70"/>
      <c r="BO1989" s="70"/>
      <c r="BP1989" s="70"/>
      <c r="BQ1989" s="70"/>
      <c r="BR1989" s="70"/>
      <c r="BS1989" s="70"/>
      <c r="BT1989" s="70"/>
      <c r="BU1989" s="70"/>
      <c r="BV1989" s="70"/>
      <c r="BW1989" s="70"/>
      <c r="BX1989" s="70"/>
      <c r="BY1989" s="70"/>
      <c r="BZ1989" s="70"/>
      <c r="CA1989" s="70"/>
    </row>
    <row r="1990" spans="2:79" s="67" customFormat="1" hidden="1">
      <c r="B1990" s="85"/>
      <c r="C1990" s="86"/>
      <c r="D1990" s="250"/>
      <c r="E1990" s="84"/>
      <c r="F1990" s="70"/>
      <c r="G1990" s="70"/>
      <c r="H1990" s="70"/>
      <c r="I1990" s="70"/>
      <c r="J1990" s="70"/>
      <c r="K1990" s="70"/>
      <c r="L1990" s="70"/>
      <c r="M1990" s="70"/>
      <c r="N1990" s="70"/>
      <c r="O1990" s="70"/>
      <c r="P1990" s="70"/>
      <c r="Q1990" s="70"/>
      <c r="R1990" s="70"/>
      <c r="S1990" s="70"/>
      <c r="T1990" s="70"/>
      <c r="U1990" s="70"/>
      <c r="V1990" s="70"/>
      <c r="W1990" s="70"/>
      <c r="X1990" s="70"/>
      <c r="Y1990" s="70"/>
      <c r="Z1990" s="70"/>
      <c r="AA1990" s="70"/>
      <c r="AB1990" s="70"/>
      <c r="AC1990" s="70"/>
      <c r="AD1990" s="70"/>
      <c r="AE1990" s="70"/>
      <c r="AF1990" s="70"/>
      <c r="AG1990" s="70"/>
      <c r="AH1990" s="70"/>
      <c r="AI1990" s="70"/>
      <c r="AJ1990" s="70"/>
      <c r="AK1990" s="70"/>
      <c r="AL1990" s="70"/>
      <c r="AM1990" s="70"/>
      <c r="AN1990" s="70"/>
      <c r="AO1990" s="70"/>
      <c r="AP1990" s="70"/>
      <c r="AQ1990" s="70"/>
      <c r="AR1990" s="70"/>
      <c r="AS1990" s="70"/>
      <c r="AT1990" s="70"/>
      <c r="AU1990" s="70"/>
      <c r="AV1990" s="70"/>
      <c r="AW1990" s="70"/>
      <c r="AX1990" s="70"/>
      <c r="AY1990" s="70"/>
      <c r="AZ1990" s="70"/>
      <c r="BA1990" s="70"/>
      <c r="BB1990" s="70"/>
      <c r="BC1990" s="70"/>
      <c r="BD1990" s="70"/>
      <c r="BE1990" s="70"/>
      <c r="BF1990" s="70"/>
      <c r="BG1990" s="70"/>
      <c r="BH1990" s="70"/>
      <c r="BI1990" s="70"/>
      <c r="BJ1990" s="70"/>
      <c r="BK1990" s="70"/>
      <c r="BL1990" s="70"/>
      <c r="BM1990" s="70"/>
      <c r="BN1990" s="70"/>
      <c r="BO1990" s="70"/>
      <c r="BP1990" s="70"/>
      <c r="BQ1990" s="70"/>
      <c r="BR1990" s="70"/>
      <c r="BS1990" s="70"/>
      <c r="BT1990" s="70"/>
      <c r="BU1990" s="70"/>
      <c r="BV1990" s="70"/>
      <c r="BW1990" s="70"/>
      <c r="BX1990" s="70"/>
      <c r="BY1990" s="70"/>
      <c r="BZ1990" s="70"/>
      <c r="CA1990" s="70"/>
    </row>
    <row r="1991" spans="2:79" s="67" customFormat="1" hidden="1">
      <c r="B1991" s="85"/>
      <c r="C1991" s="86"/>
      <c r="D1991" s="250"/>
      <c r="E1991" s="84"/>
      <c r="F1991" s="70"/>
      <c r="G1991" s="70"/>
      <c r="H1991" s="70"/>
      <c r="I1991" s="70"/>
      <c r="J1991" s="70"/>
      <c r="K1991" s="70"/>
      <c r="L1991" s="70"/>
      <c r="M1991" s="70"/>
      <c r="N1991" s="70"/>
      <c r="O1991" s="70"/>
      <c r="P1991" s="70"/>
      <c r="Q1991" s="70"/>
      <c r="R1991" s="70"/>
      <c r="S1991" s="70"/>
      <c r="T1991" s="70"/>
      <c r="U1991" s="70"/>
      <c r="V1991" s="70"/>
      <c r="W1991" s="70"/>
      <c r="X1991" s="70"/>
      <c r="Y1991" s="70"/>
      <c r="Z1991" s="70"/>
      <c r="AA1991" s="70"/>
      <c r="AB1991" s="70"/>
      <c r="AC1991" s="70"/>
      <c r="AD1991" s="70"/>
      <c r="AE1991" s="70"/>
      <c r="AF1991" s="70"/>
      <c r="AG1991" s="70"/>
      <c r="AH1991" s="70"/>
      <c r="AI1991" s="70"/>
      <c r="AJ1991" s="70"/>
      <c r="AK1991" s="70"/>
      <c r="AL1991" s="70"/>
      <c r="AM1991" s="70"/>
      <c r="AN1991" s="70"/>
      <c r="AO1991" s="70"/>
      <c r="AP1991" s="70"/>
      <c r="AQ1991" s="70"/>
      <c r="AR1991" s="70"/>
      <c r="AS1991" s="70"/>
      <c r="AT1991" s="70"/>
      <c r="AU1991" s="70"/>
      <c r="AV1991" s="70"/>
      <c r="AW1991" s="70"/>
      <c r="AX1991" s="70"/>
      <c r="AY1991" s="70"/>
      <c r="AZ1991" s="70"/>
      <c r="BA1991" s="70"/>
      <c r="BB1991" s="70"/>
      <c r="BC1991" s="70"/>
      <c r="BD1991" s="70"/>
      <c r="BE1991" s="70"/>
      <c r="BF1991" s="70"/>
      <c r="BG1991" s="70"/>
      <c r="BH1991" s="70"/>
      <c r="BI1991" s="70"/>
      <c r="BJ1991" s="70"/>
      <c r="BK1991" s="70"/>
      <c r="BL1991" s="70"/>
      <c r="BM1991" s="70"/>
      <c r="BN1991" s="70"/>
      <c r="BO1991" s="70"/>
      <c r="BP1991" s="70"/>
      <c r="BQ1991" s="70"/>
      <c r="BR1991" s="70"/>
      <c r="BS1991" s="70"/>
      <c r="BT1991" s="70"/>
      <c r="BU1991" s="70"/>
      <c r="BV1991" s="70"/>
      <c r="BW1991" s="70"/>
      <c r="BX1991" s="70"/>
      <c r="BY1991" s="70"/>
      <c r="BZ1991" s="70"/>
      <c r="CA1991" s="70"/>
    </row>
    <row r="1992" spans="2:79" s="67" customFormat="1" hidden="1">
      <c r="B1992" s="85"/>
      <c r="C1992" s="86"/>
      <c r="D1992" s="250"/>
      <c r="E1992" s="84"/>
      <c r="F1992" s="70"/>
      <c r="G1992" s="70"/>
      <c r="H1992" s="70"/>
      <c r="I1992" s="70"/>
      <c r="J1992" s="70"/>
      <c r="K1992" s="70"/>
      <c r="L1992" s="70"/>
      <c r="M1992" s="70"/>
      <c r="N1992" s="70"/>
      <c r="O1992" s="70"/>
      <c r="P1992" s="70"/>
      <c r="Q1992" s="70"/>
      <c r="R1992" s="70"/>
      <c r="S1992" s="70"/>
      <c r="T1992" s="70"/>
      <c r="U1992" s="70"/>
      <c r="V1992" s="70"/>
      <c r="W1992" s="70"/>
      <c r="X1992" s="70"/>
      <c r="Y1992" s="70"/>
      <c r="Z1992" s="70"/>
      <c r="AA1992" s="70"/>
      <c r="AB1992" s="70"/>
      <c r="AC1992" s="70"/>
      <c r="AD1992" s="70"/>
      <c r="AE1992" s="70"/>
      <c r="AF1992" s="70"/>
      <c r="AG1992" s="70"/>
      <c r="AH1992" s="70"/>
      <c r="AI1992" s="70"/>
      <c r="AJ1992" s="70"/>
      <c r="AK1992" s="70"/>
      <c r="AL1992" s="70"/>
      <c r="AM1992" s="70"/>
      <c r="AN1992" s="70"/>
      <c r="AO1992" s="70"/>
      <c r="AP1992" s="70"/>
      <c r="AQ1992" s="70"/>
      <c r="AR1992" s="70"/>
      <c r="AS1992" s="70"/>
      <c r="AT1992" s="70"/>
      <c r="AU1992" s="70"/>
      <c r="AV1992" s="70"/>
      <c r="AW1992" s="70"/>
      <c r="AX1992" s="70"/>
      <c r="AY1992" s="70"/>
      <c r="AZ1992" s="70"/>
      <c r="BA1992" s="70"/>
      <c r="BB1992" s="70"/>
      <c r="BC1992" s="70"/>
      <c r="BD1992" s="70"/>
      <c r="BE1992" s="70"/>
      <c r="BF1992" s="70"/>
      <c r="BG1992" s="70"/>
      <c r="BH1992" s="70"/>
      <c r="BI1992" s="70"/>
      <c r="BJ1992" s="70"/>
      <c r="BK1992" s="70"/>
      <c r="BL1992" s="70"/>
      <c r="BM1992" s="70"/>
      <c r="BN1992" s="70"/>
      <c r="BO1992" s="70"/>
      <c r="BP1992" s="70"/>
      <c r="BQ1992" s="70"/>
      <c r="BR1992" s="70"/>
      <c r="BS1992" s="70"/>
      <c r="BT1992" s="70"/>
      <c r="BU1992" s="70"/>
      <c r="BV1992" s="70"/>
      <c r="BW1992" s="70"/>
      <c r="BX1992" s="70"/>
      <c r="BY1992" s="70"/>
      <c r="BZ1992" s="70"/>
      <c r="CA1992" s="70"/>
    </row>
    <row r="1993" spans="2:79" s="67" customFormat="1" hidden="1">
      <c r="B1993" s="85"/>
      <c r="C1993" s="86"/>
      <c r="D1993" s="250"/>
      <c r="E1993" s="84"/>
      <c r="F1993" s="70"/>
      <c r="G1993" s="70"/>
      <c r="H1993" s="70"/>
      <c r="I1993" s="70"/>
      <c r="J1993" s="70"/>
      <c r="K1993" s="70"/>
      <c r="L1993" s="70"/>
      <c r="M1993" s="70"/>
      <c r="N1993" s="70"/>
      <c r="O1993" s="70"/>
      <c r="P1993" s="70"/>
      <c r="Q1993" s="70"/>
      <c r="R1993" s="70"/>
      <c r="S1993" s="70"/>
      <c r="T1993" s="70"/>
      <c r="U1993" s="70"/>
      <c r="V1993" s="70"/>
      <c r="W1993" s="70"/>
      <c r="X1993" s="70"/>
      <c r="Y1993" s="70"/>
      <c r="Z1993" s="70"/>
      <c r="AA1993" s="70"/>
      <c r="AB1993" s="70"/>
      <c r="AC1993" s="70"/>
      <c r="AD1993" s="70"/>
      <c r="AE1993" s="70"/>
      <c r="AF1993" s="70"/>
      <c r="AG1993" s="70"/>
      <c r="AH1993" s="70"/>
      <c r="AI1993" s="70"/>
      <c r="AJ1993" s="70"/>
      <c r="AK1993" s="70"/>
      <c r="AL1993" s="70"/>
      <c r="AM1993" s="70"/>
      <c r="AN1993" s="70"/>
      <c r="AO1993" s="70"/>
      <c r="AP1993" s="70"/>
      <c r="AQ1993" s="70"/>
      <c r="AR1993" s="70"/>
      <c r="AS1993" s="70"/>
      <c r="AT1993" s="70"/>
      <c r="AU1993" s="70"/>
      <c r="AV1993" s="70"/>
      <c r="AW1993" s="70"/>
      <c r="AX1993" s="70"/>
      <c r="AY1993" s="70"/>
      <c r="AZ1993" s="70"/>
      <c r="BA1993" s="70"/>
      <c r="BB1993" s="70"/>
      <c r="BC1993" s="70"/>
      <c r="BD1993" s="70"/>
      <c r="BE1993" s="70"/>
      <c r="BF1993" s="70"/>
      <c r="BG1993" s="70"/>
      <c r="BH1993" s="70"/>
      <c r="BI1993" s="70"/>
      <c r="BJ1993" s="70"/>
      <c r="BK1993" s="70"/>
      <c r="BL1993" s="70"/>
      <c r="BM1993" s="70"/>
      <c r="BN1993" s="70"/>
      <c r="BO1993" s="70"/>
      <c r="BP1993" s="70"/>
      <c r="BQ1993" s="70"/>
      <c r="BR1993" s="70"/>
      <c r="BS1993" s="70"/>
      <c r="BT1993" s="70"/>
      <c r="BU1993" s="70"/>
      <c r="BV1993" s="70"/>
      <c r="BW1993" s="70"/>
      <c r="BX1993" s="70"/>
      <c r="BY1993" s="70"/>
      <c r="BZ1993" s="70"/>
      <c r="CA1993" s="70"/>
    </row>
    <row r="1994" spans="2:79" s="67" customFormat="1" hidden="1">
      <c r="B1994" s="85"/>
      <c r="C1994" s="86"/>
      <c r="D1994" s="250"/>
      <c r="E1994" s="84"/>
      <c r="F1994" s="70"/>
      <c r="G1994" s="70"/>
      <c r="H1994" s="70"/>
      <c r="I1994" s="70"/>
      <c r="J1994" s="70"/>
      <c r="K1994" s="70"/>
      <c r="L1994" s="70"/>
      <c r="M1994" s="70"/>
      <c r="N1994" s="70"/>
      <c r="O1994" s="70"/>
      <c r="P1994" s="70"/>
      <c r="Q1994" s="70"/>
      <c r="R1994" s="70"/>
      <c r="S1994" s="70"/>
      <c r="T1994" s="70"/>
      <c r="U1994" s="70"/>
      <c r="V1994" s="70"/>
      <c r="W1994" s="70"/>
      <c r="X1994" s="70"/>
      <c r="Y1994" s="70"/>
      <c r="Z1994" s="70"/>
      <c r="AA1994" s="70"/>
      <c r="AB1994" s="70"/>
      <c r="AC1994" s="70"/>
      <c r="AD1994" s="70"/>
      <c r="AE1994" s="70"/>
      <c r="AF1994" s="70"/>
      <c r="AG1994" s="70"/>
      <c r="AH1994" s="70"/>
      <c r="AI1994" s="70"/>
      <c r="AJ1994" s="70"/>
      <c r="AK1994" s="70"/>
      <c r="AL1994" s="70"/>
      <c r="AM1994" s="70"/>
      <c r="AN1994" s="70"/>
      <c r="AO1994" s="70"/>
      <c r="AP1994" s="70"/>
      <c r="AQ1994" s="70"/>
      <c r="AR1994" s="70"/>
      <c r="AS1994" s="70"/>
      <c r="AT1994" s="70"/>
      <c r="AU1994" s="70"/>
      <c r="AV1994" s="70"/>
      <c r="AW1994" s="70"/>
      <c r="AX1994" s="70"/>
      <c r="AY1994" s="70"/>
      <c r="AZ1994" s="70"/>
      <c r="BA1994" s="70"/>
      <c r="BB1994" s="70"/>
      <c r="BC1994" s="70"/>
      <c r="BD1994" s="70"/>
      <c r="BE1994" s="70"/>
      <c r="BF1994" s="70"/>
      <c r="BG1994" s="70"/>
      <c r="BH1994" s="70"/>
      <c r="BI1994" s="70"/>
      <c r="BJ1994" s="70"/>
      <c r="BK1994" s="70"/>
      <c r="BL1994" s="70"/>
      <c r="BM1994" s="70"/>
      <c r="BN1994" s="70"/>
      <c r="BO1994" s="70"/>
      <c r="BP1994" s="70"/>
      <c r="BQ1994" s="70"/>
      <c r="BR1994" s="70"/>
      <c r="BS1994" s="70"/>
      <c r="BT1994" s="70"/>
      <c r="BU1994" s="70"/>
      <c r="BV1994" s="70"/>
      <c r="BW1994" s="70"/>
      <c r="BX1994" s="70"/>
      <c r="BY1994" s="70"/>
      <c r="BZ1994" s="70"/>
      <c r="CA1994" s="70"/>
    </row>
    <row r="1995" spans="2:79" s="67" customFormat="1" hidden="1">
      <c r="B1995" s="85"/>
      <c r="C1995" s="86"/>
      <c r="D1995" s="250"/>
      <c r="E1995" s="84"/>
      <c r="F1995" s="70"/>
      <c r="G1995" s="70"/>
      <c r="H1995" s="70"/>
      <c r="I1995" s="70"/>
      <c r="J1995" s="70"/>
      <c r="K1995" s="70"/>
      <c r="L1995" s="70"/>
      <c r="M1995" s="70"/>
      <c r="N1995" s="70"/>
      <c r="O1995" s="70"/>
      <c r="P1995" s="70"/>
      <c r="Q1995" s="70"/>
      <c r="R1995" s="70"/>
      <c r="S1995" s="70"/>
      <c r="T1995" s="70"/>
      <c r="U1995" s="70"/>
      <c r="V1995" s="70"/>
      <c r="W1995" s="70"/>
      <c r="X1995" s="70"/>
      <c r="Y1995" s="70"/>
      <c r="Z1995" s="70"/>
      <c r="AA1995" s="70"/>
      <c r="AB1995" s="70"/>
      <c r="AC1995" s="70"/>
      <c r="AD1995" s="70"/>
      <c r="AE1995" s="70"/>
      <c r="AF1995" s="70"/>
      <c r="AG1995" s="70"/>
      <c r="AH1995" s="70"/>
      <c r="AI1995" s="70"/>
      <c r="AJ1995" s="70"/>
      <c r="AK1995" s="70"/>
      <c r="AL1995" s="70"/>
      <c r="AM1995" s="70"/>
      <c r="AN1995" s="70"/>
      <c r="AO1995" s="70"/>
      <c r="AP1995" s="70"/>
      <c r="AQ1995" s="70"/>
      <c r="AR1995" s="70"/>
      <c r="AS1995" s="70"/>
      <c r="AT1995" s="70"/>
      <c r="AU1995" s="70"/>
      <c r="AV1995" s="70"/>
      <c r="AW1995" s="70"/>
      <c r="AX1995" s="70"/>
      <c r="AY1995" s="70"/>
      <c r="AZ1995" s="70"/>
      <c r="BA1995" s="70"/>
      <c r="BB1995" s="70"/>
      <c r="BC1995" s="70"/>
      <c r="BD1995" s="70"/>
      <c r="BE1995" s="70"/>
      <c r="BF1995" s="70"/>
      <c r="BG1995" s="70"/>
      <c r="BH1995" s="70"/>
      <c r="BI1995" s="70"/>
      <c r="BJ1995" s="70"/>
      <c r="BK1995" s="70"/>
      <c r="BL1995" s="70"/>
      <c r="BM1995" s="70"/>
      <c r="BN1995" s="70"/>
      <c r="BO1995" s="70"/>
      <c r="BP1995" s="70"/>
      <c r="BQ1995" s="70"/>
      <c r="BR1995" s="70"/>
      <c r="BS1995" s="70"/>
      <c r="BT1995" s="70"/>
      <c r="BU1995" s="70"/>
      <c r="BV1995" s="70"/>
      <c r="BW1995" s="70"/>
      <c r="BX1995" s="70"/>
      <c r="BY1995" s="70"/>
      <c r="BZ1995" s="70"/>
      <c r="CA1995" s="70"/>
    </row>
    <row r="1996" spans="2:79" s="67" customFormat="1" hidden="1">
      <c r="B1996" s="85"/>
      <c r="C1996" s="86"/>
      <c r="D1996" s="250"/>
      <c r="E1996" s="84"/>
      <c r="F1996" s="70"/>
      <c r="G1996" s="70"/>
      <c r="H1996" s="70"/>
      <c r="I1996" s="70"/>
      <c r="J1996" s="70"/>
      <c r="K1996" s="70"/>
      <c r="L1996" s="70"/>
      <c r="M1996" s="70"/>
      <c r="N1996" s="70"/>
      <c r="O1996" s="70"/>
      <c r="P1996" s="70"/>
      <c r="Q1996" s="70"/>
      <c r="R1996" s="70"/>
      <c r="S1996" s="70"/>
      <c r="T1996" s="70"/>
      <c r="U1996" s="70"/>
      <c r="V1996" s="70"/>
      <c r="W1996" s="70"/>
      <c r="X1996" s="70"/>
      <c r="Y1996" s="70"/>
      <c r="Z1996" s="70"/>
      <c r="AA1996" s="70"/>
      <c r="AB1996" s="70"/>
      <c r="AC1996" s="70"/>
      <c r="AD1996" s="70"/>
      <c r="AE1996" s="70"/>
      <c r="AF1996" s="70"/>
      <c r="AG1996" s="70"/>
      <c r="AH1996" s="70"/>
      <c r="AI1996" s="70"/>
      <c r="AJ1996" s="70"/>
      <c r="AK1996" s="70"/>
      <c r="AL1996" s="70"/>
      <c r="AM1996" s="70"/>
      <c r="AN1996" s="70"/>
      <c r="AO1996" s="70"/>
      <c r="AP1996" s="70"/>
      <c r="AQ1996" s="70"/>
      <c r="AR1996" s="70"/>
      <c r="AS1996" s="70"/>
      <c r="AT1996" s="70"/>
      <c r="AU1996" s="70"/>
      <c r="AV1996" s="70"/>
      <c r="AW1996" s="70"/>
      <c r="AX1996" s="70"/>
      <c r="AY1996" s="70"/>
      <c r="AZ1996" s="70"/>
      <c r="BA1996" s="70"/>
      <c r="BB1996" s="70"/>
      <c r="BC1996" s="70"/>
      <c r="BD1996" s="70"/>
      <c r="BE1996" s="70"/>
      <c r="BF1996" s="70"/>
      <c r="BG1996" s="70"/>
      <c r="BH1996" s="70"/>
      <c r="BI1996" s="70"/>
      <c r="BJ1996" s="70"/>
      <c r="BK1996" s="70"/>
      <c r="BL1996" s="70"/>
      <c r="BM1996" s="70"/>
      <c r="BN1996" s="70"/>
      <c r="BO1996" s="70"/>
      <c r="BP1996" s="70"/>
      <c r="BQ1996" s="70"/>
      <c r="BR1996" s="70"/>
      <c r="BS1996" s="70"/>
      <c r="BT1996" s="70"/>
      <c r="BU1996" s="70"/>
      <c r="BV1996" s="70"/>
      <c r="BW1996" s="70"/>
      <c r="BX1996" s="70"/>
      <c r="BY1996" s="70"/>
      <c r="BZ1996" s="70"/>
      <c r="CA1996" s="70"/>
    </row>
    <row r="1997" spans="2:79" s="67" customFormat="1" hidden="1">
      <c r="B1997" s="85"/>
      <c r="C1997" s="86"/>
      <c r="D1997" s="250"/>
      <c r="E1997" s="84"/>
      <c r="F1997" s="70"/>
      <c r="G1997" s="70"/>
      <c r="H1997" s="70"/>
      <c r="I1997" s="70"/>
      <c r="J1997" s="70"/>
      <c r="K1997" s="70"/>
      <c r="L1997" s="70"/>
      <c r="M1997" s="70"/>
      <c r="N1997" s="70"/>
      <c r="O1997" s="70"/>
      <c r="P1997" s="70"/>
      <c r="Q1997" s="70"/>
      <c r="R1997" s="70"/>
      <c r="S1997" s="70"/>
      <c r="T1997" s="70"/>
      <c r="U1997" s="70"/>
      <c r="V1997" s="70"/>
      <c r="W1997" s="70"/>
      <c r="X1997" s="70"/>
      <c r="Y1997" s="70"/>
      <c r="Z1997" s="70"/>
      <c r="AA1997" s="70"/>
      <c r="AB1997" s="70"/>
      <c r="AC1997" s="70"/>
      <c r="AD1997" s="70"/>
      <c r="AE1997" s="70"/>
      <c r="AF1997" s="70"/>
      <c r="AG1997" s="70"/>
      <c r="AH1997" s="70"/>
      <c r="AI1997" s="70"/>
      <c r="AJ1997" s="70"/>
      <c r="AK1997" s="70"/>
      <c r="AL1997" s="70"/>
      <c r="AM1997" s="70"/>
      <c r="AN1997" s="70"/>
      <c r="AO1997" s="70"/>
      <c r="AP1997" s="70"/>
      <c r="AQ1997" s="70"/>
      <c r="AR1997" s="70"/>
      <c r="AS1997" s="70"/>
      <c r="AT1997" s="70"/>
      <c r="AU1997" s="70"/>
      <c r="AV1997" s="70"/>
      <c r="AW1997" s="70"/>
      <c r="AX1997" s="70"/>
      <c r="AY1997" s="70"/>
      <c r="AZ1997" s="70"/>
      <c r="BA1997" s="70"/>
      <c r="BB1997" s="70"/>
      <c r="BC1997" s="70"/>
      <c r="BD1997" s="70"/>
      <c r="BE1997" s="70"/>
      <c r="BF1997" s="70"/>
      <c r="BG1997" s="70"/>
      <c r="BH1997" s="70"/>
      <c r="BI1997" s="70"/>
      <c r="BJ1997" s="70"/>
      <c r="BK1997" s="70"/>
      <c r="BL1997" s="70"/>
      <c r="BM1997" s="70"/>
      <c r="BN1997" s="70"/>
      <c r="BO1997" s="70"/>
      <c r="BP1997" s="70"/>
      <c r="BQ1997" s="70"/>
      <c r="BR1997" s="70"/>
      <c r="BS1997" s="70"/>
      <c r="BT1997" s="70"/>
      <c r="BU1997" s="70"/>
      <c r="BV1997" s="70"/>
      <c r="BW1997" s="70"/>
      <c r="BX1997" s="70"/>
      <c r="BY1997" s="70"/>
      <c r="BZ1997" s="70"/>
      <c r="CA1997" s="70"/>
    </row>
    <row r="1998" spans="2:79" s="67" customFormat="1" hidden="1">
      <c r="B1998" s="85"/>
      <c r="C1998" s="86"/>
      <c r="D1998" s="250"/>
      <c r="E1998" s="84"/>
      <c r="F1998" s="70"/>
      <c r="G1998" s="70"/>
      <c r="H1998" s="70"/>
      <c r="I1998" s="70"/>
      <c r="J1998" s="70"/>
      <c r="K1998" s="70"/>
      <c r="L1998" s="70"/>
      <c r="M1998" s="70"/>
      <c r="N1998" s="70"/>
      <c r="O1998" s="70"/>
      <c r="P1998" s="70"/>
      <c r="Q1998" s="70"/>
      <c r="R1998" s="70"/>
      <c r="S1998" s="70"/>
      <c r="T1998" s="70"/>
      <c r="U1998" s="70"/>
      <c r="V1998" s="70"/>
      <c r="W1998" s="70"/>
      <c r="X1998" s="70"/>
      <c r="Y1998" s="70"/>
      <c r="Z1998" s="70"/>
      <c r="AA1998" s="70"/>
      <c r="AB1998" s="70"/>
      <c r="AC1998" s="70"/>
      <c r="AD1998" s="70"/>
      <c r="AE1998" s="70"/>
      <c r="AF1998" s="70"/>
      <c r="AG1998" s="70"/>
      <c r="AH1998" s="70"/>
      <c r="AI1998" s="70"/>
      <c r="AJ1998" s="70"/>
      <c r="AK1998" s="70"/>
      <c r="AL1998" s="70"/>
      <c r="AM1998" s="70"/>
      <c r="AN1998" s="70"/>
      <c r="AO1998" s="70"/>
      <c r="AP1998" s="70"/>
      <c r="AQ1998" s="70"/>
      <c r="AR1998" s="70"/>
      <c r="AS1998" s="70"/>
      <c r="AT1998" s="70"/>
      <c r="AU1998" s="70"/>
      <c r="AV1998" s="70"/>
      <c r="AW1998" s="70"/>
      <c r="AX1998" s="70"/>
      <c r="AY1998" s="70"/>
      <c r="AZ1998" s="70"/>
      <c r="BA1998" s="70"/>
      <c r="BB1998" s="70"/>
      <c r="BC1998" s="70"/>
      <c r="BD1998" s="70"/>
      <c r="BE1998" s="70"/>
      <c r="BF1998" s="70"/>
      <c r="BG1998" s="70"/>
      <c r="BH1998" s="70"/>
      <c r="BI1998" s="70"/>
      <c r="BJ1998" s="70"/>
      <c r="BK1998" s="70"/>
      <c r="BL1998" s="70"/>
      <c r="BM1998" s="70"/>
      <c r="BN1998" s="70"/>
      <c r="BO1998" s="70"/>
      <c r="BP1998" s="70"/>
      <c r="BQ1998" s="70"/>
      <c r="BR1998" s="70"/>
      <c r="BS1998" s="70"/>
      <c r="BT1998" s="70"/>
      <c r="BU1998" s="70"/>
      <c r="BV1998" s="70"/>
      <c r="BW1998" s="70"/>
      <c r="BX1998" s="70"/>
      <c r="BY1998" s="70"/>
      <c r="BZ1998" s="70"/>
      <c r="CA1998" s="70"/>
    </row>
    <row r="1999" spans="2:79" s="67" customFormat="1" hidden="1">
      <c r="B1999" s="85"/>
      <c r="C1999" s="86"/>
      <c r="D1999" s="250"/>
      <c r="E1999" s="84"/>
      <c r="F1999" s="70"/>
      <c r="G1999" s="70"/>
      <c r="H1999" s="70"/>
      <c r="I1999" s="70"/>
      <c r="J1999" s="70"/>
      <c r="K1999" s="70"/>
      <c r="L1999" s="70"/>
      <c r="M1999" s="70"/>
      <c r="N1999" s="70"/>
      <c r="O1999" s="70"/>
      <c r="P1999" s="70"/>
      <c r="Q1999" s="70"/>
      <c r="R1999" s="70"/>
      <c r="S1999" s="70"/>
      <c r="T1999" s="70"/>
      <c r="U1999" s="70"/>
      <c r="V1999" s="70"/>
      <c r="W1999" s="70"/>
      <c r="X1999" s="70"/>
      <c r="Y1999" s="70"/>
      <c r="Z1999" s="70"/>
      <c r="AA1999" s="70"/>
      <c r="AB1999" s="70"/>
      <c r="AC1999" s="70"/>
      <c r="AD1999" s="70"/>
      <c r="AE1999" s="70"/>
      <c r="AF1999" s="70"/>
      <c r="AG1999" s="70"/>
      <c r="AH1999" s="70"/>
      <c r="AI1999" s="70"/>
      <c r="AJ1999" s="70"/>
      <c r="AK1999" s="70"/>
      <c r="AL1999" s="70"/>
      <c r="AM1999" s="70"/>
      <c r="AN1999" s="70"/>
      <c r="AO1999" s="70"/>
      <c r="AP1999" s="70"/>
      <c r="AQ1999" s="70"/>
      <c r="AR1999" s="70"/>
      <c r="AS1999" s="70"/>
      <c r="AT1999" s="70"/>
      <c r="AU1999" s="70"/>
      <c r="AV1999" s="70"/>
      <c r="AW1999" s="70"/>
      <c r="AX1999" s="70"/>
      <c r="AY1999" s="70"/>
      <c r="AZ1999" s="70"/>
      <c r="BA1999" s="70"/>
      <c r="BB1999" s="70"/>
      <c r="BC1999" s="70"/>
      <c r="BD1999" s="70"/>
      <c r="BE1999" s="70"/>
      <c r="BF1999" s="70"/>
      <c r="BG1999" s="70"/>
      <c r="BH1999" s="70"/>
      <c r="BI1999" s="70"/>
      <c r="BJ1999" s="70"/>
      <c r="BK1999" s="70"/>
      <c r="BL1999" s="70"/>
      <c r="BM1999" s="70"/>
      <c r="BN1999" s="70"/>
      <c r="BO1999" s="70"/>
      <c r="BP1999" s="70"/>
      <c r="BQ1999" s="70"/>
      <c r="BR1999" s="70"/>
      <c r="BS1999" s="70"/>
      <c r="BT1999" s="70"/>
      <c r="BU1999" s="70"/>
      <c r="BV1999" s="70"/>
      <c r="BW1999" s="70"/>
      <c r="BX1999" s="70"/>
      <c r="BY1999" s="70"/>
      <c r="BZ1999" s="70"/>
      <c r="CA1999" s="70"/>
    </row>
    <row r="2000" spans="2:79" s="67" customFormat="1" hidden="1">
      <c r="B2000" s="85"/>
      <c r="C2000" s="86"/>
      <c r="D2000" s="250"/>
      <c r="E2000" s="84"/>
      <c r="F2000" s="70"/>
      <c r="G2000" s="70"/>
      <c r="H2000" s="70"/>
      <c r="I2000" s="70"/>
      <c r="J2000" s="70"/>
      <c r="K2000" s="70"/>
      <c r="L2000" s="70"/>
      <c r="M2000" s="70"/>
      <c r="N2000" s="70"/>
      <c r="O2000" s="70"/>
      <c r="P2000" s="70"/>
      <c r="Q2000" s="70"/>
      <c r="R2000" s="70"/>
      <c r="S2000" s="70"/>
      <c r="T2000" s="70"/>
      <c r="U2000" s="70"/>
      <c r="V2000" s="70"/>
      <c r="W2000" s="70"/>
      <c r="X2000" s="70"/>
      <c r="Y2000" s="70"/>
      <c r="Z2000" s="70"/>
      <c r="AA2000" s="70"/>
      <c r="AB2000" s="70"/>
      <c r="AC2000" s="70"/>
      <c r="AD2000" s="70"/>
      <c r="AE2000" s="70"/>
      <c r="AF2000" s="70"/>
      <c r="AG2000" s="70"/>
      <c r="AH2000" s="70"/>
      <c r="AI2000" s="70"/>
      <c r="AJ2000" s="70"/>
      <c r="AK2000" s="70"/>
      <c r="AL2000" s="70"/>
      <c r="AM2000" s="70"/>
      <c r="AN2000" s="70"/>
      <c r="AO2000" s="70"/>
      <c r="AP2000" s="70"/>
      <c r="AQ2000" s="70"/>
      <c r="AR2000" s="70"/>
      <c r="AS2000" s="70"/>
      <c r="AT2000" s="70"/>
      <c r="AU2000" s="70"/>
      <c r="AV2000" s="70"/>
      <c r="AW2000" s="70"/>
      <c r="AX2000" s="70"/>
      <c r="AY2000" s="70"/>
      <c r="AZ2000" s="70"/>
      <c r="BA2000" s="70"/>
      <c r="BB2000" s="70"/>
      <c r="BC2000" s="70"/>
      <c r="BD2000" s="70"/>
      <c r="BE2000" s="70"/>
      <c r="BF2000" s="70"/>
      <c r="BG2000" s="70"/>
      <c r="BH2000" s="70"/>
      <c r="BI2000" s="70"/>
      <c r="BJ2000" s="70"/>
      <c r="BK2000" s="70"/>
      <c r="BL2000" s="70"/>
      <c r="BM2000" s="70"/>
      <c r="BN2000" s="70"/>
      <c r="BO2000" s="70"/>
      <c r="BP2000" s="70"/>
      <c r="BQ2000" s="70"/>
      <c r="BR2000" s="70"/>
      <c r="BS2000" s="70"/>
      <c r="BT2000" s="70"/>
      <c r="BU2000" s="70"/>
      <c r="BV2000" s="70"/>
      <c r="BW2000" s="70"/>
      <c r="BX2000" s="70"/>
      <c r="BY2000" s="70"/>
      <c r="BZ2000" s="70"/>
      <c r="CA2000" s="70"/>
    </row>
    <row r="2001" spans="2:79" s="67" customFormat="1" hidden="1">
      <c r="B2001" s="85"/>
      <c r="C2001" s="86"/>
      <c r="D2001" s="250"/>
      <c r="E2001" s="84"/>
      <c r="F2001" s="70"/>
      <c r="G2001" s="70"/>
      <c r="H2001" s="70"/>
      <c r="I2001" s="70"/>
      <c r="J2001" s="70"/>
      <c r="K2001" s="70"/>
      <c r="L2001" s="70"/>
      <c r="M2001" s="70"/>
      <c r="N2001" s="70"/>
      <c r="O2001" s="70"/>
      <c r="P2001" s="70"/>
      <c r="Q2001" s="70"/>
      <c r="R2001" s="70"/>
      <c r="S2001" s="70"/>
      <c r="T2001" s="70"/>
      <c r="U2001" s="70"/>
      <c r="V2001" s="70"/>
      <c r="W2001" s="70"/>
      <c r="X2001" s="70"/>
      <c r="Y2001" s="70"/>
      <c r="Z2001" s="70"/>
      <c r="AA2001" s="70"/>
      <c r="AB2001" s="70"/>
      <c r="AC2001" s="70"/>
      <c r="AD2001" s="70"/>
      <c r="AE2001" s="70"/>
      <c r="AF2001" s="70"/>
      <c r="AG2001" s="70"/>
      <c r="AH2001" s="70"/>
      <c r="AI2001" s="70"/>
      <c r="AJ2001" s="70"/>
      <c r="AK2001" s="70"/>
      <c r="AL2001" s="70"/>
      <c r="AM2001" s="70"/>
      <c r="AN2001" s="70"/>
      <c r="AO2001" s="70"/>
      <c r="AP2001" s="70"/>
      <c r="AQ2001" s="70"/>
      <c r="AR2001" s="70"/>
      <c r="AS2001" s="70"/>
      <c r="AT2001" s="70"/>
      <c r="AU2001" s="70"/>
      <c r="AV2001" s="70"/>
      <c r="AW2001" s="70"/>
      <c r="AX2001" s="70"/>
      <c r="AY2001" s="70"/>
      <c r="AZ2001" s="70"/>
      <c r="BA2001" s="70"/>
      <c r="BB2001" s="70"/>
      <c r="BC2001" s="70"/>
      <c r="BD2001" s="70"/>
      <c r="BE2001" s="70"/>
      <c r="BF2001" s="70"/>
      <c r="BG2001" s="70"/>
      <c r="BH2001" s="70"/>
      <c r="BI2001" s="70"/>
      <c r="BJ2001" s="70"/>
      <c r="BK2001" s="70"/>
      <c r="BL2001" s="70"/>
      <c r="BM2001" s="70"/>
      <c r="BN2001" s="70"/>
      <c r="BO2001" s="70"/>
      <c r="BP2001" s="70"/>
      <c r="BQ2001" s="70"/>
      <c r="BR2001" s="70"/>
      <c r="BS2001" s="70"/>
      <c r="BT2001" s="70"/>
      <c r="BU2001" s="70"/>
      <c r="BV2001" s="70"/>
      <c r="BW2001" s="70"/>
      <c r="BX2001" s="70"/>
      <c r="BY2001" s="70"/>
      <c r="BZ2001" s="70"/>
      <c r="CA2001" s="70"/>
    </row>
    <row r="2002" spans="2:79" s="67" customFormat="1" hidden="1">
      <c r="B2002" s="85"/>
      <c r="C2002" s="86"/>
      <c r="D2002" s="250"/>
      <c r="E2002" s="84"/>
      <c r="F2002" s="70"/>
      <c r="G2002" s="70"/>
      <c r="H2002" s="70"/>
      <c r="I2002" s="70"/>
      <c r="J2002" s="70"/>
      <c r="K2002" s="70"/>
      <c r="L2002" s="70"/>
      <c r="M2002" s="70"/>
      <c r="N2002" s="70"/>
      <c r="O2002" s="70"/>
      <c r="P2002" s="70"/>
      <c r="Q2002" s="70"/>
      <c r="R2002" s="70"/>
      <c r="S2002" s="70"/>
      <c r="T2002" s="70"/>
      <c r="U2002" s="70"/>
      <c r="V2002" s="70"/>
      <c r="W2002" s="70"/>
      <c r="X2002" s="70"/>
      <c r="Y2002" s="70"/>
      <c r="Z2002" s="70"/>
      <c r="AA2002" s="70"/>
      <c r="AB2002" s="70"/>
      <c r="AC2002" s="70"/>
      <c r="AD2002" s="70"/>
      <c r="AE2002" s="70"/>
      <c r="AF2002" s="70"/>
      <c r="AG2002" s="70"/>
      <c r="AH2002" s="70"/>
      <c r="AI2002" s="70"/>
      <c r="AJ2002" s="70"/>
      <c r="AK2002" s="70"/>
      <c r="AL2002" s="70"/>
      <c r="AM2002" s="70"/>
      <c r="AN2002" s="70"/>
      <c r="AO2002" s="70"/>
      <c r="AP2002" s="70"/>
      <c r="AQ2002" s="70"/>
      <c r="AR2002" s="70"/>
      <c r="AS2002" s="70"/>
      <c r="AT2002" s="70"/>
      <c r="AU2002" s="70"/>
      <c r="AV2002" s="70"/>
      <c r="AW2002" s="70"/>
      <c r="AX2002" s="70"/>
      <c r="AY2002" s="70"/>
      <c r="AZ2002" s="70"/>
      <c r="BA2002" s="70"/>
      <c r="BB2002" s="70"/>
      <c r="BC2002" s="70"/>
      <c r="BD2002" s="70"/>
      <c r="BE2002" s="70"/>
      <c r="BF2002" s="70"/>
      <c r="BG2002" s="70"/>
      <c r="BH2002" s="70"/>
      <c r="BI2002" s="70"/>
      <c r="BJ2002" s="70"/>
      <c r="BK2002" s="70"/>
      <c r="BL2002" s="70"/>
      <c r="BM2002" s="70"/>
      <c r="BN2002" s="70"/>
      <c r="BO2002" s="70"/>
      <c r="BP2002" s="70"/>
      <c r="BQ2002" s="70"/>
      <c r="BR2002" s="70"/>
      <c r="BS2002" s="70"/>
      <c r="BT2002" s="70"/>
      <c r="BU2002" s="70"/>
      <c r="BV2002" s="70"/>
      <c r="BW2002" s="70"/>
      <c r="BX2002" s="70"/>
      <c r="BY2002" s="70"/>
      <c r="BZ2002" s="70"/>
      <c r="CA2002" s="70"/>
    </row>
    <row r="2003" spans="2:79" s="67" customFormat="1" hidden="1">
      <c r="B2003" s="85"/>
      <c r="C2003" s="86"/>
      <c r="D2003" s="250"/>
      <c r="E2003" s="84"/>
      <c r="F2003" s="70"/>
      <c r="G2003" s="70"/>
      <c r="H2003" s="70"/>
      <c r="I2003" s="70"/>
      <c r="J2003" s="70"/>
      <c r="K2003" s="70"/>
      <c r="L2003" s="70"/>
      <c r="M2003" s="70"/>
      <c r="N2003" s="70"/>
      <c r="O2003" s="70"/>
      <c r="P2003" s="70"/>
      <c r="Q2003" s="70"/>
      <c r="R2003" s="70"/>
      <c r="S2003" s="70"/>
      <c r="T2003" s="70"/>
      <c r="U2003" s="70"/>
      <c r="V2003" s="70"/>
      <c r="W2003" s="70"/>
      <c r="X2003" s="70"/>
      <c r="Y2003" s="70"/>
      <c r="Z2003" s="70"/>
      <c r="AA2003" s="70"/>
      <c r="AB2003" s="70"/>
      <c r="AC2003" s="70"/>
      <c r="AD2003" s="70"/>
      <c r="AE2003" s="70"/>
      <c r="AF2003" s="70"/>
      <c r="AG2003" s="70"/>
      <c r="AH2003" s="70"/>
      <c r="AI2003" s="70"/>
      <c r="AJ2003" s="70"/>
      <c r="AK2003" s="70"/>
      <c r="AL2003" s="70"/>
      <c r="AM2003" s="70"/>
      <c r="AN2003" s="70"/>
      <c r="AO2003" s="70"/>
      <c r="AP2003" s="70"/>
      <c r="AQ2003" s="70"/>
      <c r="AR2003" s="70"/>
      <c r="AS2003" s="70"/>
      <c r="AT2003" s="70"/>
      <c r="AU2003" s="70"/>
      <c r="AV2003" s="70"/>
      <c r="AW2003" s="70"/>
      <c r="AX2003" s="70"/>
      <c r="AY2003" s="70"/>
      <c r="AZ2003" s="70"/>
      <c r="BA2003" s="70"/>
      <c r="BB2003" s="70"/>
      <c r="BC2003" s="70"/>
      <c r="BD2003" s="70"/>
      <c r="BE2003" s="70"/>
      <c r="BF2003" s="70"/>
      <c r="BG2003" s="70"/>
      <c r="BH2003" s="70"/>
      <c r="BI2003" s="70"/>
      <c r="BJ2003" s="70"/>
      <c r="BK2003" s="70"/>
      <c r="BL2003" s="70"/>
      <c r="BM2003" s="70"/>
      <c r="BN2003" s="70"/>
      <c r="BO2003" s="70"/>
      <c r="BP2003" s="70"/>
      <c r="BQ2003" s="70"/>
      <c r="BR2003" s="70"/>
      <c r="BS2003" s="70"/>
      <c r="BT2003" s="70"/>
      <c r="BU2003" s="70"/>
      <c r="BV2003" s="70"/>
      <c r="BW2003" s="70"/>
      <c r="BX2003" s="70"/>
      <c r="BY2003" s="70"/>
      <c r="BZ2003" s="70"/>
      <c r="CA2003" s="70"/>
    </row>
    <row r="2004" spans="2:79"/>
    <row r="2005" spans="2:79"/>
    <row r="2006" spans="2:79"/>
    <row r="2007" spans="2:79"/>
    <row r="2008" spans="2:79"/>
    <row r="2009" spans="2:79"/>
    <row r="2010" spans="2:79"/>
    <row r="2011" spans="2:79"/>
    <row r="2012" spans="2:79"/>
    <row r="2013" spans="2:79"/>
    <row r="2014" spans="2:79"/>
    <row r="2015" spans="2:79"/>
    <row r="2016" spans="2:79"/>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sheetData>
  <phoneticPr fontId="111" type="noConversion"/>
  <conditionalFormatting sqref="U3:CA3">
    <cfRule type="cellIs" dxfId="29" priority="6" operator="equal">
      <formula>"Post-Fcst"</formula>
    </cfRule>
    <cfRule type="cellIs" dxfId="28" priority="7" operator="equal">
      <formula>"Forecast"</formula>
    </cfRule>
    <cfRule type="cellIs" dxfId="27" priority="8" operator="equal">
      <formula>"Pre Fcst"</formula>
    </cfRule>
  </conditionalFormatting>
  <conditionalFormatting sqref="J3:T3">
    <cfRule type="cellIs" dxfId="26" priority="3" operator="equal">
      <formula>"Post-Fcst"</formula>
    </cfRule>
    <cfRule type="cellIs" dxfId="25" priority="4" operator="equal">
      <formula>"Forecast"</formula>
    </cfRule>
    <cfRule type="cellIs" dxfId="24" priority="5" operator="equal">
      <formula>"Pre Fcst"</formula>
    </cfRule>
  </conditionalFormatting>
  <pageMargins left="0.70866141732283472" right="0.70866141732283472" top="0.74803149606299213" bottom="0.74803149606299213" header="0.31496062992125984" footer="0.31496062992125984"/>
  <pageSetup paperSize="9" scale="5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7" manualBreakCount="7">
    <brk id="24" max="16383" man="1"/>
    <brk id="205" max="16383" man="1"/>
    <brk id="385" max="16383" man="1"/>
    <brk id="565" max="16383" man="1"/>
    <brk id="745" max="16383" man="1"/>
    <brk id="925" max="16383" man="1"/>
    <brk id="103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774"/>
  <sheetViews>
    <sheetView showGridLines="0" zoomScaleNormal="100" workbookViewId="0">
      <pane ySplit="5" topLeftCell="A6" activePane="bottomLeft" state="frozen"/>
      <selection pane="bottomLeft"/>
      <selection activeCell="A344" sqref="A344:XFD346"/>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70.37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Hafren Dyfrdwy</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17"/>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18"/>
    </row>
    <row r="5" spans="1:79" s="66" customFormat="1">
      <c r="A5" s="63"/>
      <c r="B5" s="58"/>
      <c r="C5" s="59"/>
      <c r="D5" s="252"/>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c r="A6" s="306"/>
      <c r="B6" s="307"/>
      <c r="C6" s="308"/>
      <c r="D6" s="250"/>
      <c r="E6" s="309"/>
      <c r="F6" s="310"/>
      <c r="G6" s="310"/>
      <c r="H6" s="310"/>
      <c r="I6" s="310"/>
      <c r="J6" s="310"/>
      <c r="K6" s="310"/>
      <c r="L6" s="310"/>
      <c r="M6" s="310"/>
      <c r="N6" s="310"/>
      <c r="O6" s="310"/>
      <c r="P6" s="310"/>
      <c r="Q6" s="310"/>
      <c r="R6" s="192"/>
    </row>
    <row r="7" spans="1:79" collapsed="1">
      <c r="A7" s="33" t="s">
        <v>1254</v>
      </c>
      <c r="B7" s="33"/>
      <c r="C7" s="33"/>
      <c r="D7" s="386"/>
      <c r="E7" s="33"/>
      <c r="F7" s="33"/>
      <c r="G7" s="33"/>
      <c r="H7" s="33"/>
      <c r="I7" s="33"/>
      <c r="J7" s="33"/>
      <c r="K7" s="33"/>
      <c r="L7" s="33"/>
      <c r="M7" s="33"/>
      <c r="N7" s="33"/>
      <c r="O7" s="33"/>
      <c r="P7" s="33"/>
      <c r="Q7" s="33"/>
      <c r="R7" s="192"/>
    </row>
    <row r="8" spans="1:79" s="310" customFormat="1" hidden="1" outlineLevel="1">
      <c r="A8" s="22"/>
      <c r="B8" s="23"/>
      <c r="C8" s="24"/>
      <c r="D8" s="387"/>
      <c r="E8" s="8"/>
      <c r="F8" s="406"/>
      <c r="G8" s="406"/>
      <c r="H8" s="406"/>
      <c r="I8" s="407"/>
      <c r="J8" s="407"/>
      <c r="K8" s="407"/>
      <c r="L8" s="407"/>
      <c r="M8" s="407"/>
      <c r="N8" s="407"/>
      <c r="O8" s="407"/>
      <c r="P8" s="407"/>
      <c r="Q8" s="407"/>
      <c r="R8" s="224"/>
      <c r="S8" s="224"/>
      <c r="T8" s="224"/>
    </row>
    <row r="9" spans="1:79" hidden="1" outlineLevel="1">
      <c r="A9" s="306"/>
      <c r="B9" s="307" t="s">
        <v>1302</v>
      </c>
      <c r="C9" s="308"/>
      <c r="D9" s="250"/>
      <c r="E9" s="309"/>
      <c r="F9" s="397"/>
      <c r="G9" s="397"/>
      <c r="H9" s="397"/>
      <c r="I9" s="397"/>
      <c r="J9" s="397"/>
      <c r="K9" s="397"/>
      <c r="L9" s="397"/>
      <c r="M9" s="397"/>
      <c r="N9" s="397"/>
      <c r="O9" s="397"/>
      <c r="P9" s="397"/>
      <c r="Q9" s="397"/>
      <c r="R9" s="192"/>
    </row>
    <row r="10" spans="1:79" hidden="1" outlineLevel="1">
      <c r="A10" s="306"/>
      <c r="B10" s="307"/>
      <c r="C10" s="308"/>
      <c r="D10" s="250"/>
      <c r="E10" s="309"/>
      <c r="F10" s="397"/>
      <c r="G10" s="397"/>
      <c r="H10" s="397"/>
      <c r="I10" s="397"/>
      <c r="J10" s="397"/>
      <c r="K10" s="397"/>
      <c r="L10" s="397"/>
      <c r="M10" s="397"/>
      <c r="N10" s="397"/>
      <c r="O10" s="397"/>
      <c r="P10" s="397"/>
      <c r="Q10" s="397"/>
      <c r="R10" s="192"/>
    </row>
    <row r="11" spans="1:79" s="192" customFormat="1" hidden="1" outlineLevel="1">
      <c r="A11" s="364"/>
      <c r="B11" s="218"/>
      <c r="C11" s="365"/>
      <c r="D11" s="222"/>
      <c r="E11" s="395" t="str">
        <f xml:space="preserve"> Update!E947</f>
        <v>Total: Opening RCV - nominal (year end prices)</v>
      </c>
      <c r="F11" s="395">
        <f xml:space="preserve"> Update!F947</f>
        <v>0</v>
      </c>
      <c r="G11" s="395" t="str">
        <f xml:space="preserve"> Update!G947</f>
        <v>£m</v>
      </c>
      <c r="H11" s="395">
        <f xml:space="preserve"> Update!H947</f>
        <v>0</v>
      </c>
      <c r="I11" s="395">
        <f xml:space="preserve"> Update!I947</f>
        <v>0</v>
      </c>
      <c r="J11" s="395">
        <f xml:space="preserve"> Update!J947</f>
        <v>0</v>
      </c>
      <c r="K11" s="395">
        <f xml:space="preserve"> Update!K947</f>
        <v>0</v>
      </c>
      <c r="L11" s="395">
        <f xml:space="preserve"> Update!L947</f>
        <v>0</v>
      </c>
      <c r="M11" s="395">
        <f xml:space="preserve"> Update!M947</f>
        <v>73.753674459618736</v>
      </c>
      <c r="N11" s="395">
        <f xml:space="preserve"> Update!N947</f>
        <v>81.47275781144765</v>
      </c>
      <c r="O11" s="395">
        <f xml:space="preserve"> Update!O947</f>
        <v>0</v>
      </c>
      <c r="P11" s="395">
        <f xml:space="preserve"> Update!P947</f>
        <v>0</v>
      </c>
      <c r="Q11" s="395">
        <f xml:space="preserve"> Update!Q947</f>
        <v>0</v>
      </c>
    </row>
    <row r="12" spans="1:79" s="192" customFormat="1" hidden="1" outlineLevel="1">
      <c r="A12" s="364"/>
      <c r="B12" s="218"/>
      <c r="C12" s="365"/>
      <c r="D12" s="222" t="s">
        <v>719</v>
      </c>
      <c r="E12" s="395" t="str">
        <f xml:space="preserve"> Update!E948</f>
        <v>Total: Indexation - nominal (year end prices)</v>
      </c>
      <c r="F12" s="395">
        <f xml:space="preserve"> Update!F948</f>
        <v>0</v>
      </c>
      <c r="G12" s="395" t="str">
        <f xml:space="preserve"> Update!G948</f>
        <v>£m</v>
      </c>
      <c r="H12" s="395">
        <f xml:space="preserve"> Update!H948</f>
        <v>0</v>
      </c>
      <c r="I12" s="395">
        <f xml:space="preserve"> Update!I948</f>
        <v>0</v>
      </c>
      <c r="J12" s="395">
        <f xml:space="preserve"> Update!J948</f>
        <v>0</v>
      </c>
      <c r="K12" s="395">
        <f xml:space="preserve"> Update!K948</f>
        <v>0</v>
      </c>
      <c r="L12" s="395">
        <f xml:space="preserve"> Update!L948</f>
        <v>0</v>
      </c>
      <c r="M12" s="395">
        <f xml:space="preserve"> Update!M948</f>
        <v>0.61783210164053348</v>
      </c>
      <c r="N12" s="395">
        <f xml:space="preserve"> Update!N948</f>
        <v>3.8080118591080412</v>
      </c>
      <c r="O12" s="395">
        <f xml:space="preserve"> Update!O948</f>
        <v>0</v>
      </c>
      <c r="P12" s="395">
        <f xml:space="preserve"> Update!P948</f>
        <v>0</v>
      </c>
      <c r="Q12" s="395">
        <f xml:space="preserve"> Update!Q948</f>
        <v>0</v>
      </c>
    </row>
    <row r="13" spans="1:79" s="192" customFormat="1" hidden="1" outlineLevel="1">
      <c r="A13" s="364"/>
      <c r="B13" s="218"/>
      <c r="C13" s="365"/>
      <c r="D13" s="222" t="s">
        <v>719</v>
      </c>
      <c r="E13" s="395" t="str">
        <f xml:space="preserve"> Update!E949</f>
        <v>Total: Non-PAYG totex additions - nominal (year end prices)</v>
      </c>
      <c r="F13" s="395">
        <f xml:space="preserve"> Update!F949</f>
        <v>0</v>
      </c>
      <c r="G13" s="395" t="str">
        <f xml:space="preserve"> Update!G949</f>
        <v>£m</v>
      </c>
      <c r="H13" s="395">
        <f xml:space="preserve"> Update!H949</f>
        <v>0</v>
      </c>
      <c r="I13" s="395">
        <f xml:space="preserve"> Update!I949</f>
        <v>0</v>
      </c>
      <c r="J13" s="395">
        <f xml:space="preserve"> Update!J949</f>
        <v>0</v>
      </c>
      <c r="K13" s="395">
        <f xml:space="preserve"> Update!K949</f>
        <v>0</v>
      </c>
      <c r="L13" s="395">
        <f xml:space="preserve"> Update!L949</f>
        <v>0</v>
      </c>
      <c r="M13" s="395">
        <f xml:space="preserve"> Update!M949</f>
        <v>10.197989211939937</v>
      </c>
      <c r="N13" s="395">
        <f xml:space="preserve"> Update!N949</f>
        <v>11.611809005245195</v>
      </c>
      <c r="O13" s="395">
        <f xml:space="preserve"> Update!O949</f>
        <v>0</v>
      </c>
      <c r="P13" s="395">
        <f xml:space="preserve"> Update!P949</f>
        <v>0</v>
      </c>
      <c r="Q13" s="395">
        <f xml:space="preserve"> Update!Q949</f>
        <v>0</v>
      </c>
    </row>
    <row r="14" spans="1:79" s="192" customFormat="1" hidden="1" outlineLevel="1">
      <c r="A14" s="364"/>
      <c r="B14" s="218"/>
      <c r="C14" s="365"/>
      <c r="D14" s="222" t="s">
        <v>631</v>
      </c>
      <c r="E14" s="395" t="str">
        <f xml:space="preserve"> Update!E950</f>
        <v>Total: RCV run-off - nominal (year end prices)</v>
      </c>
      <c r="F14" s="395">
        <f xml:space="preserve"> Update!F950</f>
        <v>0</v>
      </c>
      <c r="G14" s="395" t="str">
        <f xml:space="preserve"> Update!G950</f>
        <v>£m</v>
      </c>
      <c r="H14" s="395">
        <f xml:space="preserve"> Update!H950</f>
        <v>0</v>
      </c>
      <c r="I14" s="395">
        <f xml:space="preserve"> Update!I950</f>
        <v>0</v>
      </c>
      <c r="J14" s="395">
        <f xml:space="preserve"> Update!J950</f>
        <v>0</v>
      </c>
      <c r="K14" s="395">
        <f xml:space="preserve"> Update!K950</f>
        <v>0</v>
      </c>
      <c r="L14" s="395">
        <f xml:space="preserve"> Update!L950</f>
        <v>0</v>
      </c>
      <c r="M14" s="395">
        <f xml:space="preserve"> Update!M950</f>
        <v>4.9734785066053853</v>
      </c>
      <c r="N14" s="395">
        <f xml:space="preserve"> Update!N950</f>
        <v>5.6602442416409975</v>
      </c>
      <c r="O14" s="395">
        <f xml:space="preserve"> Update!O950</f>
        <v>0</v>
      </c>
      <c r="P14" s="395">
        <f xml:space="preserve"> Update!P950</f>
        <v>0</v>
      </c>
      <c r="Q14" s="395">
        <f xml:space="preserve"> Update!Q950</f>
        <v>0</v>
      </c>
    </row>
    <row r="15" spans="1:79" s="192" customFormat="1" hidden="1" outlineLevel="1">
      <c r="A15" s="364"/>
      <c r="B15" s="218"/>
      <c r="C15" s="365"/>
      <c r="D15" s="222" t="s">
        <v>631</v>
      </c>
      <c r="E15" s="395" t="str">
        <f xml:space="preserve"> Update!E951</f>
        <v>Total: Other adjustments - nominal (year end prices)</v>
      </c>
      <c r="F15" s="395">
        <f xml:space="preserve"> Update!F951</f>
        <v>0</v>
      </c>
      <c r="G15" s="395" t="str">
        <f xml:space="preserve"> Update!G951</f>
        <v>£m</v>
      </c>
      <c r="H15" s="395">
        <f xml:space="preserve"> Update!H951</f>
        <v>0</v>
      </c>
      <c r="I15" s="395">
        <f xml:space="preserve"> Update!I951</f>
        <v>0</v>
      </c>
      <c r="J15" s="395">
        <f xml:space="preserve"> Update!J951</f>
        <v>0</v>
      </c>
      <c r="K15" s="395">
        <f xml:space="preserve"> Update!K951</f>
        <v>0</v>
      </c>
      <c r="L15" s="395">
        <f xml:space="preserve"> Update!L951</f>
        <v>0</v>
      </c>
      <c r="M15" s="395">
        <f xml:space="preserve"> Update!M951</f>
        <v>0</v>
      </c>
      <c r="N15" s="395">
        <f xml:space="preserve"> Update!N951</f>
        <v>0</v>
      </c>
      <c r="O15" s="395">
        <f xml:space="preserve"> Update!O951</f>
        <v>0</v>
      </c>
      <c r="P15" s="395">
        <f xml:space="preserve"> Update!P951</f>
        <v>0</v>
      </c>
      <c r="Q15" s="395">
        <f xml:space="preserve"> Update!Q951</f>
        <v>0</v>
      </c>
    </row>
    <row r="16" spans="1:79" s="192" customFormat="1" hidden="1" outlineLevel="1">
      <c r="A16" s="364"/>
      <c r="B16" s="218"/>
      <c r="C16" s="365"/>
      <c r="D16" s="222"/>
      <c r="E16" s="395" t="str">
        <f xml:space="preserve"> Update!E952</f>
        <v>Total: Closing RCV - nominal (year end prices)</v>
      </c>
      <c r="F16" s="395">
        <f xml:space="preserve"> Update!F952</f>
        <v>0</v>
      </c>
      <c r="G16" s="395" t="str">
        <f xml:space="preserve"> Update!G952</f>
        <v>£m</v>
      </c>
      <c r="H16" s="395">
        <f xml:space="preserve"> Update!H952</f>
        <v>0</v>
      </c>
      <c r="I16" s="395">
        <f xml:space="preserve"> Update!I952</f>
        <v>0</v>
      </c>
      <c r="J16" s="395">
        <f xml:space="preserve"> Update!J952</f>
        <v>0</v>
      </c>
      <c r="K16" s="395">
        <f xml:space="preserve"> Update!K952</f>
        <v>0</v>
      </c>
      <c r="L16" s="395">
        <f xml:space="preserve"> Update!L952</f>
        <v>73.601087610011987</v>
      </c>
      <c r="M16" s="395">
        <f xml:space="preserve"> Update!M952</f>
        <v>79.596017266593876</v>
      </c>
      <c r="N16" s="395">
        <f xml:space="preserve"> Update!N952</f>
        <v>91.232334434159895</v>
      </c>
      <c r="O16" s="395">
        <f xml:space="preserve"> Update!O952</f>
        <v>0</v>
      </c>
      <c r="P16" s="395">
        <f xml:space="preserve"> Update!P952</f>
        <v>0</v>
      </c>
      <c r="Q16" s="395">
        <f xml:space="preserve"> Update!Q952</f>
        <v>0</v>
      </c>
    </row>
    <row r="17" spans="1:18" hidden="1" outlineLevel="1">
      <c r="A17" s="306"/>
      <c r="B17" s="307"/>
      <c r="C17" s="308"/>
      <c r="D17" s="250"/>
      <c r="E17" s="309"/>
      <c r="F17" s="397"/>
      <c r="G17" s="397"/>
      <c r="H17" s="397"/>
      <c r="I17" s="397"/>
      <c r="J17" s="397"/>
      <c r="K17" s="397"/>
      <c r="L17" s="397"/>
      <c r="M17" s="397"/>
      <c r="N17" s="397"/>
      <c r="O17" s="397"/>
      <c r="P17" s="397"/>
      <c r="Q17" s="397"/>
      <c r="R17" s="192"/>
    </row>
    <row r="18" spans="1:18" s="512" customFormat="1" hidden="1" outlineLevel="1" collapsed="1">
      <c r="A18" s="306"/>
      <c r="B18" s="307" t="s">
        <v>1303</v>
      </c>
      <c r="C18" s="308"/>
      <c r="D18" s="250"/>
      <c r="E18" s="309"/>
      <c r="F18" s="397"/>
      <c r="G18" s="397"/>
      <c r="H18" s="397"/>
      <c r="I18" s="397"/>
      <c r="J18" s="397"/>
      <c r="K18" s="397"/>
      <c r="L18" s="398"/>
      <c r="M18" s="398"/>
      <c r="N18" s="398"/>
      <c r="O18" s="398"/>
      <c r="P18" s="397"/>
      <c r="Q18" s="397"/>
      <c r="R18" s="513"/>
    </row>
    <row r="19" spans="1:18" hidden="1" outlineLevel="2">
      <c r="A19" s="306"/>
      <c r="B19" s="307" t="s">
        <v>1304</v>
      </c>
      <c r="C19" s="308"/>
      <c r="D19" s="250"/>
      <c r="E19" s="309"/>
      <c r="F19" s="397"/>
      <c r="G19" s="397"/>
      <c r="H19" s="397"/>
      <c r="I19" s="397"/>
      <c r="J19" s="397"/>
      <c r="K19" s="397"/>
      <c r="L19" s="398"/>
      <c r="M19" s="398"/>
      <c r="N19" s="398"/>
      <c r="O19" s="398"/>
      <c r="P19" s="397"/>
      <c r="Q19" s="397"/>
      <c r="R19" s="192"/>
    </row>
    <row r="20" spans="1:18" hidden="1" outlineLevel="2">
      <c r="A20" s="306"/>
      <c r="B20" s="307"/>
      <c r="C20" s="308"/>
      <c r="D20" s="250"/>
      <c r="E20" s="309"/>
      <c r="F20" s="397"/>
      <c r="G20" s="397"/>
      <c r="H20" s="397"/>
      <c r="I20" s="397"/>
      <c r="J20" s="397"/>
      <c r="K20" s="397"/>
      <c r="L20" s="398"/>
      <c r="M20" s="398"/>
      <c r="N20" s="398"/>
      <c r="O20" s="397"/>
      <c r="P20" s="397"/>
      <c r="Q20" s="397"/>
      <c r="R20" s="192"/>
    </row>
    <row r="21" spans="1:18" hidden="1" outlineLevel="2">
      <c r="A21" s="364"/>
      <c r="B21" s="218"/>
      <c r="C21" s="365"/>
      <c r="D21" s="222"/>
      <c r="E21" s="366" t="str">
        <f xml:space="preserve"> Update!E930</f>
        <v>Total: Opening RCV (RPI inflated RCV) balance BEG - nominal (year end prices)</v>
      </c>
      <c r="F21" s="395">
        <f xml:space="preserve"> Update!F930</f>
        <v>0</v>
      </c>
      <c r="G21" s="395" t="str">
        <f xml:space="preserve"> Update!G930</f>
        <v>£m</v>
      </c>
      <c r="H21" s="395">
        <f xml:space="preserve"> Update!H930</f>
        <v>0</v>
      </c>
      <c r="I21" s="395">
        <f xml:space="preserve"> Update!I930</f>
        <v>0</v>
      </c>
      <c r="J21" s="395">
        <f xml:space="preserve"> Update!J930</f>
        <v>0</v>
      </c>
      <c r="K21" s="395">
        <f xml:space="preserve"> Update!K930</f>
        <v>0</v>
      </c>
      <c r="L21" s="395">
        <f xml:space="preserve"> Update!L930</f>
        <v>0</v>
      </c>
      <c r="M21" s="395">
        <f xml:space="preserve"> Update!M930</f>
        <v>36.878019326052019</v>
      </c>
      <c r="N21" s="395">
        <f xml:space="preserve"> Update!N930</f>
        <v>35.710841123160073</v>
      </c>
      <c r="O21" s="395">
        <f xml:space="preserve"> Update!O930</f>
        <v>0</v>
      </c>
      <c r="P21" s="395">
        <f xml:space="preserve"> Update!P930</f>
        <v>0</v>
      </c>
      <c r="Q21" s="395">
        <f xml:space="preserve"> Update!Q930</f>
        <v>0</v>
      </c>
      <c r="R21" s="192"/>
    </row>
    <row r="22" spans="1:18" s="192" customFormat="1" hidden="1" outlineLevel="2">
      <c r="A22" s="364"/>
      <c r="B22" s="218"/>
      <c r="C22" s="365"/>
      <c r="D22" s="222" t="s">
        <v>719</v>
      </c>
      <c r="E22" s="395" t="str">
        <f xml:space="preserve"> Update!E931</f>
        <v>Total: Indexation on RCV - CPI(H) + RPI wedge bf balance - nominal (year end prices)</v>
      </c>
      <c r="F22" s="395">
        <f xml:space="preserve"> Update!F931</f>
        <v>0</v>
      </c>
      <c r="G22" s="395" t="str">
        <f xml:space="preserve"> Update!G931</f>
        <v>£m</v>
      </c>
      <c r="H22" s="395">
        <f xml:space="preserve"> Update!H931</f>
        <v>0</v>
      </c>
      <c r="I22" s="395">
        <f xml:space="preserve"> Update!I931</f>
        <v>0</v>
      </c>
      <c r="J22" s="395">
        <f xml:space="preserve"> Update!J931</f>
        <v>0</v>
      </c>
      <c r="K22" s="395">
        <f xml:space="preserve"> Update!K931</f>
        <v>0</v>
      </c>
      <c r="L22" s="395">
        <f xml:space="preserve"> Update!L931</f>
        <v>0</v>
      </c>
      <c r="M22" s="395">
        <f xml:space="preserve"> Update!M931</f>
        <v>0.32019390731447855</v>
      </c>
      <c r="N22" s="395">
        <f xml:space="preserve"> Update!N931</f>
        <v>2.0627310212499466</v>
      </c>
      <c r="O22" s="395">
        <f xml:space="preserve"> Update!O931</f>
        <v>0</v>
      </c>
      <c r="P22" s="395">
        <f xml:space="preserve"> Update!P931</f>
        <v>0</v>
      </c>
      <c r="Q22" s="395">
        <f xml:space="preserve"> Update!Q931</f>
        <v>0</v>
      </c>
    </row>
    <row r="23" spans="1:18" hidden="1" outlineLevel="2">
      <c r="A23" s="364"/>
      <c r="B23" s="218"/>
      <c r="C23" s="365"/>
      <c r="D23" s="222" t="s">
        <v>631</v>
      </c>
      <c r="E23" s="366" t="str">
        <f xml:space="preserve"> Update!E932</f>
        <v>Total: RCV - CPI(H) + RPI wedge bf depreciation - nominal (year end prices)</v>
      </c>
      <c r="F23" s="395">
        <f xml:space="preserve"> Update!F932</f>
        <v>0</v>
      </c>
      <c r="G23" s="395" t="str">
        <f xml:space="preserve"> Update!G932</f>
        <v>£m</v>
      </c>
      <c r="H23" s="395">
        <f xml:space="preserve"> Update!H932</f>
        <v>0</v>
      </c>
      <c r="I23" s="395">
        <f xml:space="preserve"> Update!I932</f>
        <v>0</v>
      </c>
      <c r="J23" s="395">
        <f xml:space="preserve"> Update!J932</f>
        <v>0</v>
      </c>
      <c r="K23" s="395">
        <f xml:space="preserve"> Update!K932</f>
        <v>0</v>
      </c>
      <c r="L23" s="395">
        <f xml:space="preserve"> Update!L932</f>
        <v>0</v>
      </c>
      <c r="M23" s="395">
        <f xml:space="preserve"> Update!M932</f>
        <v>2.3364411909630234</v>
      </c>
      <c r="N23" s="395">
        <f xml:space="preserve"> Update!N932</f>
        <v>2.3724285661693374</v>
      </c>
      <c r="O23" s="395">
        <f xml:space="preserve"> Update!O932</f>
        <v>0</v>
      </c>
      <c r="P23" s="395">
        <f xml:space="preserve"> Update!P932</f>
        <v>0</v>
      </c>
      <c r="Q23" s="395">
        <f xml:space="preserve"> Update!Q932</f>
        <v>0</v>
      </c>
      <c r="R23" s="192"/>
    </row>
    <row r="24" spans="1:18" hidden="1" outlineLevel="2">
      <c r="A24" s="364"/>
      <c r="B24" s="218"/>
      <c r="C24" s="365"/>
      <c r="D24" s="388"/>
      <c r="E24" s="366" t="str">
        <f xml:space="preserve"> Update!E933</f>
        <v>Total: Closing RCV (RPI inflated RCV) - nominal (year end prices)</v>
      </c>
      <c r="F24" s="395">
        <f xml:space="preserve"> Update!F933</f>
        <v>0</v>
      </c>
      <c r="G24" s="395" t="str">
        <f xml:space="preserve"> Update!G933</f>
        <v>£m</v>
      </c>
      <c r="H24" s="395">
        <f xml:space="preserve"> Update!H933</f>
        <v>0</v>
      </c>
      <c r="I24" s="395">
        <f xml:space="preserve"> Update!I933</f>
        <v>0</v>
      </c>
      <c r="J24" s="395">
        <f xml:space="preserve"> Update!J933</f>
        <v>0</v>
      </c>
      <c r="K24" s="395">
        <f xml:space="preserve"> Update!K933</f>
        <v>0</v>
      </c>
      <c r="L24" s="395">
        <f xml:space="preserve"> Update!L933</f>
        <v>36.800543805005965</v>
      </c>
      <c r="M24" s="395">
        <f xml:space="preserve"> Update!M933</f>
        <v>34.86177204240348</v>
      </c>
      <c r="N24" s="395">
        <f xml:space="preserve"> Update!N933</f>
        <v>35.401143578240671</v>
      </c>
      <c r="O24" s="395">
        <f xml:space="preserve"> Update!O933</f>
        <v>0</v>
      </c>
      <c r="P24" s="395">
        <f xml:space="preserve"> Update!P933</f>
        <v>0</v>
      </c>
      <c r="Q24" s="395">
        <f xml:space="preserve"> Update!Q933</f>
        <v>0</v>
      </c>
      <c r="R24" s="192"/>
    </row>
    <row r="25" spans="1:18" hidden="1" outlineLevel="2">
      <c r="A25" s="256"/>
      <c r="B25" s="257"/>
      <c r="C25" s="258"/>
      <c r="D25" s="255"/>
      <c r="E25" s="196"/>
      <c r="F25" s="399"/>
      <c r="G25" s="399"/>
      <c r="H25" s="399"/>
      <c r="I25" s="400"/>
      <c r="J25" s="399"/>
      <c r="K25" s="399"/>
      <c r="L25" s="399"/>
      <c r="M25" s="399"/>
      <c r="N25" s="399"/>
      <c r="O25" s="399"/>
      <c r="P25" s="399"/>
      <c r="Q25" s="399"/>
      <c r="R25" s="192"/>
    </row>
    <row r="26" spans="1:18" hidden="1" outlineLevel="2">
      <c r="A26" s="237"/>
      <c r="B26" s="241" t="s">
        <v>1305</v>
      </c>
      <c r="C26" s="238"/>
      <c r="D26" s="239"/>
      <c r="E26" s="196"/>
      <c r="F26" s="398"/>
      <c r="G26" s="398"/>
      <c r="H26" s="398"/>
      <c r="I26" s="398"/>
      <c r="J26" s="398"/>
      <c r="K26" s="398"/>
      <c r="L26" s="398"/>
      <c r="M26" s="398"/>
      <c r="N26" s="398"/>
      <c r="O26" s="398"/>
      <c r="P26" s="398"/>
      <c r="Q26" s="398"/>
      <c r="R26" s="192"/>
    </row>
    <row r="27" spans="1:18" hidden="1" outlineLevel="2">
      <c r="A27" s="237"/>
      <c r="B27" s="241"/>
      <c r="C27" s="238"/>
      <c r="D27" s="239"/>
      <c r="E27" s="196"/>
      <c r="F27" s="398"/>
      <c r="G27" s="398"/>
      <c r="H27" s="398"/>
      <c r="I27" s="398"/>
      <c r="J27" s="398"/>
      <c r="K27" s="398"/>
      <c r="L27" s="398"/>
      <c r="M27" s="398"/>
      <c r="N27" s="398"/>
      <c r="O27" s="398"/>
      <c r="P27" s="398"/>
      <c r="Q27" s="398"/>
      <c r="R27" s="192"/>
    </row>
    <row r="28" spans="1:18" hidden="1" outlineLevel="2">
      <c r="A28" s="183"/>
      <c r="B28" s="216"/>
      <c r="C28" s="185"/>
      <c r="D28" s="239"/>
      <c r="E28" s="181" t="str">
        <f xml:space="preserve"> Update!E935</f>
        <v>Total: Opening RCV (CPIH inflated RCV) - nominal (year end prices)</v>
      </c>
      <c r="F28" s="293">
        <f xml:space="preserve"> Update!F935</f>
        <v>0</v>
      </c>
      <c r="G28" s="293" t="str">
        <f xml:space="preserve"> Update!G935</f>
        <v>£m</v>
      </c>
      <c r="H28" s="293">
        <f xml:space="preserve"> Update!H935</f>
        <v>0</v>
      </c>
      <c r="I28" s="293">
        <f xml:space="preserve"> Update!I935</f>
        <v>0</v>
      </c>
      <c r="J28" s="293">
        <f xml:space="preserve"> Update!J935</f>
        <v>0</v>
      </c>
      <c r="K28" s="293">
        <f xml:space="preserve"> Update!K935</f>
        <v>0</v>
      </c>
      <c r="L28" s="293">
        <f xml:space="preserve"> Update!L935</f>
        <v>0</v>
      </c>
      <c r="M28" s="293">
        <f xml:space="preserve"> Update!M935</f>
        <v>36.875655133566724</v>
      </c>
      <c r="N28" s="293">
        <f xml:space="preserve"> Update!N935</f>
        <v>35.638753828808653</v>
      </c>
      <c r="O28" s="293">
        <f xml:space="preserve"> Update!O935</f>
        <v>0</v>
      </c>
      <c r="P28" s="293">
        <f xml:space="preserve"> Update!P935</f>
        <v>0</v>
      </c>
      <c r="Q28" s="293">
        <f xml:space="preserve"> Update!Q935</f>
        <v>0</v>
      </c>
      <c r="R28" s="192"/>
    </row>
    <row r="29" spans="1:18" hidden="1" outlineLevel="2">
      <c r="A29" s="183"/>
      <c r="B29" s="216"/>
      <c r="C29" s="185"/>
      <c r="D29" s="239" t="s">
        <v>719</v>
      </c>
      <c r="E29" s="181" t="str">
        <f xml:space="preserve"> Update!E936</f>
        <v>Total: Indexation on RCV - CPI(H) bf balance - nominal (year end prices)</v>
      </c>
      <c r="F29" s="293">
        <f xml:space="preserve"> Update!F936</f>
        <v>0</v>
      </c>
      <c r="G29" s="293">
        <f xml:space="preserve"> Update!G936</f>
        <v>0</v>
      </c>
      <c r="H29" s="293">
        <f xml:space="preserve"> Update!H936</f>
        <v>0</v>
      </c>
      <c r="I29" s="293">
        <f xml:space="preserve"> Update!I936</f>
        <v>0</v>
      </c>
      <c r="J29" s="293">
        <f xml:space="preserve"> Update!J936</f>
        <v>0</v>
      </c>
      <c r="K29" s="293">
        <f xml:space="preserve"> Update!K936</f>
        <v>0</v>
      </c>
      <c r="L29" s="293">
        <f xml:space="preserve"> Update!L936</f>
        <v>0</v>
      </c>
      <c r="M29" s="293">
        <f xml:space="preserve"> Update!M936</f>
        <v>0.29763819432605498</v>
      </c>
      <c r="N29" s="293">
        <f xml:space="preserve"> Update!N936</f>
        <v>1.3592008080920499</v>
      </c>
      <c r="O29" s="293">
        <f xml:space="preserve"> Update!O936</f>
        <v>0</v>
      </c>
      <c r="P29" s="293">
        <f xml:space="preserve"> Update!P936</f>
        <v>0</v>
      </c>
      <c r="Q29" s="293">
        <f xml:space="preserve"> Update!Q936</f>
        <v>0</v>
      </c>
      <c r="R29" s="192"/>
    </row>
    <row r="30" spans="1:18" hidden="1" outlineLevel="2">
      <c r="A30" s="183"/>
      <c r="B30" s="216"/>
      <c r="C30" s="185"/>
      <c r="D30" s="239" t="s">
        <v>631</v>
      </c>
      <c r="E30" s="181" t="str">
        <f xml:space="preserve"> Update!E937</f>
        <v>Total: RCV - CPI(H) bf depreciation - nominal (year end prices)</v>
      </c>
      <c r="F30" s="293">
        <f xml:space="preserve"> Update!F937</f>
        <v>0</v>
      </c>
      <c r="G30" s="293" t="str">
        <f xml:space="preserve"> Update!G937</f>
        <v>£m</v>
      </c>
      <c r="H30" s="293">
        <f xml:space="preserve"> Update!H937</f>
        <v>0</v>
      </c>
      <c r="I30" s="293">
        <f xml:space="preserve"> Update!I937</f>
        <v>0</v>
      </c>
      <c r="J30" s="293">
        <f xml:space="preserve"> Update!J937</f>
        <v>0</v>
      </c>
      <c r="K30" s="293">
        <f xml:space="preserve"> Update!K937</f>
        <v>0</v>
      </c>
      <c r="L30" s="293">
        <f xml:space="preserve"> Update!L937</f>
        <v>0</v>
      </c>
      <c r="M30" s="293">
        <f xml:space="preserve"> Update!M937</f>
        <v>2.3348759573519793</v>
      </c>
      <c r="N30" s="293">
        <f xml:space="preserve"> Update!N937</f>
        <v>2.3237146895944254</v>
      </c>
      <c r="O30" s="293">
        <f xml:space="preserve"> Update!O937</f>
        <v>0</v>
      </c>
      <c r="P30" s="293">
        <f xml:space="preserve"> Update!P937</f>
        <v>0</v>
      </c>
      <c r="Q30" s="293">
        <f xml:space="preserve"> Update!Q937</f>
        <v>0</v>
      </c>
      <c r="R30" s="192"/>
    </row>
    <row r="31" spans="1:18" hidden="1" outlineLevel="2">
      <c r="A31" s="183"/>
      <c r="B31" s="216"/>
      <c r="C31" s="185"/>
      <c r="D31" s="239" t="s">
        <v>631</v>
      </c>
      <c r="E31" s="181" t="str">
        <f xml:space="preserve"> Update!E938</f>
        <v>Total: Other adjustments CPI(H) - nominal (year end prices)</v>
      </c>
      <c r="F31" s="293">
        <f xml:space="preserve"> Update!F938</f>
        <v>0</v>
      </c>
      <c r="G31" s="293" t="str">
        <f xml:space="preserve"> Update!G938</f>
        <v>£m</v>
      </c>
      <c r="H31" s="293">
        <f xml:space="preserve"> Update!H938</f>
        <v>0</v>
      </c>
      <c r="I31" s="293">
        <f xml:space="preserve"> Update!I938</f>
        <v>0</v>
      </c>
      <c r="J31" s="293">
        <f xml:space="preserve"> Update!J938</f>
        <v>0</v>
      </c>
      <c r="K31" s="293">
        <f xml:space="preserve"> Update!K938</f>
        <v>0</v>
      </c>
      <c r="L31" s="293">
        <f xml:space="preserve"> Update!L938</f>
        <v>0</v>
      </c>
      <c r="M31" s="293">
        <f xml:space="preserve"> Update!M938</f>
        <v>0</v>
      </c>
      <c r="N31" s="293">
        <f xml:space="preserve"> Update!N938</f>
        <v>0</v>
      </c>
      <c r="O31" s="293">
        <f xml:space="preserve"> Update!O938</f>
        <v>0</v>
      </c>
      <c r="P31" s="293">
        <f xml:space="preserve"> Update!P938</f>
        <v>0</v>
      </c>
      <c r="Q31" s="293">
        <f xml:space="preserve"> Update!Q938</f>
        <v>0</v>
      </c>
      <c r="R31" s="192"/>
    </row>
    <row r="32" spans="1:18" hidden="1" outlineLevel="2">
      <c r="A32" s="183"/>
      <c r="B32" s="216"/>
      <c r="C32" s="185"/>
      <c r="D32" s="239"/>
      <c r="E32" s="181" t="str">
        <f xml:space="preserve"> Update!E939</f>
        <v>Total: Closing RCV (CPIH inflated RCV) - nominal (year end prices)</v>
      </c>
      <c r="F32" s="293">
        <f xml:space="preserve"> Update!F939</f>
        <v>0</v>
      </c>
      <c r="G32" s="293" t="str">
        <f xml:space="preserve"> Update!G939</f>
        <v>£m</v>
      </c>
      <c r="H32" s="293">
        <f xml:space="preserve"> Update!H939</f>
        <v>0</v>
      </c>
      <c r="I32" s="293">
        <f xml:space="preserve"> Update!I939</f>
        <v>0</v>
      </c>
      <c r="J32" s="293">
        <f xml:space="preserve"> Update!J939</f>
        <v>0</v>
      </c>
      <c r="K32" s="293">
        <f xml:space="preserve"> Update!K939</f>
        <v>0</v>
      </c>
      <c r="L32" s="293">
        <f xml:space="preserve"> Update!L939</f>
        <v>36.800543805006022</v>
      </c>
      <c r="M32" s="293">
        <f xml:space="preserve"> Update!M939</f>
        <v>34.838417370540853</v>
      </c>
      <c r="N32" s="293">
        <f xml:space="preserve"> Update!N939</f>
        <v>34.674239947306276</v>
      </c>
      <c r="O32" s="293">
        <f xml:space="preserve"> Update!O939</f>
        <v>0</v>
      </c>
      <c r="P32" s="293">
        <f xml:space="preserve"> Update!P939</f>
        <v>0</v>
      </c>
      <c r="Q32" s="293">
        <f xml:space="preserve"> Update!Q939</f>
        <v>0</v>
      </c>
      <c r="R32" s="192"/>
    </row>
    <row r="33" spans="1:18" hidden="1" outlineLevel="2">
      <c r="A33" s="237"/>
      <c r="B33" s="241"/>
      <c r="C33" s="238"/>
      <c r="D33" s="239"/>
      <c r="E33" s="196"/>
      <c r="F33" s="398"/>
      <c r="G33" s="398"/>
      <c r="H33" s="398"/>
      <c r="I33" s="398"/>
      <c r="J33" s="398"/>
      <c r="K33" s="398"/>
      <c r="L33" s="398"/>
      <c r="M33" s="398"/>
      <c r="N33" s="398"/>
      <c r="O33" s="398"/>
      <c r="P33" s="398"/>
      <c r="Q33" s="398"/>
      <c r="R33" s="192"/>
    </row>
    <row r="34" spans="1:18" hidden="1" outlineLevel="2">
      <c r="A34" s="237"/>
      <c r="B34" s="241" t="s">
        <v>1306</v>
      </c>
      <c r="C34" s="238"/>
      <c r="D34" s="239"/>
      <c r="E34" s="196"/>
      <c r="F34" s="398"/>
      <c r="G34" s="398"/>
      <c r="H34" s="398"/>
      <c r="I34" s="398"/>
      <c r="J34" s="398"/>
      <c r="K34" s="398"/>
      <c r="L34" s="398"/>
      <c r="M34" s="398"/>
      <c r="N34" s="398"/>
      <c r="O34" s="398"/>
      <c r="P34" s="398"/>
      <c r="Q34" s="398"/>
      <c r="R34" s="192"/>
    </row>
    <row r="35" spans="1:18" hidden="1" outlineLevel="2">
      <c r="A35" s="237"/>
      <c r="B35" s="241"/>
      <c r="C35" s="238"/>
      <c r="D35" s="239"/>
      <c r="E35" s="196"/>
      <c r="F35" s="398"/>
      <c r="G35" s="398"/>
      <c r="H35" s="398"/>
      <c r="I35" s="398"/>
      <c r="J35" s="398"/>
      <c r="K35" s="398"/>
      <c r="L35" s="398"/>
      <c r="M35" s="398"/>
      <c r="N35" s="398"/>
      <c r="O35" s="398"/>
      <c r="P35" s="398"/>
      <c r="Q35" s="398"/>
      <c r="R35" s="192"/>
    </row>
    <row r="36" spans="1:18" hidden="1" outlineLevel="2">
      <c r="A36" s="183"/>
      <c r="B36" s="216"/>
      <c r="C36" s="185"/>
      <c r="D36" s="239"/>
      <c r="E36" s="181" t="str">
        <f xml:space="preserve"> Update!E941</f>
        <v>Total: Opening RCV (Post 2020 investment RCV) - nominal (year end prices)</v>
      </c>
      <c r="F36" s="293">
        <f xml:space="preserve"> Update!F941</f>
        <v>0</v>
      </c>
      <c r="G36" s="293" t="str">
        <f xml:space="preserve"> Update!G941</f>
        <v>£m</v>
      </c>
      <c r="H36" s="293">
        <f xml:space="preserve"> Update!H941</f>
        <v>0</v>
      </c>
      <c r="I36" s="293">
        <f xml:space="preserve"> Update!I941</f>
        <v>0</v>
      </c>
      <c r="J36" s="293">
        <f xml:space="preserve"> Update!J941</f>
        <v>0</v>
      </c>
      <c r="K36" s="293">
        <f xml:space="preserve"> Update!K941</f>
        <v>0</v>
      </c>
      <c r="L36" s="293">
        <f xml:space="preserve"> Update!L941</f>
        <v>0</v>
      </c>
      <c r="M36" s="293">
        <f xml:space="preserve"> Update!M941</f>
        <v>0</v>
      </c>
      <c r="N36" s="293">
        <f xml:space="preserve"> Update!N941</f>
        <v>10.123162859478924</v>
      </c>
      <c r="O36" s="293">
        <f xml:space="preserve"> Update!O941</f>
        <v>0</v>
      </c>
      <c r="P36" s="293">
        <f xml:space="preserve"> Update!P941</f>
        <v>0</v>
      </c>
      <c r="Q36" s="293">
        <f xml:space="preserve"> Update!Q941</f>
        <v>0</v>
      </c>
      <c r="R36" s="192"/>
    </row>
    <row r="37" spans="1:18" hidden="1" outlineLevel="2">
      <c r="A37" s="183"/>
      <c r="B37" s="216"/>
      <c r="C37" s="185"/>
      <c r="D37" s="239" t="s">
        <v>719</v>
      </c>
      <c r="E37" s="181" t="str">
        <f xml:space="preserve"> Update!E942</f>
        <v>Total: Indexation on RCV - additions bf balance - nominal (year end prices)</v>
      </c>
      <c r="F37" s="293">
        <f xml:space="preserve"> Update!F942</f>
        <v>0</v>
      </c>
      <c r="G37" s="293">
        <f xml:space="preserve"> Update!G942</f>
        <v>0</v>
      </c>
      <c r="H37" s="293">
        <f xml:space="preserve"> Update!H942</f>
        <v>0</v>
      </c>
      <c r="I37" s="293">
        <f xml:space="preserve"> Update!I942</f>
        <v>0</v>
      </c>
      <c r="J37" s="293">
        <f xml:space="preserve"> Update!J942</f>
        <v>0</v>
      </c>
      <c r="K37" s="293">
        <f xml:space="preserve"> Update!K942</f>
        <v>0</v>
      </c>
      <c r="L37" s="293">
        <f xml:space="preserve"> Update!L942</f>
        <v>0</v>
      </c>
      <c r="M37" s="293">
        <f xml:space="preserve"> Update!M942</f>
        <v>0</v>
      </c>
      <c r="N37" s="293">
        <f xml:space="preserve"> Update!N942</f>
        <v>0.3860800297660445</v>
      </c>
      <c r="O37" s="293">
        <f xml:space="preserve"> Update!O942</f>
        <v>0</v>
      </c>
      <c r="P37" s="293">
        <f xml:space="preserve"> Update!P942</f>
        <v>0</v>
      </c>
      <c r="Q37" s="293">
        <f xml:space="preserve"> Update!Q942</f>
        <v>0</v>
      </c>
      <c r="R37" s="192"/>
    </row>
    <row r="38" spans="1:18" hidden="1" outlineLevel="2">
      <c r="A38" s="183"/>
      <c r="B38" s="216"/>
      <c r="C38" s="185"/>
      <c r="D38" s="239" t="s">
        <v>719</v>
      </c>
      <c r="E38" s="181" t="str">
        <f xml:space="preserve"> Update!E943</f>
        <v>Total: Water resources: Non-PAYG Totex - nominal (year end prices)</v>
      </c>
      <c r="F38" s="293">
        <f xml:space="preserve"> Update!F943</f>
        <v>0</v>
      </c>
      <c r="G38" s="293" t="str">
        <f xml:space="preserve"> Update!G943</f>
        <v>£m</v>
      </c>
      <c r="H38" s="293">
        <f xml:space="preserve"> Update!H943</f>
        <v>0</v>
      </c>
      <c r="I38" s="293">
        <f xml:space="preserve"> Update!I943</f>
        <v>0</v>
      </c>
      <c r="J38" s="293">
        <f xml:space="preserve"> Update!J943</f>
        <v>0</v>
      </c>
      <c r="K38" s="293">
        <f xml:space="preserve"> Update!K943</f>
        <v>0</v>
      </c>
      <c r="L38" s="293">
        <f xml:space="preserve"> Update!L943</f>
        <v>0</v>
      </c>
      <c r="M38" s="293">
        <f xml:space="preserve"> Update!M943</f>
        <v>10.197989211939937</v>
      </c>
      <c r="N38" s="293">
        <f xml:space="preserve"> Update!N943</f>
        <v>11.611809005245195</v>
      </c>
      <c r="O38" s="293">
        <f xml:space="preserve"> Update!O943</f>
        <v>0</v>
      </c>
      <c r="P38" s="293">
        <f xml:space="preserve"> Update!P943</f>
        <v>0</v>
      </c>
      <c r="Q38" s="293">
        <f xml:space="preserve"> Update!Q943</f>
        <v>0</v>
      </c>
      <c r="R38" s="192"/>
    </row>
    <row r="39" spans="1:18" hidden="1" outlineLevel="2">
      <c r="A39" s="183"/>
      <c r="B39" s="216"/>
      <c r="C39" s="185"/>
      <c r="D39" s="239" t="s">
        <v>631</v>
      </c>
      <c r="E39" s="181" t="str">
        <f xml:space="preserve"> Update!E944</f>
        <v>Total: RCV additions depreciation - nominal (year end prices) POS</v>
      </c>
      <c r="F39" s="293">
        <f xml:space="preserve"> Update!F944</f>
        <v>0</v>
      </c>
      <c r="G39" s="293" t="str">
        <f xml:space="preserve"> Update!G944</f>
        <v>£m</v>
      </c>
      <c r="H39" s="293">
        <f xml:space="preserve"> Update!H944</f>
        <v>0</v>
      </c>
      <c r="I39" s="293">
        <f xml:space="preserve"> Update!I944</f>
        <v>0</v>
      </c>
      <c r="J39" s="293">
        <f xml:space="preserve"> Update!J944</f>
        <v>0</v>
      </c>
      <c r="K39" s="293">
        <f xml:space="preserve"> Update!K944</f>
        <v>0</v>
      </c>
      <c r="L39" s="293">
        <f xml:space="preserve"> Update!L944</f>
        <v>0</v>
      </c>
      <c r="M39" s="293">
        <f xml:space="preserve"> Update!M944</f>
        <v>0.30216135829038249</v>
      </c>
      <c r="N39" s="293">
        <f xml:space="preserve"> Update!N944</f>
        <v>0.96410098587723381</v>
      </c>
      <c r="O39" s="293">
        <f xml:space="preserve"> Update!O944</f>
        <v>0</v>
      </c>
      <c r="P39" s="293">
        <f xml:space="preserve"> Update!P944</f>
        <v>0</v>
      </c>
      <c r="Q39" s="293">
        <f xml:space="preserve"> Update!Q944</f>
        <v>0</v>
      </c>
      <c r="R39" s="192"/>
    </row>
    <row r="40" spans="1:18" hidden="1" outlineLevel="2">
      <c r="A40" s="183"/>
      <c r="B40" s="216"/>
      <c r="C40" s="185"/>
      <c r="D40" s="239"/>
      <c r="E40" s="181" t="str">
        <f xml:space="preserve"> Update!E945</f>
        <v>Total: Closing RCV (Post 2020 investment RCV) - nominal (year end prices)</v>
      </c>
      <c r="F40" s="293">
        <f xml:space="preserve"> Update!F945</f>
        <v>0</v>
      </c>
      <c r="G40" s="293" t="str">
        <f xml:space="preserve"> Update!G945</f>
        <v>£m</v>
      </c>
      <c r="H40" s="293">
        <f xml:space="preserve"> Update!H945</f>
        <v>0</v>
      </c>
      <c r="I40" s="293">
        <f xml:space="preserve"> Update!I945</f>
        <v>0</v>
      </c>
      <c r="J40" s="293">
        <f xml:space="preserve"> Update!J945</f>
        <v>0</v>
      </c>
      <c r="K40" s="293">
        <f xml:space="preserve"> Update!K945</f>
        <v>0</v>
      </c>
      <c r="L40" s="293">
        <f xml:space="preserve"> Update!L945</f>
        <v>0</v>
      </c>
      <c r="M40" s="293">
        <f xml:space="preserve"> Update!M945</f>
        <v>9.8958278536495552</v>
      </c>
      <c r="N40" s="293">
        <f xml:space="preserve"> Update!N945</f>
        <v>21.156950908612934</v>
      </c>
      <c r="O40" s="293">
        <f xml:space="preserve"> Update!O945</f>
        <v>0</v>
      </c>
      <c r="P40" s="293">
        <f xml:space="preserve"> Update!P945</f>
        <v>0</v>
      </c>
      <c r="Q40" s="293">
        <f xml:space="preserve"> Update!Q945</f>
        <v>0</v>
      </c>
      <c r="R40" s="192"/>
    </row>
    <row r="41" spans="1:18" hidden="1" outlineLevel="1">
      <c r="A41" s="306"/>
      <c r="B41" s="307"/>
      <c r="C41" s="308"/>
      <c r="D41" s="250"/>
      <c r="E41" s="309"/>
      <c r="F41" s="397"/>
      <c r="G41" s="397"/>
      <c r="H41" s="397"/>
      <c r="I41" s="397"/>
      <c r="J41" s="397"/>
      <c r="K41" s="397"/>
      <c r="L41" s="397"/>
      <c r="M41" s="397"/>
      <c r="N41" s="397"/>
      <c r="O41" s="397"/>
      <c r="P41" s="397"/>
      <c r="Q41" s="397"/>
      <c r="R41" s="192"/>
    </row>
    <row r="42" spans="1:18" hidden="1" outlineLevel="1" collapsed="1">
      <c r="A42" s="306"/>
      <c r="B42" s="307" t="s">
        <v>1307</v>
      </c>
      <c r="C42" s="308"/>
      <c r="D42" s="250"/>
      <c r="E42" s="309"/>
      <c r="F42" s="397"/>
      <c r="G42" s="397"/>
      <c r="H42" s="397"/>
      <c r="I42" s="397"/>
      <c r="J42" s="397"/>
      <c r="K42" s="397"/>
      <c r="L42" s="397"/>
      <c r="M42" s="397"/>
      <c r="N42" s="397"/>
      <c r="O42" s="397"/>
      <c r="P42" s="397"/>
      <c r="Q42" s="397"/>
      <c r="R42" s="192"/>
    </row>
    <row r="43" spans="1:18" hidden="1" outlineLevel="2">
      <c r="A43" s="306"/>
      <c r="B43" s="307"/>
      <c r="C43" s="308"/>
      <c r="D43" s="250"/>
      <c r="E43" s="309"/>
      <c r="F43" s="397"/>
      <c r="G43" s="397"/>
      <c r="H43" s="397"/>
      <c r="I43" s="397"/>
      <c r="J43" s="397"/>
      <c r="K43" s="397"/>
      <c r="L43" s="397"/>
      <c r="M43" s="397"/>
      <c r="N43" s="397"/>
      <c r="O43" s="397"/>
      <c r="P43" s="397"/>
      <c r="Q43" s="397"/>
      <c r="R43" s="192"/>
    </row>
    <row r="44" spans="1:18" hidden="1" outlineLevel="2">
      <c r="A44" s="157"/>
      <c r="B44" s="158"/>
      <c r="C44" s="159"/>
      <c r="D44" s="250"/>
      <c r="E44" s="155" t="str">
        <f xml:space="preserve"> Update!E954</f>
        <v>Total: Average RPI inflated RCV (year average) - nominal (year average prices)</v>
      </c>
      <c r="F44" s="401">
        <f xml:space="preserve"> Update!F954</f>
        <v>0</v>
      </c>
      <c r="G44" s="401" t="str">
        <f xml:space="preserve"> Update!G954</f>
        <v>£m</v>
      </c>
      <c r="H44" s="401">
        <f xml:space="preserve"> Update!H954</f>
        <v>0</v>
      </c>
      <c r="I44" s="401">
        <f xml:space="preserve"> Update!I954</f>
        <v>0</v>
      </c>
      <c r="J44" s="401">
        <f xml:space="preserve"> Update!J954</f>
        <v>0</v>
      </c>
      <c r="K44" s="401">
        <f xml:space="preserve"> Update!K954</f>
        <v>0</v>
      </c>
      <c r="L44" s="401">
        <f xml:space="preserve"> Update!L954</f>
        <v>0</v>
      </c>
      <c r="M44" s="401">
        <f xml:space="preserve"> Update!M954</f>
        <v>35.835664965650878</v>
      </c>
      <c r="N44" s="401">
        <f xml:space="preserve"> Update!N954</f>
        <v>35.524806552906313</v>
      </c>
      <c r="O44" s="401">
        <f xml:space="preserve"> Update!O954</f>
        <v>0</v>
      </c>
      <c r="P44" s="401">
        <f xml:space="preserve"> Update!P954</f>
        <v>0</v>
      </c>
      <c r="Q44" s="401">
        <f xml:space="preserve"> Update!Q954</f>
        <v>0</v>
      </c>
      <c r="R44" s="192"/>
    </row>
    <row r="45" spans="1:18" hidden="1" outlineLevel="2">
      <c r="A45" s="157"/>
      <c r="B45" s="158"/>
      <c r="C45" s="159"/>
      <c r="D45" s="250"/>
      <c r="E45" s="155" t="str">
        <f xml:space="preserve"> Update!E955</f>
        <v>Total: Average CPIH inflated RCV (year average) - nominal (year average prices)</v>
      </c>
      <c r="F45" s="401">
        <f xml:space="preserve"> Update!F955</f>
        <v>0</v>
      </c>
      <c r="G45" s="401" t="str">
        <f xml:space="preserve"> Update!G955</f>
        <v>£m</v>
      </c>
      <c r="H45" s="401">
        <f xml:space="preserve"> Update!H955</f>
        <v>0</v>
      </c>
      <c r="I45" s="401">
        <f xml:space="preserve"> Update!I955</f>
        <v>0</v>
      </c>
      <c r="J45" s="401">
        <f xml:space="preserve"> Update!J955</f>
        <v>0</v>
      </c>
      <c r="K45" s="401">
        <f xml:space="preserve"> Update!K955</f>
        <v>0</v>
      </c>
      <c r="L45" s="401">
        <f xml:space="preserve"> Update!L955</f>
        <v>0</v>
      </c>
      <c r="M45" s="401">
        <f xml:space="preserve"> Update!M955</f>
        <v>35.811657861386827</v>
      </c>
      <c r="N45" s="401">
        <f xml:space="preserve"> Update!N955</f>
        <v>34.795363708370012</v>
      </c>
      <c r="O45" s="401">
        <f xml:space="preserve"> Update!O955</f>
        <v>0</v>
      </c>
      <c r="P45" s="401">
        <f xml:space="preserve"> Update!P955</f>
        <v>0</v>
      </c>
      <c r="Q45" s="401">
        <f xml:space="preserve"> Update!Q955</f>
        <v>0</v>
      </c>
      <c r="R45" s="192"/>
    </row>
    <row r="46" spans="1:18" hidden="1" outlineLevel="2">
      <c r="A46" s="157"/>
      <c r="B46" s="158"/>
      <c r="C46" s="159"/>
      <c r="D46" s="250"/>
      <c r="E46" s="155" t="str">
        <f xml:space="preserve"> Update!E956</f>
        <v>Total: Average post 2020 investment RCV (year average) - nominal (year average prices)</v>
      </c>
      <c r="F46" s="401">
        <f xml:space="preserve"> Update!F956</f>
        <v>0</v>
      </c>
      <c r="G46" s="401" t="str">
        <f xml:space="preserve"> Update!G956</f>
        <v>£m</v>
      </c>
      <c r="H46" s="401">
        <f xml:space="preserve"> Update!H956</f>
        <v>0</v>
      </c>
      <c r="I46" s="401">
        <f xml:space="preserve"> Update!I956</f>
        <v>0</v>
      </c>
      <c r="J46" s="401">
        <f xml:space="preserve"> Update!J956</f>
        <v>0</v>
      </c>
      <c r="K46" s="401">
        <f xml:space="preserve"> Update!K956</f>
        <v>0</v>
      </c>
      <c r="L46" s="401">
        <f xml:space="preserve"> Update!L956</f>
        <v>0</v>
      </c>
      <c r="M46" s="401">
        <f xml:space="preserve"> Update!M956</f>
        <v>4.921227365839929</v>
      </c>
      <c r="N46" s="401">
        <f xml:space="preserve"> Update!N956</f>
        <v>15.373280207872787</v>
      </c>
      <c r="O46" s="401">
        <f xml:space="preserve"> Update!O956</f>
        <v>0</v>
      </c>
      <c r="P46" s="401">
        <f xml:space="preserve"> Update!P956</f>
        <v>0</v>
      </c>
      <c r="Q46" s="401">
        <f xml:space="preserve"> Update!Q956</f>
        <v>0</v>
      </c>
      <c r="R46" s="192"/>
    </row>
    <row r="47" spans="1:18" hidden="1" outlineLevel="2">
      <c r="A47" s="157"/>
      <c r="B47" s="158"/>
      <c r="C47" s="159"/>
      <c r="D47" s="250"/>
      <c r="E47" s="155" t="str">
        <f xml:space="preserve"> Update!E957</f>
        <v>Total: Average total RCV (year average) - nominal (year average prices)</v>
      </c>
      <c r="F47" s="401">
        <f xml:space="preserve"> Update!F957</f>
        <v>0</v>
      </c>
      <c r="G47" s="401" t="str">
        <f xml:space="preserve"> Update!G957</f>
        <v>£m</v>
      </c>
      <c r="H47" s="401">
        <f xml:space="preserve"> Update!H957</f>
        <v>0</v>
      </c>
      <c r="I47" s="401">
        <f xml:space="preserve"> Update!I957</f>
        <v>0</v>
      </c>
      <c r="J47" s="401">
        <f xml:space="preserve"> Update!J957</f>
        <v>0</v>
      </c>
      <c r="K47" s="401">
        <f xml:space="preserve"> Update!K957</f>
        <v>0</v>
      </c>
      <c r="L47" s="401">
        <f xml:space="preserve"> Update!L957</f>
        <v>0</v>
      </c>
      <c r="M47" s="401">
        <f xml:space="preserve"> Update!M957</f>
        <v>76.568550192877623</v>
      </c>
      <c r="N47" s="401">
        <f xml:space="preserve"> Update!N957</f>
        <v>85.693450469149113</v>
      </c>
      <c r="O47" s="401">
        <f xml:space="preserve"> Update!O957</f>
        <v>0</v>
      </c>
      <c r="P47" s="401">
        <f xml:space="preserve"> Update!P957</f>
        <v>0</v>
      </c>
      <c r="Q47" s="401">
        <f xml:space="preserve"> Update!Q957</f>
        <v>0</v>
      </c>
      <c r="R47" s="192"/>
    </row>
    <row r="48" spans="1:18" hidden="1" outlineLevel="1">
      <c r="A48" s="306"/>
      <c r="B48" s="307"/>
      <c r="C48" s="308"/>
      <c r="D48" s="250"/>
      <c r="E48" s="309"/>
      <c r="F48" s="310"/>
      <c r="G48" s="310"/>
      <c r="H48" s="310"/>
      <c r="I48" s="310"/>
      <c r="J48" s="310"/>
      <c r="K48" s="310"/>
      <c r="L48" s="310"/>
      <c r="M48" s="310"/>
      <c r="N48" s="310"/>
      <c r="O48" s="310"/>
      <c r="P48" s="310"/>
      <c r="Q48" s="310"/>
      <c r="R48" s="192"/>
    </row>
    <row r="49" spans="1:20" s="310" customFormat="1" hidden="1" outlineLevel="1" collapsed="1">
      <c r="A49" s="306"/>
      <c r="B49" s="85" t="s">
        <v>1308</v>
      </c>
      <c r="C49" s="308"/>
      <c r="D49" s="250"/>
      <c r="E49" s="309"/>
      <c r="R49" s="240"/>
    </row>
    <row r="50" spans="1:20" s="310" customFormat="1" hidden="1" outlineLevel="2">
      <c r="A50" s="306"/>
      <c r="B50" s="85"/>
      <c r="C50" s="308"/>
      <c r="D50" s="250"/>
      <c r="E50" s="309"/>
      <c r="R50" s="240"/>
    </row>
    <row r="51" spans="1:20" s="187" customFormat="1" hidden="1" outlineLevel="2">
      <c r="A51" s="183"/>
      <c r="B51" s="158"/>
      <c r="C51" s="185"/>
      <c r="D51" s="239"/>
      <c r="E51" s="181" t="str">
        <f xml:space="preserve"> Inp!E$206</f>
        <v>Regulatory equity notional (PR19FD)</v>
      </c>
      <c r="F51" s="181">
        <f xml:space="preserve"> Inp!F$206</f>
        <v>0</v>
      </c>
      <c r="G51" s="181" t="str">
        <f xml:space="preserve"> Inp!G$206</f>
        <v>%</v>
      </c>
      <c r="H51" s="181">
        <f xml:space="preserve"> Inp!H$206</f>
        <v>0</v>
      </c>
      <c r="I51" s="181">
        <f xml:space="preserve"> Inp!I$206</f>
        <v>0</v>
      </c>
      <c r="J51" s="291">
        <f xml:space="preserve"> Inp!J$206</f>
        <v>0</v>
      </c>
      <c r="K51" s="291">
        <f xml:space="preserve"> Inp!K$206</f>
        <v>0</v>
      </c>
      <c r="L51" s="291">
        <f xml:space="preserve"> Inp!L$206</f>
        <v>0</v>
      </c>
      <c r="M51" s="291">
        <f xml:space="preserve"> Inp!M$206</f>
        <v>0.4</v>
      </c>
      <c r="N51" s="291">
        <f xml:space="preserve"> Inp!N$206</f>
        <v>0.4</v>
      </c>
      <c r="O51" s="291">
        <f xml:space="preserve"> Inp!O$206</f>
        <v>0.4</v>
      </c>
      <c r="P51" s="291">
        <f xml:space="preserve"> Inp!P$206</f>
        <v>0.4</v>
      </c>
      <c r="Q51" s="291">
        <f xml:space="preserve"> Inp!Q$206</f>
        <v>0.4</v>
      </c>
    </row>
    <row r="52" spans="1:20" s="161" customFormat="1" hidden="1" outlineLevel="2">
      <c r="A52" s="157"/>
      <c r="B52" s="158"/>
      <c r="C52" s="159"/>
      <c r="D52" s="250"/>
      <c r="E52" s="155" t="str">
        <f xml:space="preserve"> Update!E994</f>
        <v>Total: Notional equity - real (2017-18 prices)</v>
      </c>
      <c r="F52" s="401">
        <f xml:space="preserve"> Update!F994</f>
        <v>0</v>
      </c>
      <c r="G52" s="401" t="str">
        <f xml:space="preserve"> Update!G994</f>
        <v>£m</v>
      </c>
      <c r="H52" s="401">
        <f xml:space="preserve"> Update!H994</f>
        <v>0</v>
      </c>
      <c r="I52" s="401">
        <f xml:space="preserve"> Update!I994</f>
        <v>0</v>
      </c>
      <c r="J52" s="401">
        <f xml:space="preserve"> Update!J994</f>
        <v>0</v>
      </c>
      <c r="K52" s="401">
        <f xml:space="preserve"> Update!K994</f>
        <v>0</v>
      </c>
      <c r="L52" s="401">
        <f xml:space="preserve"> Update!L994</f>
        <v>0</v>
      </c>
      <c r="M52" s="401">
        <f xml:space="preserve"> Update!M994</f>
        <v>29.254297371484839</v>
      </c>
      <c r="N52" s="401">
        <f xml:space="preserve"> Update!N994</f>
        <v>31.580441773012488</v>
      </c>
      <c r="O52" s="401">
        <f xml:space="preserve"> Update!O994</f>
        <v>0</v>
      </c>
      <c r="P52" s="401">
        <f xml:space="preserve"> Update!P994</f>
        <v>0</v>
      </c>
      <c r="Q52" s="401">
        <f xml:space="preserve"> Update!Q994</f>
        <v>0</v>
      </c>
      <c r="R52" s="187"/>
    </row>
    <row r="53" spans="1:20" s="310" customFormat="1" hidden="1" outlineLevel="1">
      <c r="A53" s="306"/>
      <c r="B53" s="307"/>
      <c r="C53" s="308"/>
      <c r="D53" s="250"/>
      <c r="E53" s="309"/>
      <c r="F53" s="309"/>
      <c r="G53" s="309"/>
      <c r="H53" s="309"/>
      <c r="I53" s="309"/>
      <c r="J53" s="309"/>
      <c r="K53" s="309"/>
      <c r="L53" s="309"/>
      <c r="M53" s="309"/>
      <c r="N53" s="309"/>
      <c r="O53" s="309"/>
      <c r="P53" s="309"/>
      <c r="Q53" s="309"/>
      <c r="R53" s="240"/>
    </row>
    <row r="54" spans="1:20" s="310" customFormat="1" hidden="1" outlineLevel="1" collapsed="1">
      <c r="A54" s="306"/>
      <c r="B54" s="304" t="s">
        <v>1309</v>
      </c>
      <c r="C54" s="308"/>
      <c r="D54" s="250"/>
      <c r="E54" s="309"/>
      <c r="F54" s="309"/>
      <c r="G54" s="309"/>
      <c r="H54" s="309"/>
      <c r="I54" s="309"/>
      <c r="J54" s="309"/>
      <c r="K54" s="309"/>
      <c r="L54" s="309"/>
      <c r="M54" s="309"/>
      <c r="N54" s="309"/>
      <c r="O54" s="309"/>
      <c r="P54" s="309"/>
      <c r="Q54" s="309"/>
      <c r="R54" s="240"/>
    </row>
    <row r="55" spans="1:20" s="310" customFormat="1" hidden="1" outlineLevel="2">
      <c r="A55" s="306"/>
      <c r="B55" s="304"/>
      <c r="C55" s="308"/>
      <c r="D55" s="250"/>
      <c r="E55" s="309"/>
      <c r="F55" s="309"/>
      <c r="G55" s="309"/>
      <c r="H55" s="309"/>
      <c r="I55" s="309"/>
      <c r="J55" s="309"/>
      <c r="K55" s="309"/>
      <c r="L55" s="309"/>
      <c r="M55" s="309"/>
      <c r="N55" s="309"/>
      <c r="O55" s="309"/>
      <c r="P55" s="309"/>
      <c r="Q55" s="309"/>
      <c r="R55" s="240"/>
    </row>
    <row r="56" spans="1:20" s="187" customFormat="1" hidden="1" outlineLevel="2">
      <c r="A56" s="183"/>
      <c r="B56" s="158"/>
      <c r="C56" s="185"/>
      <c r="D56" s="239"/>
      <c r="E56" s="181" t="str">
        <f xml:space="preserve"> Inp!E$214</f>
        <v>Regulatory equity actual</v>
      </c>
      <c r="F56" s="181">
        <f xml:space="preserve"> Inp!F$214</f>
        <v>0</v>
      </c>
      <c r="G56" s="181" t="str">
        <f xml:space="preserve"> Inp!G$214</f>
        <v>%</v>
      </c>
      <c r="H56" s="181">
        <f xml:space="preserve"> Inp!H$214</f>
        <v>0</v>
      </c>
      <c r="I56" s="181">
        <f xml:space="preserve"> Inp!I$214</f>
        <v>0</v>
      </c>
      <c r="J56" s="291">
        <f xml:space="preserve"> Inp!J$214</f>
        <v>0</v>
      </c>
      <c r="K56" s="291">
        <f xml:space="preserve"> Inp!K$214</f>
        <v>0</v>
      </c>
      <c r="L56" s="291">
        <f xml:space="preserve"> Inp!L$214</f>
        <v>0</v>
      </c>
      <c r="M56" s="291">
        <f xml:space="preserve"> Inp!M$214</f>
        <v>0.38514999999999999</v>
      </c>
      <c r="N56" s="291">
        <f xml:space="preserve"> Inp!N$214</f>
        <v>0</v>
      </c>
      <c r="O56" s="291">
        <f xml:space="preserve"> Inp!O$214</f>
        <v>0</v>
      </c>
      <c r="P56" s="291">
        <f xml:space="preserve"> Inp!P$214</f>
        <v>0</v>
      </c>
      <c r="Q56" s="291">
        <f xml:space="preserve"> Inp!Q$214</f>
        <v>0</v>
      </c>
    </row>
    <row r="57" spans="1:20" s="161" customFormat="1" hidden="1" outlineLevel="2">
      <c r="A57" s="157"/>
      <c r="B57" s="158"/>
      <c r="C57" s="159"/>
      <c r="D57" s="250"/>
      <c r="E57" s="155" t="str">
        <f xml:space="preserve"> Update!E1014</f>
        <v>Total: Actual equity - real (2017-18 prices)</v>
      </c>
      <c r="F57" s="401">
        <f xml:space="preserve"> Update!F1014</f>
        <v>0</v>
      </c>
      <c r="G57" s="401" t="str">
        <f xml:space="preserve"> Update!G1014</f>
        <v>£m</v>
      </c>
      <c r="H57" s="401">
        <f xml:space="preserve"> Update!H1014</f>
        <v>0</v>
      </c>
      <c r="I57" s="401">
        <f xml:space="preserve"> Update!I1014</f>
        <v>0</v>
      </c>
      <c r="J57" s="401">
        <f xml:space="preserve"> Update!J1014</f>
        <v>0</v>
      </c>
      <c r="K57" s="401">
        <f xml:space="preserve"> Update!K1014</f>
        <v>0</v>
      </c>
      <c r="L57" s="401">
        <f xml:space="preserve"> Update!L1014</f>
        <v>0</v>
      </c>
      <c r="M57" s="401">
        <f xml:space="preserve"> Update!M1014</f>
        <v>28.168231581568463</v>
      </c>
      <c r="N57" s="401">
        <f xml:space="preserve"> Update!N1014</f>
        <v>0</v>
      </c>
      <c r="O57" s="401">
        <f xml:space="preserve"> Update!O1014</f>
        <v>0</v>
      </c>
      <c r="P57" s="401">
        <f xml:space="preserve"> Update!P1014</f>
        <v>0</v>
      </c>
      <c r="Q57" s="401">
        <f xml:space="preserve"> Update!Q1014</f>
        <v>0</v>
      </c>
      <c r="R57" s="187"/>
    </row>
    <row r="58" spans="1:20" s="310" customFormat="1" hidden="1" outlineLevel="1">
      <c r="A58" s="306"/>
      <c r="B58" s="307"/>
      <c r="C58" s="308"/>
      <c r="D58" s="250"/>
      <c r="E58" s="309"/>
      <c r="F58" s="309"/>
      <c r="G58" s="309"/>
      <c r="H58" s="309"/>
      <c r="I58" s="309"/>
      <c r="J58" s="309"/>
      <c r="K58" s="309"/>
      <c r="L58" s="309"/>
      <c r="M58" s="309"/>
      <c r="N58" s="309"/>
      <c r="O58" s="309"/>
      <c r="P58" s="309"/>
      <c r="Q58" s="309"/>
      <c r="R58" s="240"/>
    </row>
    <row r="59" spans="1:20" s="240" customFormat="1" hidden="1" outlineLevel="1" collapsed="1">
      <c r="A59" s="237"/>
      <c r="B59" s="304" t="s">
        <v>1310</v>
      </c>
      <c r="C59" s="238"/>
      <c r="D59" s="239"/>
      <c r="E59" s="196"/>
      <c r="F59" s="196"/>
      <c r="G59" s="196"/>
      <c r="H59" s="196"/>
      <c r="I59" s="196"/>
      <c r="J59" s="196"/>
      <c r="K59" s="196"/>
      <c r="L59" s="196"/>
      <c r="M59" s="196"/>
      <c r="N59" s="196"/>
      <c r="O59" s="196"/>
      <c r="P59" s="196"/>
      <c r="Q59" s="196"/>
    </row>
    <row r="60" spans="1:20" s="240" customFormat="1" hidden="1" outlineLevel="2">
      <c r="A60" s="237"/>
      <c r="B60" s="241"/>
      <c r="C60" s="238"/>
      <c r="D60" s="239"/>
      <c r="E60" s="196"/>
      <c r="F60" s="196"/>
      <c r="G60" s="196"/>
      <c r="H60" s="267"/>
      <c r="I60" s="267"/>
      <c r="J60" s="267"/>
      <c r="K60" s="267"/>
      <c r="L60" s="267"/>
      <c r="M60" s="267"/>
      <c r="N60" s="267"/>
      <c r="O60" s="267"/>
      <c r="P60" s="267"/>
      <c r="Q60" s="267"/>
    </row>
    <row r="61" spans="1:20" s="187" customFormat="1" hidden="1" outlineLevel="2">
      <c r="A61" s="183"/>
      <c r="B61" s="216"/>
      <c r="C61" s="185"/>
      <c r="D61" s="186"/>
      <c r="E61" s="181" t="str">
        <f xml:space="preserve"> Update!E$1033</f>
        <v>Total: Annual RCV indexation</v>
      </c>
      <c r="F61" s="181">
        <f xml:space="preserve"> Update!F$1033</f>
        <v>0</v>
      </c>
      <c r="G61" s="181" t="str">
        <f xml:space="preserve"> Update!G$1033</f>
        <v>%</v>
      </c>
      <c r="H61" s="291">
        <f xml:space="preserve"> Update!H$1033</f>
        <v>0</v>
      </c>
      <c r="I61" s="291">
        <f xml:space="preserve"> Update!I$1033</f>
        <v>0</v>
      </c>
      <c r="J61" s="291">
        <f xml:space="preserve"> Update!J$1033</f>
        <v>0</v>
      </c>
      <c r="K61" s="291">
        <f xml:space="preserve"> Update!K$1033</f>
        <v>0</v>
      </c>
      <c r="L61" s="291">
        <f xml:space="preserve"> Update!L$1033</f>
        <v>0</v>
      </c>
      <c r="M61" s="291">
        <f xml:space="preserve"> Update!M$1033</f>
        <v>1.0470923567005519E-2</v>
      </c>
      <c r="N61" s="291">
        <f xml:space="preserve"> Update!N$1033</f>
        <v>7.2335694072678258E-2</v>
      </c>
      <c r="O61" s="291">
        <f xml:space="preserve"> Update!O$1033</f>
        <v>0</v>
      </c>
      <c r="P61" s="291">
        <f xml:space="preserve"> Update!P$1033</f>
        <v>0</v>
      </c>
      <c r="Q61" s="291">
        <f xml:space="preserve"> Update!Q$1033</f>
        <v>0</v>
      </c>
    </row>
    <row r="62" spans="1:20" hidden="1" outlineLevel="1">
      <c r="A62" s="306"/>
      <c r="B62" s="307"/>
      <c r="C62" s="308"/>
      <c r="D62" s="250"/>
      <c r="E62" s="309"/>
      <c r="F62" s="310"/>
      <c r="G62" s="310"/>
      <c r="H62" s="310"/>
      <c r="I62" s="310"/>
      <c r="J62" s="310"/>
      <c r="K62" s="310"/>
      <c r="L62" s="310"/>
      <c r="M62" s="310"/>
      <c r="N62" s="310"/>
      <c r="O62" s="310"/>
      <c r="P62" s="310"/>
      <c r="Q62" s="310"/>
      <c r="R62" s="192"/>
    </row>
    <row r="63" spans="1:20" s="148" customFormat="1">
      <c r="A63" s="143"/>
      <c r="B63" s="144"/>
      <c r="C63" s="145"/>
      <c r="D63" s="222"/>
      <c r="E63" s="147"/>
      <c r="G63" s="149"/>
      <c r="J63" s="367"/>
      <c r="K63" s="367"/>
      <c r="L63" s="367"/>
      <c r="M63" s="367"/>
      <c r="N63" s="367"/>
      <c r="O63" s="367"/>
      <c r="P63" s="367"/>
      <c r="Q63" s="367"/>
    </row>
    <row r="64" spans="1:20" collapsed="1">
      <c r="A64" s="33" t="s">
        <v>1311</v>
      </c>
      <c r="B64" s="33"/>
      <c r="C64" s="33"/>
      <c r="D64" s="386"/>
      <c r="E64" s="33"/>
      <c r="F64" s="33"/>
      <c r="G64" s="33"/>
      <c r="H64" s="33"/>
      <c r="I64" s="33"/>
      <c r="J64" s="33"/>
      <c r="K64" s="33"/>
      <c r="L64" s="33"/>
      <c r="M64" s="33"/>
      <c r="N64" s="33"/>
      <c r="O64" s="33"/>
      <c r="P64" s="33"/>
      <c r="Q64" s="33"/>
      <c r="R64" s="208"/>
      <c r="S64" s="33"/>
      <c r="T64" s="33"/>
    </row>
    <row r="65" spans="1:79" s="66" customFormat="1" hidden="1" outlineLevel="1">
      <c r="A65" s="22"/>
      <c r="B65" s="23"/>
      <c r="C65" s="24"/>
      <c r="D65" s="387"/>
      <c r="E65" s="8"/>
      <c r="F65" s="26"/>
      <c r="G65" s="26"/>
      <c r="H65" s="26"/>
      <c r="I65" s="27"/>
      <c r="J65" s="27"/>
      <c r="K65" s="27"/>
      <c r="L65" s="27"/>
      <c r="M65" s="27"/>
      <c r="N65" s="27"/>
      <c r="O65" s="27"/>
      <c r="P65" s="27"/>
      <c r="Q65" s="27"/>
      <c r="R65" s="419"/>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397" customFormat="1" hidden="1" outlineLevel="1">
      <c r="A66" s="306"/>
      <c r="B66" s="307" t="s">
        <v>1312</v>
      </c>
      <c r="C66" s="308"/>
      <c r="D66" s="250"/>
      <c r="E66" s="309"/>
      <c r="R66" s="398"/>
    </row>
    <row r="67" spans="1:79" s="397" customFormat="1" hidden="1" outlineLevel="1">
      <c r="A67" s="306"/>
      <c r="B67" s="307"/>
      <c r="C67" s="308"/>
      <c r="D67" s="250"/>
      <c r="E67" s="309"/>
      <c r="R67" s="398"/>
    </row>
    <row r="68" spans="1:79" s="397" customFormat="1" hidden="1" outlineLevel="1">
      <c r="A68" s="306"/>
      <c r="B68" s="307"/>
      <c r="C68" s="308"/>
      <c r="D68" s="250"/>
      <c r="E68" s="155" t="str">
        <f xml:space="preserve"> Update!E140</f>
        <v>Total Opening RCV - WR - nominal (year end prices)</v>
      </c>
      <c r="F68" s="405">
        <f xml:space="preserve"> Update!F140</f>
        <v>0</v>
      </c>
      <c r="G68" s="405" t="str">
        <f xml:space="preserve"> Update!G140</f>
        <v>£m</v>
      </c>
      <c r="H68" s="405">
        <f xml:space="preserve"> Update!H140</f>
        <v>0</v>
      </c>
      <c r="I68" s="405">
        <f xml:space="preserve"> Update!I140</f>
        <v>0</v>
      </c>
      <c r="J68" s="405">
        <f xml:space="preserve"> Update!J140</f>
        <v>0</v>
      </c>
      <c r="K68" s="405">
        <f xml:space="preserve"> Update!K140</f>
        <v>0</v>
      </c>
      <c r="L68" s="405">
        <f xml:space="preserve"> Update!L140</f>
        <v>0</v>
      </c>
      <c r="M68" s="405">
        <f xml:space="preserve"> Update!M140</f>
        <v>58.635224945203859</v>
      </c>
      <c r="N68" s="405">
        <f xml:space="preserve"> Update!N140</f>
        <v>58.766511756355293</v>
      </c>
      <c r="O68" s="405">
        <f xml:space="preserve"> Update!O140</f>
        <v>0</v>
      </c>
      <c r="P68" s="405">
        <f xml:space="preserve"> Update!P140</f>
        <v>0</v>
      </c>
      <c r="Q68" s="405">
        <f xml:space="preserve"> Update!Q140</f>
        <v>0</v>
      </c>
      <c r="R68" s="398"/>
    </row>
    <row r="69" spans="1:79" s="398" customFormat="1" hidden="1" outlineLevel="1">
      <c r="A69" s="237"/>
      <c r="B69" s="241"/>
      <c r="C69" s="238"/>
      <c r="D69" s="239" t="s">
        <v>719</v>
      </c>
      <c r="E69" s="181" t="str">
        <f xml:space="preserve"> Update!E141</f>
        <v>Total Indexation - WR - nominal (year end prices)</v>
      </c>
      <c r="F69" s="404">
        <f xml:space="preserve"> Update!F141</f>
        <v>0</v>
      </c>
      <c r="G69" s="404" t="str">
        <f xml:space="preserve"> Update!G141</f>
        <v>£m</v>
      </c>
      <c r="H69" s="404">
        <f xml:space="preserve"> Update!H141</f>
        <v>0</v>
      </c>
      <c r="I69" s="404">
        <f xml:space="preserve"> Update!I141</f>
        <v>0</v>
      </c>
      <c r="J69" s="404">
        <f xml:space="preserve"> Update!J141</f>
        <v>0</v>
      </c>
      <c r="K69" s="404">
        <f xml:space="preserve"> Update!K141</f>
        <v>0</v>
      </c>
      <c r="L69" s="404">
        <f xml:space="preserve"> Update!L141</f>
        <v>0</v>
      </c>
      <c r="M69" s="404">
        <f xml:space="preserve"> Update!M141</f>
        <v>0.49118534803164865</v>
      </c>
      <c r="N69" s="404">
        <f xml:space="preserve"> Update!N141</f>
        <v>2.7982719817437154</v>
      </c>
      <c r="O69" s="404">
        <f xml:space="preserve"> Update!O141</f>
        <v>0</v>
      </c>
      <c r="P69" s="404">
        <f xml:space="preserve"> Update!P141</f>
        <v>0</v>
      </c>
      <c r="Q69" s="404">
        <f xml:space="preserve"> Update!Q141</f>
        <v>0</v>
      </c>
    </row>
    <row r="70" spans="1:79" s="398" customFormat="1" hidden="1" outlineLevel="1">
      <c r="A70" s="237"/>
      <c r="B70" s="241"/>
      <c r="C70" s="238"/>
      <c r="D70" s="239" t="s">
        <v>719</v>
      </c>
      <c r="E70" s="181" t="str">
        <f xml:space="preserve"> Update!E142</f>
        <v>Total Non-PAYG totex additions - WR - nominal (year end prices)</v>
      </c>
      <c r="F70" s="404">
        <f xml:space="preserve"> Update!F142</f>
        <v>0</v>
      </c>
      <c r="G70" s="404" t="str">
        <f xml:space="preserve"> Update!G142</f>
        <v>£m</v>
      </c>
      <c r="H70" s="404">
        <f xml:space="preserve"> Update!H142</f>
        <v>0</v>
      </c>
      <c r="I70" s="404">
        <f xml:space="preserve"> Update!I142</f>
        <v>0</v>
      </c>
      <c r="J70" s="404">
        <f xml:space="preserve"> Update!J142</f>
        <v>0</v>
      </c>
      <c r="K70" s="404">
        <f xml:space="preserve"> Update!K142</f>
        <v>0</v>
      </c>
      <c r="L70" s="404">
        <f xml:space="preserve"> Update!L142</f>
        <v>0</v>
      </c>
      <c r="M70" s="404">
        <f xml:space="preserve"> Update!M142</f>
        <v>2.0732082797608418</v>
      </c>
      <c r="N70" s="404">
        <f xml:space="preserve"> Update!N142</f>
        <v>2.2818047321330739</v>
      </c>
      <c r="O70" s="404">
        <f xml:space="preserve"> Update!O142</f>
        <v>0</v>
      </c>
      <c r="P70" s="404">
        <f xml:space="preserve"> Update!P142</f>
        <v>0</v>
      </c>
      <c r="Q70" s="404">
        <f xml:space="preserve"> Update!Q142</f>
        <v>0</v>
      </c>
    </row>
    <row r="71" spans="1:79" s="398" customFormat="1" hidden="1" outlineLevel="1">
      <c r="A71" s="237"/>
      <c r="B71" s="241"/>
      <c r="C71" s="238"/>
      <c r="D71" s="239" t="s">
        <v>631</v>
      </c>
      <c r="E71" s="181" t="str">
        <f xml:space="preserve"> Update!E143</f>
        <v>Total RCV run-off - WR - nominal (year end prices)</v>
      </c>
      <c r="F71" s="404">
        <f xml:space="preserve"> Update!F143</f>
        <v>0</v>
      </c>
      <c r="G71" s="404" t="str">
        <f xml:space="preserve"> Update!G143</f>
        <v>£m</v>
      </c>
      <c r="H71" s="404">
        <f xml:space="preserve"> Update!H143</f>
        <v>0</v>
      </c>
      <c r="I71" s="404">
        <f xml:space="preserve"> Update!I143</f>
        <v>0</v>
      </c>
      <c r="J71" s="404">
        <f xml:space="preserve"> Update!J143</f>
        <v>0</v>
      </c>
      <c r="K71" s="404">
        <f xml:space="preserve"> Update!K143</f>
        <v>0</v>
      </c>
      <c r="L71" s="404">
        <f xml:space="preserve"> Update!L143</f>
        <v>0</v>
      </c>
      <c r="M71" s="404">
        <f xml:space="preserve"> Update!M143</f>
        <v>3.7902699092863057</v>
      </c>
      <c r="N71" s="404">
        <f xml:space="preserve"> Update!N143</f>
        <v>3.9504582245624245</v>
      </c>
      <c r="O71" s="404">
        <f xml:space="preserve"> Update!O143</f>
        <v>0</v>
      </c>
      <c r="P71" s="404">
        <f xml:space="preserve"> Update!P143</f>
        <v>0</v>
      </c>
      <c r="Q71" s="404">
        <f xml:space="preserve"> Update!Q143</f>
        <v>0</v>
      </c>
    </row>
    <row r="72" spans="1:79" s="398" customFormat="1" hidden="1" outlineLevel="1">
      <c r="A72" s="237"/>
      <c r="B72" s="241"/>
      <c r="C72" s="238"/>
      <c r="D72" s="239" t="s">
        <v>631</v>
      </c>
      <c r="E72" s="181" t="str">
        <f xml:space="preserve"> Update!E144</f>
        <v>Total Other adjustments - WR - nominal (year end prices)</v>
      </c>
      <c r="F72" s="404">
        <f xml:space="preserve"> Update!F144</f>
        <v>0</v>
      </c>
      <c r="G72" s="404" t="str">
        <f xml:space="preserve"> Update!G144</f>
        <v>£m</v>
      </c>
      <c r="H72" s="404">
        <f xml:space="preserve"> Update!H144</f>
        <v>0</v>
      </c>
      <c r="I72" s="404">
        <f xml:space="preserve"> Update!I144</f>
        <v>0</v>
      </c>
      <c r="J72" s="404">
        <f xml:space="preserve"> Update!J144</f>
        <v>0</v>
      </c>
      <c r="K72" s="404">
        <f xml:space="preserve"> Update!K144</f>
        <v>0</v>
      </c>
      <c r="L72" s="404">
        <f xml:space="preserve"> Update!L144</f>
        <v>0</v>
      </c>
      <c r="M72" s="404">
        <f xml:space="preserve"> Update!M144</f>
        <v>0</v>
      </c>
      <c r="N72" s="404">
        <f xml:space="preserve"> Update!N144</f>
        <v>0</v>
      </c>
      <c r="O72" s="404">
        <f xml:space="preserve"> Update!O144</f>
        <v>0</v>
      </c>
      <c r="P72" s="404">
        <f xml:space="preserve"> Update!P144</f>
        <v>0</v>
      </c>
      <c r="Q72" s="404">
        <f xml:space="preserve"> Update!Q144</f>
        <v>0</v>
      </c>
    </row>
    <row r="73" spans="1:79" s="397" customFormat="1" hidden="1" outlineLevel="1">
      <c r="A73" s="306"/>
      <c r="B73" s="307"/>
      <c r="C73" s="308"/>
      <c r="D73" s="250"/>
      <c r="E73" s="155" t="str">
        <f xml:space="preserve"> Update!E145</f>
        <v>Total Closing RCV - WR - nominal (year end prices)</v>
      </c>
      <c r="F73" s="405">
        <f xml:space="preserve"> Update!F145</f>
        <v>0</v>
      </c>
      <c r="G73" s="405" t="str">
        <f xml:space="preserve"> Update!G145</f>
        <v>£m</v>
      </c>
      <c r="H73" s="405">
        <f xml:space="preserve"> Update!H145</f>
        <v>0</v>
      </c>
      <c r="I73" s="405">
        <f xml:space="preserve"> Update!I145</f>
        <v>0</v>
      </c>
      <c r="J73" s="405">
        <f xml:space="preserve"> Update!J145</f>
        <v>0</v>
      </c>
      <c r="K73" s="405">
        <f xml:space="preserve"> Update!K145</f>
        <v>0</v>
      </c>
      <c r="L73" s="405">
        <f xml:space="preserve"> Update!L145</f>
        <v>58.513916219693925</v>
      </c>
      <c r="M73" s="405">
        <f xml:space="preserve"> Update!M145</f>
        <v>57.409348663710098</v>
      </c>
      <c r="N73" s="405">
        <f xml:space="preserve"> Update!N145</f>
        <v>59.896130245669646</v>
      </c>
      <c r="O73" s="405">
        <f xml:space="preserve"> Update!O145</f>
        <v>0</v>
      </c>
      <c r="P73" s="405">
        <f xml:space="preserve"> Update!P145</f>
        <v>0</v>
      </c>
      <c r="Q73" s="405">
        <f xml:space="preserve"> Update!Q145</f>
        <v>0</v>
      </c>
      <c r="R73" s="398"/>
    </row>
    <row r="74" spans="1:79" s="523" customFormat="1" hidden="1" outlineLevel="1">
      <c r="A74" s="514"/>
      <c r="B74" s="515"/>
      <c r="C74" s="516"/>
      <c r="D74" s="510"/>
      <c r="E74" s="517"/>
      <c r="F74" s="518"/>
      <c r="G74" s="518"/>
      <c r="H74" s="518"/>
      <c r="I74" s="518"/>
      <c r="J74" s="518"/>
      <c r="K74" s="519"/>
      <c r="L74" s="520"/>
      <c r="M74" s="521"/>
      <c r="N74" s="520"/>
      <c r="O74" s="522"/>
      <c r="P74" s="521"/>
      <c r="Q74" s="520"/>
      <c r="R74" s="520"/>
      <c r="S74" s="518"/>
      <c r="T74" s="518"/>
    </row>
    <row r="75" spans="1:79" s="512" customFormat="1" hidden="1" outlineLevel="1" collapsed="1">
      <c r="A75" s="306"/>
      <c r="B75" s="307" t="s">
        <v>1313</v>
      </c>
      <c r="C75" s="308"/>
      <c r="D75" s="250"/>
      <c r="E75" s="309"/>
      <c r="F75" s="397"/>
      <c r="G75" s="397"/>
      <c r="H75" s="397"/>
      <c r="I75" s="397"/>
      <c r="J75" s="397"/>
      <c r="K75" s="397"/>
      <c r="L75" s="398"/>
      <c r="M75" s="398"/>
      <c r="N75" s="398"/>
      <c r="O75" s="398"/>
      <c r="P75" s="397"/>
      <c r="Q75" s="397"/>
      <c r="R75" s="513"/>
    </row>
    <row r="76" spans="1:79" s="403" customFormat="1" hidden="1" outlineLevel="2">
      <c r="A76" s="306"/>
      <c r="B76" s="307" t="s">
        <v>1314</v>
      </c>
      <c r="C76" s="308"/>
      <c r="D76" s="250"/>
      <c r="E76" s="309"/>
      <c r="F76" s="397"/>
      <c r="G76" s="397"/>
      <c r="H76" s="397"/>
      <c r="I76" s="397"/>
      <c r="J76" s="397"/>
      <c r="K76" s="397"/>
      <c r="L76" s="398"/>
      <c r="M76" s="398"/>
      <c r="N76" s="398"/>
      <c r="O76" s="398"/>
      <c r="P76" s="398"/>
      <c r="Q76" s="398"/>
      <c r="R76" s="398"/>
      <c r="S76" s="397"/>
      <c r="T76" s="397"/>
    </row>
    <row r="77" spans="1:79" s="403" customFormat="1" hidden="1" outlineLevel="2">
      <c r="A77" s="306"/>
      <c r="B77" s="307"/>
      <c r="C77" s="308"/>
      <c r="D77" s="250"/>
      <c r="E77" s="309"/>
      <c r="F77" s="397"/>
      <c r="G77" s="397"/>
      <c r="H77" s="397"/>
      <c r="I77" s="397"/>
      <c r="J77" s="397"/>
      <c r="K77" s="397"/>
      <c r="L77" s="398"/>
      <c r="M77" s="569"/>
      <c r="N77" s="569"/>
      <c r="O77" s="398"/>
      <c r="P77" s="398"/>
      <c r="Q77" s="398"/>
      <c r="R77" s="398"/>
      <c r="S77" s="397"/>
      <c r="T77" s="397"/>
    </row>
    <row r="78" spans="1:79" s="404" customFormat="1" hidden="1" outlineLevel="2">
      <c r="A78" s="364"/>
      <c r="B78" s="218"/>
      <c r="C78" s="365"/>
      <c r="D78" s="222"/>
      <c r="E78" s="366" t="str">
        <f xml:space="preserve"> Update!E123</f>
        <v>Opening RCV (RPI inflated RCV) balance BEG - WR - nominal (year end prices)</v>
      </c>
      <c r="F78" s="395">
        <f xml:space="preserve"> Update!F123</f>
        <v>0</v>
      </c>
      <c r="G78" s="395" t="str">
        <f xml:space="preserve"> Update!G123</f>
        <v>£m</v>
      </c>
      <c r="H78" s="395">
        <f xml:space="preserve"> Update!H123</f>
        <v>0</v>
      </c>
      <c r="I78" s="395">
        <f xml:space="preserve"> Update!I123</f>
        <v>0</v>
      </c>
      <c r="J78" s="395">
        <f xml:space="preserve"> Update!J123</f>
        <v>0</v>
      </c>
      <c r="K78" s="395">
        <f xml:space="preserve"> Update!K123</f>
        <v>0</v>
      </c>
      <c r="L78" s="395">
        <f xml:space="preserve"> Update!L123</f>
        <v>0</v>
      </c>
      <c r="M78" s="395">
        <f xml:space="preserve"> Update!M123</f>
        <v>29.318552256003944</v>
      </c>
      <c r="N78" s="395">
        <f xml:space="preserve"> Update!N123</f>
        <v>28.384890609991995</v>
      </c>
      <c r="O78" s="395">
        <f xml:space="preserve"> Update!O123</f>
        <v>0</v>
      </c>
      <c r="P78" s="395">
        <f xml:space="preserve"> Update!P123</f>
        <v>0</v>
      </c>
      <c r="Q78" s="395">
        <f xml:space="preserve"> Update!Q123</f>
        <v>0</v>
      </c>
      <c r="R78" s="402"/>
      <c r="S78" s="402"/>
      <c r="T78" s="402"/>
    </row>
    <row r="79" spans="1:79" s="404" customFormat="1" hidden="1" outlineLevel="2">
      <c r="A79" s="364"/>
      <c r="B79" s="218"/>
      <c r="C79" s="365"/>
      <c r="D79" s="222" t="s">
        <v>719</v>
      </c>
      <c r="E79" s="395" t="str">
        <f xml:space="preserve"> Update!E124</f>
        <v>Indexation on RCV - CPI(H) + RPI wedge bf balance - WR - nominal (year end prices)</v>
      </c>
      <c r="F79" s="395">
        <f xml:space="preserve"> Update!F124</f>
        <v>0</v>
      </c>
      <c r="G79" s="395" t="str">
        <f xml:space="preserve"> Update!G124</f>
        <v>£m</v>
      </c>
      <c r="H79" s="395">
        <f xml:space="preserve"> Update!H124</f>
        <v>0</v>
      </c>
      <c r="I79" s="395">
        <f xml:space="preserve"> Update!I124</f>
        <v>0</v>
      </c>
      <c r="J79" s="395">
        <f xml:space="preserve"> Update!J124</f>
        <v>0</v>
      </c>
      <c r="K79" s="395">
        <f xml:space="preserve"> Update!K124</f>
        <v>0</v>
      </c>
      <c r="L79" s="395">
        <f xml:space="preserve"> Update!L124</f>
        <v>0</v>
      </c>
      <c r="M79" s="395">
        <f xml:space="preserve"> Update!M124</f>
        <v>0.25455873106020788</v>
      </c>
      <c r="N79" s="395">
        <f xml:space="preserve"> Update!N124</f>
        <v>1.6395691771607213</v>
      </c>
      <c r="O79" s="395">
        <f xml:space="preserve"> Update!O124</f>
        <v>0</v>
      </c>
      <c r="P79" s="395">
        <f xml:space="preserve"> Update!P124</f>
        <v>0</v>
      </c>
      <c r="Q79" s="395">
        <f xml:space="preserve"> Update!Q124</f>
        <v>0</v>
      </c>
      <c r="R79" s="402"/>
      <c r="S79" s="402"/>
      <c r="T79" s="402"/>
    </row>
    <row r="80" spans="1:79" s="404" customFormat="1" hidden="1" outlineLevel="2">
      <c r="A80" s="364"/>
      <c r="B80" s="218"/>
      <c r="C80" s="365"/>
      <c r="D80" s="222" t="s">
        <v>631</v>
      </c>
      <c r="E80" s="366" t="str">
        <f xml:space="preserve"> Update!E125</f>
        <v>RCV - CPI(H) + RPI wedge bf depreciation - WR - nominal (year end prices)</v>
      </c>
      <c r="F80" s="395">
        <f xml:space="preserve"> Update!F125</f>
        <v>0</v>
      </c>
      <c r="G80" s="395" t="str">
        <f xml:space="preserve"> Update!G125</f>
        <v>£m</v>
      </c>
      <c r="H80" s="395">
        <f xml:space="preserve"> Update!H125</f>
        <v>0</v>
      </c>
      <c r="I80" s="395">
        <f xml:space="preserve"> Update!I125</f>
        <v>0</v>
      </c>
      <c r="J80" s="395">
        <f xml:space="preserve"> Update!J125</f>
        <v>0</v>
      </c>
      <c r="K80" s="395">
        <f xml:space="preserve"> Update!K125</f>
        <v>0</v>
      </c>
      <c r="L80" s="395">
        <f xml:space="preserve"> Update!L125</f>
        <v>0</v>
      </c>
      <c r="M80" s="395">
        <f xml:space="preserve"> Update!M125</f>
        <v>1.8631059921850419</v>
      </c>
      <c r="N80" s="395">
        <f xml:space="preserve"> Update!N125</f>
        <v>1.8915409665906209</v>
      </c>
      <c r="O80" s="395">
        <f xml:space="preserve"> Update!O125</f>
        <v>0</v>
      </c>
      <c r="P80" s="395">
        <f xml:space="preserve"> Update!P125</f>
        <v>0</v>
      </c>
      <c r="Q80" s="395">
        <f xml:space="preserve"> Update!Q125</f>
        <v>0</v>
      </c>
      <c r="R80" s="402"/>
      <c r="S80" s="402"/>
      <c r="T80" s="402"/>
    </row>
    <row r="81" spans="1:20" s="404" customFormat="1" hidden="1" outlineLevel="2">
      <c r="A81" s="364"/>
      <c r="B81" s="218"/>
      <c r="C81" s="365"/>
      <c r="D81" s="388"/>
      <c r="E81" s="366" t="str">
        <f xml:space="preserve"> Update!E126</f>
        <v>Closing RCV (RPI inflated RCV) - WR - nominal (year end prices)</v>
      </c>
      <c r="F81" s="395">
        <f xml:space="preserve"> Update!F126</f>
        <v>0</v>
      </c>
      <c r="G81" s="395" t="str">
        <f xml:space="preserve"> Update!G126</f>
        <v>£m</v>
      </c>
      <c r="H81" s="395">
        <f xml:space="preserve"> Update!H126</f>
        <v>0</v>
      </c>
      <c r="I81" s="395">
        <f xml:space="preserve"> Update!I126</f>
        <v>0</v>
      </c>
      <c r="J81" s="395">
        <f xml:space="preserve"> Update!J126</f>
        <v>0</v>
      </c>
      <c r="K81" s="395">
        <f xml:space="preserve"> Update!K126</f>
        <v>0</v>
      </c>
      <c r="L81" s="395">
        <f xml:space="preserve"> Update!L126</f>
        <v>29.256958109846938</v>
      </c>
      <c r="M81" s="395">
        <f xml:space="preserve"> Update!M126</f>
        <v>27.710004994879114</v>
      </c>
      <c r="N81" s="395">
        <f xml:space="preserve"> Update!N126</f>
        <v>28.132918820562093</v>
      </c>
      <c r="O81" s="395">
        <f xml:space="preserve"> Update!O126</f>
        <v>0</v>
      </c>
      <c r="P81" s="395">
        <f xml:space="preserve"> Update!P126</f>
        <v>0</v>
      </c>
      <c r="Q81" s="395">
        <f xml:space="preserve"> Update!Q126</f>
        <v>0</v>
      </c>
      <c r="R81" s="402"/>
      <c r="S81" s="402"/>
      <c r="T81" s="402"/>
    </row>
    <row r="82" spans="1:20" s="398" customFormat="1" hidden="1" outlineLevel="2">
      <c r="A82" s="256"/>
      <c r="B82" s="257"/>
      <c r="C82" s="258"/>
      <c r="D82" s="255"/>
      <c r="E82" s="196"/>
      <c r="F82" s="399"/>
      <c r="G82" s="399"/>
      <c r="H82" s="399"/>
      <c r="I82" s="400"/>
      <c r="J82" s="399"/>
      <c r="K82" s="399"/>
      <c r="L82" s="399"/>
      <c r="M82" s="399"/>
      <c r="N82" s="399"/>
      <c r="O82" s="399"/>
      <c r="P82" s="399"/>
      <c r="Q82" s="399"/>
      <c r="R82" s="399"/>
      <c r="S82" s="399"/>
      <c r="T82" s="399"/>
    </row>
    <row r="83" spans="1:20" s="398" customFormat="1" hidden="1" outlineLevel="2">
      <c r="A83" s="237"/>
      <c r="B83" s="241" t="s">
        <v>1315</v>
      </c>
      <c r="C83" s="238"/>
      <c r="D83" s="239"/>
      <c r="E83" s="196"/>
    </row>
    <row r="84" spans="1:20" s="398" customFormat="1" hidden="1" outlineLevel="2">
      <c r="A84" s="237"/>
      <c r="B84" s="241"/>
      <c r="C84" s="238"/>
      <c r="D84" s="239"/>
      <c r="E84" s="196"/>
      <c r="M84" s="569"/>
    </row>
    <row r="85" spans="1:20" s="404" customFormat="1" hidden="1" outlineLevel="2">
      <c r="A85" s="183"/>
      <c r="B85" s="216"/>
      <c r="C85" s="185"/>
      <c r="D85" s="239"/>
      <c r="E85" s="181" t="str">
        <f xml:space="preserve"> Update!E128</f>
        <v>Opening RCV (CPIH inflated RCV) balance BEG - WR - nominal (year end prices)</v>
      </c>
      <c r="F85" s="293">
        <f xml:space="preserve"> Update!F128</f>
        <v>0</v>
      </c>
      <c r="G85" s="293" t="str">
        <f xml:space="preserve"> Update!G128</f>
        <v>£m</v>
      </c>
      <c r="H85" s="293">
        <f xml:space="preserve"> Update!H128</f>
        <v>0</v>
      </c>
      <c r="I85" s="293">
        <f xml:space="preserve"> Update!I128</f>
        <v>0</v>
      </c>
      <c r="J85" s="293">
        <f xml:space="preserve"> Update!J128</f>
        <v>0</v>
      </c>
      <c r="K85" s="293">
        <f xml:space="preserve"> Update!K128</f>
        <v>0</v>
      </c>
      <c r="L85" s="293">
        <f xml:space="preserve"> Update!L128</f>
        <v>0</v>
      </c>
      <c r="M85" s="293">
        <f xml:space="preserve"> Update!M128</f>
        <v>29.316672689199919</v>
      </c>
      <c r="N85" s="293">
        <f xml:space="preserve"> Update!N128</f>
        <v>28.327591764594374</v>
      </c>
      <c r="O85" s="293">
        <f xml:space="preserve"> Update!O128</f>
        <v>0</v>
      </c>
      <c r="P85" s="293">
        <f xml:space="preserve"> Update!P128</f>
        <v>0</v>
      </c>
      <c r="Q85" s="293">
        <f xml:space="preserve"> Update!Q128</f>
        <v>0</v>
      </c>
    </row>
    <row r="86" spans="1:20" s="404" customFormat="1" hidden="1" outlineLevel="2">
      <c r="A86" s="183"/>
      <c r="B86" s="216"/>
      <c r="C86" s="185"/>
      <c r="D86" s="239" t="s">
        <v>719</v>
      </c>
      <c r="E86" s="181" t="str">
        <f xml:space="preserve"> Update!E129</f>
        <v>Indexation on RCV (CPIH inflated RCV) bf balance - WR - nominal (year end prices)</v>
      </c>
      <c r="F86" s="293">
        <f xml:space="preserve"> Update!F129</f>
        <v>0</v>
      </c>
      <c r="G86" s="293" t="str">
        <f xml:space="preserve"> Update!G129</f>
        <v>£m</v>
      </c>
      <c r="H86" s="293">
        <f xml:space="preserve"> Update!H129</f>
        <v>0</v>
      </c>
      <c r="I86" s="293">
        <f xml:space="preserve"> Update!I129</f>
        <v>0</v>
      </c>
      <c r="J86" s="293">
        <f xml:space="preserve"> Update!J129</f>
        <v>0</v>
      </c>
      <c r="K86" s="293">
        <f xml:space="preserve"> Update!K129</f>
        <v>0</v>
      </c>
      <c r="L86" s="293">
        <f xml:space="preserve"> Update!L129</f>
        <v>0</v>
      </c>
      <c r="M86" s="293">
        <f xml:space="preserve"> Update!M129</f>
        <v>0.23662661697144077</v>
      </c>
      <c r="N86" s="293">
        <f xml:space="preserve"> Update!N129</f>
        <v>1.0803656548342744</v>
      </c>
      <c r="O86" s="293">
        <f xml:space="preserve"> Update!O129</f>
        <v>0</v>
      </c>
      <c r="P86" s="293">
        <f xml:space="preserve"> Update!P129</f>
        <v>0</v>
      </c>
      <c r="Q86" s="293">
        <f xml:space="preserve"> Update!Q129</f>
        <v>0</v>
      </c>
    </row>
    <row r="87" spans="1:20" s="404" customFormat="1" hidden="1" outlineLevel="2">
      <c r="A87" s="183"/>
      <c r="B87" s="216"/>
      <c r="C87" s="185"/>
      <c r="D87" s="239" t="s">
        <v>631</v>
      </c>
      <c r="E87" s="181" t="str">
        <f xml:space="preserve"> Update!E130</f>
        <v>RCV - CPI(H) bf depreciation - WR - nominal (year end prices)</v>
      </c>
      <c r="F87" s="293">
        <f xml:space="preserve"> Update!F130</f>
        <v>0</v>
      </c>
      <c r="G87" s="293" t="str">
        <f xml:space="preserve"> Update!G130</f>
        <v>£m</v>
      </c>
      <c r="H87" s="293">
        <f xml:space="preserve"> Update!H130</f>
        <v>0</v>
      </c>
      <c r="I87" s="293">
        <f xml:space="preserve"> Update!I130</f>
        <v>0</v>
      </c>
      <c r="J87" s="293">
        <f xml:space="preserve"> Update!J130</f>
        <v>0</v>
      </c>
      <c r="K87" s="293">
        <f xml:space="preserve"> Update!K130</f>
        <v>0</v>
      </c>
      <c r="L87" s="293">
        <f xml:space="preserve"> Update!L130</f>
        <v>0</v>
      </c>
      <c r="M87" s="293">
        <f xml:space="preserve"> Update!M130</f>
        <v>1.8618578562887975</v>
      </c>
      <c r="N87" s="293">
        <f xml:space="preserve"> Update!N130</f>
        <v>1.8527013174240008</v>
      </c>
      <c r="O87" s="293">
        <f xml:space="preserve"> Update!O130</f>
        <v>0</v>
      </c>
      <c r="P87" s="293">
        <f xml:space="preserve"> Update!P130</f>
        <v>0</v>
      </c>
      <c r="Q87" s="293">
        <f xml:space="preserve"> Update!Q130</f>
        <v>0</v>
      </c>
    </row>
    <row r="88" spans="1:20" s="404" customFormat="1" hidden="1" outlineLevel="2">
      <c r="A88" s="183"/>
      <c r="B88" s="216"/>
      <c r="C88" s="185"/>
      <c r="D88" s="239" t="s">
        <v>631</v>
      </c>
      <c r="E88" s="181" t="str">
        <f xml:space="preserve"> Update!E131</f>
        <v>Other adjustments CPI(H) - WR - nominal (year end prices)</v>
      </c>
      <c r="F88" s="293">
        <f xml:space="preserve"> Update!F131</f>
        <v>0</v>
      </c>
      <c r="G88" s="293" t="str">
        <f xml:space="preserve"> Update!G131</f>
        <v>£m</v>
      </c>
      <c r="H88" s="293">
        <f xml:space="preserve"> Update!H131</f>
        <v>0</v>
      </c>
      <c r="I88" s="293">
        <f xml:space="preserve"> Update!I131</f>
        <v>0</v>
      </c>
      <c r="J88" s="293">
        <f xml:space="preserve"> Update!J131</f>
        <v>0</v>
      </c>
      <c r="K88" s="293">
        <f xml:space="preserve"> Update!K131</f>
        <v>0</v>
      </c>
      <c r="L88" s="293">
        <f xml:space="preserve"> Update!L131</f>
        <v>0</v>
      </c>
      <c r="M88" s="293">
        <f xml:space="preserve"> Update!M131</f>
        <v>0</v>
      </c>
      <c r="N88" s="293">
        <f xml:space="preserve"> Update!N131</f>
        <v>0</v>
      </c>
      <c r="O88" s="293">
        <f xml:space="preserve"> Update!O131</f>
        <v>0</v>
      </c>
      <c r="P88" s="293">
        <f xml:space="preserve"> Update!P131</f>
        <v>0</v>
      </c>
      <c r="Q88" s="293">
        <f xml:space="preserve"> Update!Q131</f>
        <v>0</v>
      </c>
    </row>
    <row r="89" spans="1:20" s="404" customFormat="1" hidden="1" outlineLevel="2">
      <c r="A89" s="183"/>
      <c r="B89" s="216"/>
      <c r="C89" s="185"/>
      <c r="D89" s="239"/>
      <c r="E89" s="181" t="str">
        <f xml:space="preserve"> Update!E132</f>
        <v>Closing RCV (CPIH inflated RCV) - WR - nominal (year end prices)</v>
      </c>
      <c r="F89" s="293">
        <f xml:space="preserve"> Update!F132</f>
        <v>0</v>
      </c>
      <c r="G89" s="293" t="str">
        <f xml:space="preserve"> Update!G132</f>
        <v>£m</v>
      </c>
      <c r="H89" s="293">
        <f xml:space="preserve"> Update!H132</f>
        <v>0</v>
      </c>
      <c r="I89" s="293">
        <f xml:space="preserve"> Update!I132</f>
        <v>0</v>
      </c>
      <c r="J89" s="293">
        <f xml:space="preserve"> Update!J132</f>
        <v>0</v>
      </c>
      <c r="K89" s="293">
        <f xml:space="preserve"> Update!K132</f>
        <v>0</v>
      </c>
      <c r="L89" s="293">
        <f xml:space="preserve"> Update!L132</f>
        <v>29.256958109846984</v>
      </c>
      <c r="M89" s="293">
        <f xml:space="preserve"> Update!M132</f>
        <v>27.69144144988261</v>
      </c>
      <c r="N89" s="293">
        <f xml:space="preserve"> Update!N132</f>
        <v>27.555256102004645</v>
      </c>
      <c r="O89" s="293">
        <f xml:space="preserve"> Update!O132</f>
        <v>0</v>
      </c>
      <c r="P89" s="293">
        <f xml:space="preserve"> Update!P132</f>
        <v>0</v>
      </c>
      <c r="Q89" s="293">
        <f xml:space="preserve"> Update!Q132</f>
        <v>0</v>
      </c>
    </row>
    <row r="90" spans="1:20" s="398" customFormat="1" hidden="1" outlineLevel="2">
      <c r="A90" s="237"/>
      <c r="B90" s="241"/>
      <c r="C90" s="238"/>
      <c r="D90" s="239"/>
      <c r="E90" s="196"/>
    </row>
    <row r="91" spans="1:20" s="398" customFormat="1" hidden="1" outlineLevel="2">
      <c r="A91" s="237"/>
      <c r="B91" s="241" t="s">
        <v>1316</v>
      </c>
      <c r="C91" s="238"/>
      <c r="D91" s="239"/>
      <c r="E91" s="196"/>
    </row>
    <row r="92" spans="1:20" s="398" customFormat="1" hidden="1" outlineLevel="2">
      <c r="A92" s="237"/>
      <c r="B92" s="241"/>
      <c r="C92" s="238"/>
      <c r="D92" s="239"/>
      <c r="E92" s="196"/>
    </row>
    <row r="93" spans="1:20" s="404" customFormat="1" hidden="1" outlineLevel="2">
      <c r="A93" s="183"/>
      <c r="B93" s="216"/>
      <c r="C93" s="185"/>
      <c r="D93" s="239"/>
      <c r="E93" s="181" t="str">
        <f xml:space="preserve"> Update!E134</f>
        <v>Opening RCV (Post 2020 investment RCV) balance BEG - WR - nominal (year end prices)</v>
      </c>
      <c r="F93" s="293">
        <f xml:space="preserve"> Update!F134</f>
        <v>0</v>
      </c>
      <c r="G93" s="293" t="str">
        <f xml:space="preserve"> Update!G134</f>
        <v>£m</v>
      </c>
      <c r="H93" s="293">
        <f xml:space="preserve"> Update!H134</f>
        <v>0</v>
      </c>
      <c r="I93" s="293">
        <f xml:space="preserve"> Update!I134</f>
        <v>0</v>
      </c>
      <c r="J93" s="293">
        <f xml:space="preserve"> Update!J134</f>
        <v>0</v>
      </c>
      <c r="K93" s="293">
        <f xml:space="preserve"> Update!K134</f>
        <v>0</v>
      </c>
      <c r="L93" s="293">
        <f xml:space="preserve"> Update!L134</f>
        <v>0</v>
      </c>
      <c r="M93" s="293">
        <f xml:space="preserve"> Update!M134</f>
        <v>0</v>
      </c>
      <c r="N93" s="293">
        <f xml:space="preserve"> Update!N134</f>
        <v>2.054029381768919</v>
      </c>
      <c r="O93" s="293">
        <f xml:space="preserve"> Update!O134</f>
        <v>0</v>
      </c>
      <c r="P93" s="293">
        <f xml:space="preserve"> Update!P134</f>
        <v>0</v>
      </c>
      <c r="Q93" s="293">
        <f xml:space="preserve"> Update!Q134</f>
        <v>0</v>
      </c>
    </row>
    <row r="94" spans="1:20" s="404" customFormat="1" hidden="1" outlineLevel="2">
      <c r="A94" s="183"/>
      <c r="B94" s="216"/>
      <c r="C94" s="185"/>
      <c r="D94" s="239" t="s">
        <v>719</v>
      </c>
      <c r="E94" s="181" t="str">
        <f xml:space="preserve"> Update!E135</f>
        <v>Indexation on RCV (Post 2020 investment RCV) bf balance - WR - nominal (year end prices)</v>
      </c>
      <c r="F94" s="293">
        <f xml:space="preserve"> Update!F135</f>
        <v>0</v>
      </c>
      <c r="G94" s="293" t="str">
        <f xml:space="preserve"> Update!G135</f>
        <v>£m</v>
      </c>
      <c r="H94" s="293">
        <f xml:space="preserve"> Update!H135</f>
        <v>0</v>
      </c>
      <c r="I94" s="293">
        <f xml:space="preserve"> Update!I135</f>
        <v>0</v>
      </c>
      <c r="J94" s="293">
        <f xml:space="preserve"> Update!J135</f>
        <v>0</v>
      </c>
      <c r="K94" s="293">
        <f xml:space="preserve"> Update!K135</f>
        <v>0</v>
      </c>
      <c r="L94" s="293">
        <f xml:space="preserve"> Update!L135</f>
        <v>0</v>
      </c>
      <c r="M94" s="293">
        <f xml:space="preserve"> Update!M135</f>
        <v>0</v>
      </c>
      <c r="N94" s="293">
        <f xml:space="preserve"> Update!N135</f>
        <v>7.8337149748719345E-2</v>
      </c>
      <c r="O94" s="293">
        <f xml:space="preserve"> Update!O135</f>
        <v>0</v>
      </c>
      <c r="P94" s="293">
        <f xml:space="preserve"> Update!P135</f>
        <v>0</v>
      </c>
      <c r="Q94" s="293">
        <f xml:space="preserve"> Update!Q135</f>
        <v>0</v>
      </c>
    </row>
    <row r="95" spans="1:20" s="404" customFormat="1" hidden="1" outlineLevel="2">
      <c r="A95" s="183"/>
      <c r="B95" s="216"/>
      <c r="C95" s="185"/>
      <c r="D95" s="239" t="s">
        <v>719</v>
      </c>
      <c r="E95" s="181" t="str">
        <f xml:space="preserve"> Update!E136</f>
        <v>Water resources: Non-PAYG Totex - nominal (year end prices)</v>
      </c>
      <c r="F95" s="293">
        <f xml:space="preserve"> Update!F136</f>
        <v>0</v>
      </c>
      <c r="G95" s="293" t="str">
        <f xml:space="preserve"> Update!G136</f>
        <v>£m</v>
      </c>
      <c r="H95" s="293">
        <f xml:space="preserve"> Update!H136</f>
        <v>0</v>
      </c>
      <c r="I95" s="293">
        <f xml:space="preserve"> Update!I136</f>
        <v>0</v>
      </c>
      <c r="J95" s="293">
        <f xml:space="preserve"> Update!J136</f>
        <v>0</v>
      </c>
      <c r="K95" s="293">
        <f xml:space="preserve"> Update!K136</f>
        <v>0</v>
      </c>
      <c r="L95" s="293">
        <f xml:space="preserve"> Update!L136</f>
        <v>0</v>
      </c>
      <c r="M95" s="293">
        <f xml:space="preserve"> Update!M136</f>
        <v>2.0732082797608418</v>
      </c>
      <c r="N95" s="293">
        <f xml:space="preserve"> Update!N136</f>
        <v>2.2818047321330739</v>
      </c>
      <c r="O95" s="293">
        <f xml:space="preserve"> Update!O136</f>
        <v>0</v>
      </c>
      <c r="P95" s="293">
        <f xml:space="preserve"> Update!P136</f>
        <v>0</v>
      </c>
      <c r="Q95" s="293">
        <f xml:space="preserve"> Update!Q136</f>
        <v>0</v>
      </c>
    </row>
    <row r="96" spans="1:20" s="404" customFormat="1" hidden="1" outlineLevel="2">
      <c r="A96" s="183"/>
      <c r="B96" s="216"/>
      <c r="C96" s="185"/>
      <c r="D96" s="239" t="s">
        <v>631</v>
      </c>
      <c r="E96" s="181" t="str">
        <f xml:space="preserve"> Update!E137</f>
        <v>RCV additions depreciation - WR - nominal (year end prices) POS</v>
      </c>
      <c r="F96" s="293">
        <f xml:space="preserve"> Update!F137</f>
        <v>0</v>
      </c>
      <c r="G96" s="293" t="str">
        <f xml:space="preserve"> Update!G137</f>
        <v>£m</v>
      </c>
      <c r="H96" s="293">
        <f xml:space="preserve"> Update!H137</f>
        <v>0</v>
      </c>
      <c r="I96" s="293">
        <f xml:space="preserve"> Update!I137</f>
        <v>0</v>
      </c>
      <c r="J96" s="293">
        <f xml:space="preserve"> Update!J137</f>
        <v>0</v>
      </c>
      <c r="K96" s="293">
        <f xml:space="preserve"> Update!K137</f>
        <v>0</v>
      </c>
      <c r="L96" s="293">
        <f xml:space="preserve"> Update!L137</f>
        <v>0</v>
      </c>
      <c r="M96" s="293">
        <f xml:space="preserve"> Update!M137</f>
        <v>6.5306060812466399E-2</v>
      </c>
      <c r="N96" s="293">
        <f xml:space="preserve"> Update!N137</f>
        <v>0.20621594054780282</v>
      </c>
      <c r="O96" s="293">
        <f xml:space="preserve"> Update!O137</f>
        <v>0</v>
      </c>
      <c r="P96" s="293">
        <f xml:space="preserve"> Update!P137</f>
        <v>0</v>
      </c>
      <c r="Q96" s="293">
        <f xml:space="preserve"> Update!Q137</f>
        <v>0</v>
      </c>
    </row>
    <row r="97" spans="1:18" s="404" customFormat="1" hidden="1" outlineLevel="2">
      <c r="A97" s="183"/>
      <c r="B97" s="216"/>
      <c r="C97" s="185"/>
      <c r="D97" s="239"/>
      <c r="E97" s="181" t="str">
        <f xml:space="preserve"> Update!E138</f>
        <v>Closing RCV (Post 2020 investment RCV) - WR - nominal (year end prices)</v>
      </c>
      <c r="F97" s="293">
        <f xml:space="preserve"> Update!F138</f>
        <v>0</v>
      </c>
      <c r="G97" s="293" t="str">
        <f xml:space="preserve"> Update!G138</f>
        <v>£m</v>
      </c>
      <c r="H97" s="293">
        <f xml:space="preserve"> Update!H138</f>
        <v>0</v>
      </c>
      <c r="I97" s="293">
        <f xml:space="preserve"> Update!I138</f>
        <v>0</v>
      </c>
      <c r="J97" s="293">
        <f xml:space="preserve"> Update!J138</f>
        <v>0</v>
      </c>
      <c r="K97" s="293">
        <f xml:space="preserve"> Update!K138</f>
        <v>0</v>
      </c>
      <c r="L97" s="293">
        <f xml:space="preserve"> Update!L138</f>
        <v>0</v>
      </c>
      <c r="M97" s="293">
        <f xml:space="preserve"> Update!M138</f>
        <v>2.0079022189483751</v>
      </c>
      <c r="N97" s="293">
        <f xml:space="preserve"> Update!N138</f>
        <v>4.2079553231029099</v>
      </c>
      <c r="O97" s="293">
        <f xml:space="preserve"> Update!O138</f>
        <v>0</v>
      </c>
      <c r="P97" s="293">
        <f xml:space="preserve"> Update!P138</f>
        <v>0</v>
      </c>
      <c r="Q97" s="293">
        <f xml:space="preserve"> Update!Q138</f>
        <v>0</v>
      </c>
    </row>
    <row r="98" spans="1:18" s="397" customFormat="1" hidden="1" outlineLevel="1">
      <c r="A98" s="306"/>
      <c r="B98" s="307"/>
      <c r="C98" s="308"/>
      <c r="D98" s="250"/>
      <c r="E98" s="309"/>
      <c r="R98" s="398"/>
    </row>
    <row r="99" spans="1:18" s="397" customFormat="1" hidden="1" outlineLevel="1" collapsed="1">
      <c r="A99" s="306"/>
      <c r="B99" s="307" t="s">
        <v>1317</v>
      </c>
      <c r="C99" s="308"/>
      <c r="D99" s="250"/>
      <c r="E99" s="309"/>
      <c r="R99" s="398"/>
    </row>
    <row r="100" spans="1:18" s="397" customFormat="1" hidden="1" outlineLevel="2">
      <c r="A100" s="306"/>
      <c r="B100" s="307"/>
      <c r="C100" s="308"/>
      <c r="D100" s="250"/>
      <c r="E100" s="309"/>
      <c r="R100" s="398"/>
    </row>
    <row r="101" spans="1:18" s="405" customFormat="1" hidden="1" outlineLevel="2">
      <c r="A101" s="157"/>
      <c r="B101" s="158"/>
      <c r="C101" s="159"/>
      <c r="D101" s="250"/>
      <c r="E101" s="155" t="str">
        <f xml:space="preserve"> Update!E147</f>
        <v>Average RPI inflated RCV (year average) - WR - nominal (year average prices)</v>
      </c>
      <c r="F101" s="401">
        <f xml:space="preserve"> Update!F147</f>
        <v>0</v>
      </c>
      <c r="G101" s="401" t="str">
        <f xml:space="preserve"> Update!G147</f>
        <v>£m</v>
      </c>
      <c r="H101" s="401">
        <f xml:space="preserve"> Update!H147</f>
        <v>0</v>
      </c>
      <c r="I101" s="401">
        <f xml:space="preserve"> Update!I147</f>
        <v>0</v>
      </c>
      <c r="J101" s="401">
        <f xml:space="preserve"> Update!J147</f>
        <v>0</v>
      </c>
      <c r="K101" s="401">
        <f xml:space="preserve"> Update!K147</f>
        <v>0</v>
      </c>
      <c r="L101" s="401">
        <f xml:space="preserve"> Update!L147</f>
        <v>0</v>
      </c>
      <c r="M101" s="401">
        <f xml:space="preserve"> Update!M147</f>
        <v>28.487079821922791</v>
      </c>
      <c r="N101" s="401">
        <f xml:space="preserve"> Update!N147</f>
        <v>28.23420090204295</v>
      </c>
      <c r="O101" s="401">
        <f xml:space="preserve"> Update!O147</f>
        <v>0</v>
      </c>
      <c r="P101" s="401">
        <f xml:space="preserve"> Update!P147</f>
        <v>0</v>
      </c>
      <c r="Q101" s="401">
        <f xml:space="preserve"> Update!Q147</f>
        <v>0</v>
      </c>
      <c r="R101" s="404"/>
    </row>
    <row r="102" spans="1:18" s="405" customFormat="1" hidden="1" outlineLevel="2">
      <c r="A102" s="157"/>
      <c r="B102" s="158"/>
      <c r="C102" s="159"/>
      <c r="D102" s="250"/>
      <c r="E102" s="155" t="str">
        <f xml:space="preserve"> Update!E148</f>
        <v>Average CPIH inflated RCV (year average) - WR - nominal (year average prices)</v>
      </c>
      <c r="F102" s="401">
        <f xml:space="preserve"> Update!F148</f>
        <v>0</v>
      </c>
      <c r="G102" s="401" t="str">
        <f xml:space="preserve"> Update!G148</f>
        <v>£m</v>
      </c>
      <c r="H102" s="401">
        <f xml:space="preserve"> Update!H148</f>
        <v>0</v>
      </c>
      <c r="I102" s="401">
        <f xml:space="preserve"> Update!I148</f>
        <v>0</v>
      </c>
      <c r="J102" s="401">
        <f xml:space="preserve"> Update!J148</f>
        <v>0</v>
      </c>
      <c r="K102" s="401">
        <f xml:space="preserve"> Update!K148</f>
        <v>0</v>
      </c>
      <c r="L102" s="401">
        <f xml:space="preserve"> Update!L148</f>
        <v>0</v>
      </c>
      <c r="M102" s="401">
        <f xml:space="preserve"> Update!M148</f>
        <v>28.467995697319026</v>
      </c>
      <c r="N102" s="401">
        <f xml:space="preserve"> Update!N148</f>
        <v>27.654458524318152</v>
      </c>
      <c r="O102" s="401">
        <f xml:space="preserve"> Update!O148</f>
        <v>0</v>
      </c>
      <c r="P102" s="401">
        <f xml:space="preserve"> Update!P148</f>
        <v>0</v>
      </c>
      <c r="Q102" s="401">
        <f xml:space="preserve"> Update!Q148</f>
        <v>0</v>
      </c>
      <c r="R102" s="404"/>
    </row>
    <row r="103" spans="1:18" s="405" customFormat="1" hidden="1" outlineLevel="2">
      <c r="A103" s="157"/>
      <c r="B103" s="158"/>
      <c r="C103" s="159"/>
      <c r="D103" s="250"/>
      <c r="E103" s="155" t="str">
        <f xml:space="preserve"> Update!E149</f>
        <v>Average post 2020 investment RCV (year average) - WR - nominal (year average prices)</v>
      </c>
      <c r="F103" s="401">
        <f xml:space="preserve"> Update!F149</f>
        <v>0</v>
      </c>
      <c r="G103" s="401" t="str">
        <f xml:space="preserve"> Update!G149</f>
        <v>£m</v>
      </c>
      <c r="H103" s="401">
        <f xml:space="preserve"> Update!H149</f>
        <v>0</v>
      </c>
      <c r="I103" s="401">
        <f xml:space="preserve"> Update!I149</f>
        <v>0</v>
      </c>
      <c r="J103" s="401">
        <f xml:space="preserve"> Update!J149</f>
        <v>0</v>
      </c>
      <c r="K103" s="401">
        <f xml:space="preserve"> Update!K149</f>
        <v>0</v>
      </c>
      <c r="L103" s="401">
        <f xml:space="preserve"> Update!L149</f>
        <v>0</v>
      </c>
      <c r="M103" s="401">
        <f xml:space="preserve"> Update!M149</f>
        <v>0.99853630175824526</v>
      </c>
      <c r="N103" s="401">
        <f xml:space="preserve"> Update!N149</f>
        <v>3.0780947372896752</v>
      </c>
      <c r="O103" s="401">
        <f xml:space="preserve"> Update!O149</f>
        <v>0</v>
      </c>
      <c r="P103" s="401">
        <f xml:space="preserve"> Update!P149</f>
        <v>0</v>
      </c>
      <c r="Q103" s="401">
        <f xml:space="preserve"> Update!Q149</f>
        <v>0</v>
      </c>
      <c r="R103" s="404"/>
    </row>
    <row r="104" spans="1:18" s="405" customFormat="1" hidden="1" outlineLevel="2">
      <c r="A104" s="157"/>
      <c r="B104" s="158"/>
      <c r="C104" s="159"/>
      <c r="D104" s="250"/>
      <c r="E104" s="155" t="str">
        <f xml:space="preserve"> Update!E150</f>
        <v>Average total RCV (year average) - WR - nominal (year average prices)</v>
      </c>
      <c r="F104" s="401">
        <f xml:space="preserve"> Update!F150</f>
        <v>0</v>
      </c>
      <c r="G104" s="401" t="str">
        <f xml:space="preserve"> Update!G150</f>
        <v>£m</v>
      </c>
      <c r="H104" s="401">
        <f xml:space="preserve"> Update!H150</f>
        <v>0</v>
      </c>
      <c r="I104" s="401">
        <f xml:space="preserve"> Update!I150</f>
        <v>0</v>
      </c>
      <c r="J104" s="401">
        <f xml:space="preserve"> Update!J150</f>
        <v>0</v>
      </c>
      <c r="K104" s="401">
        <f xml:space="preserve"> Update!K150</f>
        <v>0</v>
      </c>
      <c r="L104" s="401">
        <f xml:space="preserve"> Update!L150</f>
        <v>0</v>
      </c>
      <c r="M104" s="401">
        <f xml:space="preserve"> Update!M150</f>
        <v>57.953611821000059</v>
      </c>
      <c r="N104" s="401">
        <f xml:space="preserve"> Update!N150</f>
        <v>58.966754163650776</v>
      </c>
      <c r="O104" s="401">
        <f xml:space="preserve"> Update!O150</f>
        <v>0</v>
      </c>
      <c r="P104" s="401">
        <f xml:space="preserve"> Update!P150</f>
        <v>0</v>
      </c>
      <c r="Q104" s="401">
        <f xml:space="preserve"> Update!Q150</f>
        <v>0</v>
      </c>
      <c r="R104" s="404"/>
    </row>
    <row r="105" spans="1:18" s="310" customFormat="1" hidden="1" outlineLevel="1">
      <c r="A105" s="306"/>
      <c r="B105" s="307"/>
      <c r="C105" s="308"/>
      <c r="D105" s="250"/>
      <c r="E105" s="309"/>
      <c r="F105" s="397"/>
      <c r="G105" s="397"/>
      <c r="H105" s="397"/>
      <c r="I105" s="397"/>
      <c r="J105" s="397"/>
      <c r="K105" s="397"/>
      <c r="L105" s="397"/>
      <c r="M105" s="397"/>
      <c r="N105" s="397"/>
      <c r="O105" s="397"/>
      <c r="P105" s="397"/>
      <c r="Q105" s="397"/>
      <c r="R105" s="240"/>
    </row>
    <row r="106" spans="1:18" s="310" customFormat="1" hidden="1" outlineLevel="1" collapsed="1">
      <c r="A106" s="306"/>
      <c r="B106" s="85" t="s">
        <v>1318</v>
      </c>
      <c r="C106" s="308"/>
      <c r="D106" s="250"/>
      <c r="E106" s="309"/>
      <c r="R106" s="240"/>
    </row>
    <row r="107" spans="1:18" s="310" customFormat="1" hidden="1" outlineLevel="2">
      <c r="A107" s="306"/>
      <c r="B107" s="85"/>
      <c r="C107" s="308"/>
      <c r="D107" s="250"/>
      <c r="E107" s="309"/>
      <c r="R107" s="240"/>
    </row>
    <row r="108" spans="1:18" s="187" customFormat="1" hidden="1" outlineLevel="2">
      <c r="A108" s="183"/>
      <c r="B108" s="158"/>
      <c r="C108" s="185"/>
      <c r="D108" s="239"/>
      <c r="E108" s="181" t="str">
        <f xml:space="preserve"> Inp!E$206</f>
        <v>Regulatory equity notional (PR19FD)</v>
      </c>
      <c r="F108" s="181">
        <f xml:space="preserve"> Inp!F$206</f>
        <v>0</v>
      </c>
      <c r="G108" s="181" t="str">
        <f xml:space="preserve"> Inp!G$206</f>
        <v>%</v>
      </c>
      <c r="H108" s="181">
        <f xml:space="preserve"> Inp!H$206</f>
        <v>0</v>
      </c>
      <c r="I108" s="181">
        <f xml:space="preserve"> Inp!I$206</f>
        <v>0</v>
      </c>
      <c r="J108" s="291">
        <f xml:space="preserve"> Inp!J$206</f>
        <v>0</v>
      </c>
      <c r="K108" s="291">
        <f xml:space="preserve"> Inp!K$206</f>
        <v>0</v>
      </c>
      <c r="L108" s="291">
        <f xml:space="preserve"> Inp!L$206</f>
        <v>0</v>
      </c>
      <c r="M108" s="291">
        <f xml:space="preserve"> Inp!M$206</f>
        <v>0.4</v>
      </c>
      <c r="N108" s="291">
        <f xml:space="preserve"> Inp!N$206</f>
        <v>0.4</v>
      </c>
      <c r="O108" s="291">
        <f xml:space="preserve"> Inp!O$206</f>
        <v>0.4</v>
      </c>
      <c r="P108" s="291">
        <f xml:space="preserve"> Inp!P$206</f>
        <v>0.4</v>
      </c>
      <c r="Q108" s="291">
        <f xml:space="preserve"> Inp!Q$206</f>
        <v>0.4</v>
      </c>
    </row>
    <row r="109" spans="1:18" s="161" customFormat="1" hidden="1" outlineLevel="2">
      <c r="A109" s="157"/>
      <c r="B109" s="158"/>
      <c r="C109" s="159"/>
      <c r="D109" s="250"/>
      <c r="E109" s="155" t="str">
        <f xml:space="preserve"> Update!E179</f>
        <v>Regulatory equity actual</v>
      </c>
      <c r="F109" s="401">
        <f xml:space="preserve"> Update!F179</f>
        <v>0</v>
      </c>
      <c r="G109" s="401" t="str">
        <f xml:space="preserve"> Update!G179</f>
        <v>%</v>
      </c>
      <c r="H109" s="401">
        <f xml:space="preserve"> Update!H179</f>
        <v>0</v>
      </c>
      <c r="I109" s="401">
        <f xml:space="preserve"> Update!I179</f>
        <v>0</v>
      </c>
      <c r="J109" s="401">
        <f xml:space="preserve"> Update!J179</f>
        <v>0</v>
      </c>
      <c r="K109" s="401">
        <f xml:space="preserve"> Update!K179</f>
        <v>0</v>
      </c>
      <c r="L109" s="401">
        <f xml:space="preserve"> Update!L179</f>
        <v>0</v>
      </c>
      <c r="M109" s="401">
        <f xml:space="preserve"> Update!M179</f>
        <v>0.38514999999999999</v>
      </c>
      <c r="N109" s="401">
        <f xml:space="preserve"> Update!N179</f>
        <v>0</v>
      </c>
      <c r="O109" s="401">
        <f xml:space="preserve"> Update!O179</f>
        <v>0</v>
      </c>
      <c r="P109" s="401">
        <f xml:space="preserve"> Update!P179</f>
        <v>0</v>
      </c>
      <c r="Q109" s="401">
        <f xml:space="preserve"> Update!Q179</f>
        <v>0</v>
      </c>
      <c r="R109" s="187"/>
    </row>
    <row r="110" spans="1:18" s="310" customFormat="1" hidden="1" outlineLevel="1">
      <c r="A110" s="306"/>
      <c r="B110" s="307"/>
      <c r="C110" s="308"/>
      <c r="D110" s="250"/>
      <c r="E110" s="309"/>
      <c r="F110" s="309"/>
      <c r="G110" s="309"/>
      <c r="H110" s="309"/>
      <c r="I110" s="309"/>
      <c r="J110" s="309"/>
      <c r="K110" s="309"/>
      <c r="L110" s="309"/>
      <c r="M110" s="309"/>
      <c r="N110" s="309"/>
      <c r="O110" s="309"/>
      <c r="P110" s="309"/>
      <c r="Q110" s="309"/>
      <c r="R110" s="240"/>
    </row>
    <row r="111" spans="1:18" s="310" customFormat="1" hidden="1" outlineLevel="1" collapsed="1">
      <c r="A111" s="306"/>
      <c r="B111" s="304" t="s">
        <v>1319</v>
      </c>
      <c r="C111" s="308"/>
      <c r="D111" s="250"/>
      <c r="E111" s="309"/>
      <c r="F111" s="309"/>
      <c r="G111" s="309"/>
      <c r="H111" s="309"/>
      <c r="I111" s="309"/>
      <c r="J111" s="309"/>
      <c r="K111" s="309"/>
      <c r="L111" s="309"/>
      <c r="M111" s="309"/>
      <c r="N111" s="309"/>
      <c r="O111" s="309"/>
      <c r="P111" s="309"/>
      <c r="Q111" s="309"/>
      <c r="R111" s="240"/>
    </row>
    <row r="112" spans="1:18" s="310" customFormat="1" hidden="1" outlineLevel="2">
      <c r="A112" s="306"/>
      <c r="B112" s="304"/>
      <c r="C112" s="308"/>
      <c r="D112" s="250"/>
      <c r="E112" s="309"/>
      <c r="F112" s="309"/>
      <c r="G112" s="309"/>
      <c r="H112" s="309"/>
      <c r="I112" s="309"/>
      <c r="J112" s="309"/>
      <c r="K112" s="309"/>
      <c r="L112" s="309"/>
      <c r="M112" s="309"/>
      <c r="N112" s="309"/>
      <c r="O112" s="309"/>
      <c r="P112" s="309"/>
      <c r="Q112" s="309"/>
      <c r="R112" s="240"/>
    </row>
    <row r="113" spans="1:79" s="187" customFormat="1" hidden="1" outlineLevel="2">
      <c r="A113" s="183"/>
      <c r="B113" s="158"/>
      <c r="C113" s="185"/>
      <c r="D113" s="239"/>
      <c r="E113" s="181" t="str">
        <f xml:space="preserve"> Inp!E$214</f>
        <v>Regulatory equity actual</v>
      </c>
      <c r="F113" s="181">
        <f xml:space="preserve"> Inp!F$214</f>
        <v>0</v>
      </c>
      <c r="G113" s="181" t="str">
        <f xml:space="preserve"> Inp!G$214</f>
        <v>%</v>
      </c>
      <c r="H113" s="181">
        <f xml:space="preserve"> Inp!H$214</f>
        <v>0</v>
      </c>
      <c r="I113" s="181">
        <f xml:space="preserve"> Inp!I$214</f>
        <v>0</v>
      </c>
      <c r="J113" s="291">
        <f xml:space="preserve"> Inp!J$214</f>
        <v>0</v>
      </c>
      <c r="K113" s="291">
        <f xml:space="preserve"> Inp!K$214</f>
        <v>0</v>
      </c>
      <c r="L113" s="291">
        <f xml:space="preserve"> Inp!L$214</f>
        <v>0</v>
      </c>
      <c r="M113" s="291">
        <f xml:space="preserve"> Inp!M$214</f>
        <v>0.38514999999999999</v>
      </c>
      <c r="N113" s="291">
        <f xml:space="preserve"> Inp!N$214</f>
        <v>0</v>
      </c>
      <c r="O113" s="291">
        <f xml:space="preserve"> Inp!O$214</f>
        <v>0</v>
      </c>
      <c r="P113" s="291">
        <f xml:space="preserve"> Inp!P$214</f>
        <v>0</v>
      </c>
      <c r="Q113" s="291">
        <f xml:space="preserve"> Inp!Q$214</f>
        <v>0</v>
      </c>
    </row>
    <row r="114" spans="1:79" s="161" customFormat="1" hidden="1" outlineLevel="2">
      <c r="A114" s="157"/>
      <c r="B114" s="158"/>
      <c r="C114" s="159"/>
      <c r="D114" s="250"/>
      <c r="E114" s="155" t="str">
        <f xml:space="preserve"> Update!E183</f>
        <v>Actual regulated equity - WR - real (2017-18 prices)</v>
      </c>
      <c r="F114" s="401">
        <f xml:space="preserve"> Update!F183</f>
        <v>0</v>
      </c>
      <c r="G114" s="401" t="str">
        <f xml:space="preserve"> Update!G183</f>
        <v>£m</v>
      </c>
      <c r="H114" s="401">
        <f xml:space="preserve"> Update!H183</f>
        <v>0</v>
      </c>
      <c r="I114" s="401">
        <f xml:space="preserve"> Update!I183</f>
        <v>0</v>
      </c>
      <c r="J114" s="401">
        <f xml:space="preserve"> Update!J183</f>
        <v>0</v>
      </c>
      <c r="K114" s="401">
        <f xml:space="preserve"> Update!K183</f>
        <v>0</v>
      </c>
      <c r="L114" s="401">
        <f xml:space="preserve"> Update!L183</f>
        <v>0</v>
      </c>
      <c r="M114" s="401">
        <f xml:space="preserve"> Update!M183</f>
        <v>21.320121050353947</v>
      </c>
      <c r="N114" s="401">
        <f xml:space="preserve"> Update!N183</f>
        <v>0</v>
      </c>
      <c r="O114" s="401">
        <f xml:space="preserve"> Update!O183</f>
        <v>0</v>
      </c>
      <c r="P114" s="401">
        <f xml:space="preserve"> Update!P183</f>
        <v>0</v>
      </c>
      <c r="Q114" s="401">
        <f xml:space="preserve"> Update!Q183</f>
        <v>0</v>
      </c>
      <c r="R114" s="187"/>
    </row>
    <row r="115" spans="1:79" s="161" customFormat="1" hidden="1" outlineLevel="1">
      <c r="A115" s="157"/>
      <c r="B115" s="158"/>
      <c r="C115" s="159"/>
      <c r="D115" s="250"/>
      <c r="E115" s="155"/>
      <c r="F115" s="401"/>
      <c r="G115" s="401"/>
      <c r="H115" s="401"/>
      <c r="I115" s="401"/>
      <c r="J115" s="401"/>
      <c r="K115" s="401"/>
      <c r="L115" s="401"/>
      <c r="M115" s="401"/>
      <c r="N115" s="401"/>
      <c r="O115" s="401"/>
      <c r="P115" s="401"/>
      <c r="Q115" s="401"/>
      <c r="R115" s="187"/>
    </row>
    <row r="116" spans="1:79" s="240" customFormat="1" hidden="1" outlineLevel="1" collapsed="1">
      <c r="A116" s="237"/>
      <c r="B116" s="304" t="s">
        <v>1320</v>
      </c>
      <c r="C116" s="238"/>
      <c r="D116" s="239"/>
      <c r="E116" s="196"/>
      <c r="F116" s="196"/>
      <c r="G116" s="196"/>
      <c r="H116" s="196"/>
      <c r="I116" s="196"/>
      <c r="J116" s="196"/>
      <c r="K116" s="196"/>
      <c r="L116" s="196"/>
      <c r="M116" s="196"/>
      <c r="N116" s="196"/>
      <c r="O116" s="196"/>
      <c r="P116" s="196"/>
      <c r="Q116" s="196"/>
    </row>
    <row r="117" spans="1:79" s="240" customFormat="1" hidden="1" outlineLevel="2">
      <c r="A117" s="237"/>
      <c r="B117" s="241"/>
      <c r="C117" s="238"/>
      <c r="D117" s="239"/>
      <c r="E117" s="196"/>
      <c r="F117" s="196"/>
      <c r="G117" s="196"/>
      <c r="H117" s="267"/>
      <c r="I117" s="267"/>
      <c r="J117" s="267"/>
      <c r="K117" s="267"/>
      <c r="L117" s="267"/>
      <c r="M117" s="267"/>
      <c r="N117" s="267"/>
      <c r="O117" s="267"/>
      <c r="P117" s="267"/>
      <c r="Q117" s="267"/>
    </row>
    <row r="118" spans="1:79" s="187" customFormat="1" hidden="1" outlineLevel="2">
      <c r="A118" s="183"/>
      <c r="B118" s="216"/>
      <c r="C118" s="185"/>
      <c r="D118" s="186"/>
      <c r="E118" s="181" t="str">
        <f xml:space="preserve"> Update!E$202</f>
        <v>Annual RCV indexation - WR</v>
      </c>
      <c r="F118" s="181">
        <f xml:space="preserve"> Update!F$202</f>
        <v>0</v>
      </c>
      <c r="G118" s="181" t="str">
        <f xml:space="preserve"> Update!G$202</f>
        <v>%</v>
      </c>
      <c r="H118" s="291">
        <f xml:space="preserve"> Update!H$202</f>
        <v>0</v>
      </c>
      <c r="I118" s="291">
        <f xml:space="preserve"> Update!I$202</f>
        <v>0</v>
      </c>
      <c r="J118" s="291">
        <f xml:space="preserve"> Update!J$202</f>
        <v>0</v>
      </c>
      <c r="K118" s="291">
        <f xml:space="preserve"> Update!K$202</f>
        <v>0</v>
      </c>
      <c r="L118" s="291">
        <f xml:space="preserve"> Update!L$202</f>
        <v>0</v>
      </c>
      <c r="M118" s="291">
        <f xml:space="preserve"> Update!M$202</f>
        <v>1.0470923567005519E-2</v>
      </c>
      <c r="N118" s="291">
        <f xml:space="preserve"> Update!N$202</f>
        <v>7.3391611284322478E-2</v>
      </c>
      <c r="O118" s="291">
        <f xml:space="preserve"> Update!O$202</f>
        <v>0</v>
      </c>
      <c r="P118" s="291">
        <f xml:space="preserve"> Update!P$202</f>
        <v>0</v>
      </c>
      <c r="Q118" s="291">
        <f xml:space="preserve"> Update!Q$202</f>
        <v>0</v>
      </c>
    </row>
    <row r="119" spans="1:79" s="310" customFormat="1" hidden="1" outlineLevel="1">
      <c r="A119" s="306"/>
      <c r="B119" s="307"/>
      <c r="C119" s="308"/>
      <c r="D119" s="250"/>
      <c r="E119" s="309"/>
      <c r="R119" s="240"/>
    </row>
    <row r="120" spans="1:79" s="310" customFormat="1">
      <c r="A120" s="306"/>
      <c r="B120" s="307"/>
      <c r="C120" s="308"/>
      <c r="D120" s="250"/>
      <c r="E120" s="309"/>
      <c r="R120" s="240"/>
    </row>
    <row r="121" spans="1:79" collapsed="1">
      <c r="A121" s="33" t="s">
        <v>1321</v>
      </c>
      <c r="B121" s="33"/>
      <c r="C121" s="33"/>
      <c r="D121" s="386"/>
      <c r="E121" s="33"/>
      <c r="F121" s="33"/>
      <c r="G121" s="33"/>
      <c r="H121" s="33"/>
      <c r="I121" s="33"/>
      <c r="J121" s="33"/>
      <c r="K121" s="33"/>
      <c r="L121" s="33"/>
      <c r="M121" s="33"/>
      <c r="N121" s="33"/>
      <c r="O121" s="33"/>
      <c r="P121" s="33"/>
      <c r="Q121" s="33"/>
      <c r="R121" s="208"/>
      <c r="S121" s="33"/>
      <c r="T121" s="33"/>
    </row>
    <row r="122" spans="1:79" s="66" customFormat="1" hidden="1" outlineLevel="1">
      <c r="A122" s="22"/>
      <c r="B122" s="23"/>
      <c r="C122" s="24"/>
      <c r="D122" s="387"/>
      <c r="E122" s="8"/>
      <c r="F122" s="406"/>
      <c r="G122" s="406"/>
      <c r="H122" s="406"/>
      <c r="I122" s="407"/>
      <c r="J122" s="407"/>
      <c r="K122" s="407"/>
      <c r="L122" s="407"/>
      <c r="M122" s="407"/>
      <c r="N122" s="407"/>
      <c r="O122" s="407"/>
      <c r="P122" s="407"/>
      <c r="Q122" s="407"/>
      <c r="R122" s="419"/>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row>
    <row r="123" spans="1:79" hidden="1" outlineLevel="1">
      <c r="A123" s="306"/>
      <c r="B123" s="307" t="s">
        <v>1322</v>
      </c>
      <c r="C123" s="308"/>
      <c r="D123" s="250"/>
      <c r="E123" s="309"/>
      <c r="F123" s="397"/>
      <c r="G123" s="397"/>
      <c r="H123" s="397"/>
      <c r="I123" s="397"/>
      <c r="J123" s="397"/>
      <c r="K123" s="397"/>
      <c r="L123" s="397"/>
      <c r="M123" s="397"/>
      <c r="N123" s="397"/>
      <c r="O123" s="397"/>
      <c r="P123" s="397"/>
      <c r="Q123" s="397"/>
      <c r="R123" s="192"/>
    </row>
    <row r="124" spans="1:79" hidden="1" outlineLevel="1">
      <c r="A124" s="306"/>
      <c r="B124" s="307"/>
      <c r="C124" s="308"/>
      <c r="D124" s="250"/>
      <c r="E124" s="309"/>
      <c r="F124" s="397"/>
      <c r="G124" s="397"/>
      <c r="H124" s="397"/>
      <c r="I124" s="397"/>
      <c r="J124" s="397"/>
      <c r="K124" s="397"/>
      <c r="L124" s="397"/>
      <c r="M124" s="397"/>
      <c r="N124" s="397"/>
      <c r="O124" s="397"/>
      <c r="P124" s="397"/>
      <c r="Q124" s="397"/>
      <c r="R124" s="192"/>
    </row>
    <row r="125" spans="1:79" s="192" customFormat="1" hidden="1" outlineLevel="1">
      <c r="A125" s="237"/>
      <c r="B125" s="241"/>
      <c r="C125" s="238"/>
      <c r="D125" s="239"/>
      <c r="E125" s="181" t="str">
        <f xml:space="preserve"> Update!E320</f>
        <v>Total Opening RCV - WN - nominal (year end prices)</v>
      </c>
      <c r="F125" s="404">
        <f xml:space="preserve"> Update!F320</f>
        <v>0</v>
      </c>
      <c r="G125" s="404" t="str">
        <f xml:space="preserve"> Update!G320</f>
        <v>£m</v>
      </c>
      <c r="H125" s="404">
        <f xml:space="preserve"> Update!H320</f>
        <v>0</v>
      </c>
      <c r="I125" s="404">
        <f xml:space="preserve"> Update!I320</f>
        <v>0</v>
      </c>
      <c r="J125" s="404">
        <f xml:space="preserve"> Update!J320</f>
        <v>0</v>
      </c>
      <c r="K125" s="404">
        <f xml:space="preserve"> Update!K320</f>
        <v>0</v>
      </c>
      <c r="L125" s="404">
        <f xml:space="preserve"> Update!L320</f>
        <v>0</v>
      </c>
      <c r="M125" s="404">
        <f xml:space="preserve"> Update!M320</f>
        <v>14.419912880571371</v>
      </c>
      <c r="N125" s="404">
        <f xml:space="preserve"> Update!N320</f>
        <v>20.10679694416077</v>
      </c>
      <c r="O125" s="404">
        <f xml:space="preserve"> Update!O320</f>
        <v>0</v>
      </c>
      <c r="P125" s="404">
        <f xml:space="preserve"> Update!P320</f>
        <v>0</v>
      </c>
      <c r="Q125" s="404">
        <f xml:space="preserve"> Update!Q320</f>
        <v>0</v>
      </c>
    </row>
    <row r="126" spans="1:79" s="398" customFormat="1" hidden="1" outlineLevel="1">
      <c r="A126" s="237"/>
      <c r="B126" s="241"/>
      <c r="C126" s="238"/>
      <c r="D126" s="239" t="s">
        <v>719</v>
      </c>
      <c r="E126" s="181" t="str">
        <f xml:space="preserve"> Update!E321</f>
        <v>Total Indexation - WN - nominal (year end prices)</v>
      </c>
      <c r="F126" s="404">
        <f xml:space="preserve"> Update!F321</f>
        <v>0</v>
      </c>
      <c r="G126" s="404" t="str">
        <f xml:space="preserve"> Update!G321</f>
        <v>£m</v>
      </c>
      <c r="H126" s="404">
        <f xml:space="preserve"> Update!H321</f>
        <v>0</v>
      </c>
      <c r="I126" s="404">
        <f xml:space="preserve"> Update!I321</f>
        <v>0</v>
      </c>
      <c r="J126" s="404">
        <f xml:space="preserve"> Update!J321</f>
        <v>0</v>
      </c>
      <c r="K126" s="404">
        <f xml:space="preserve"> Update!K321</f>
        <v>0</v>
      </c>
      <c r="L126" s="404">
        <f xml:space="preserve"> Update!L321</f>
        <v>0</v>
      </c>
      <c r="M126" s="404">
        <f xml:space="preserve"> Update!M321</f>
        <v>0.12079513523566431</v>
      </c>
      <c r="N126" s="404">
        <f xml:space="preserve"> Update!N321</f>
        <v>0.90382381253984845</v>
      </c>
      <c r="O126" s="404">
        <f xml:space="preserve"> Update!O321</f>
        <v>0</v>
      </c>
      <c r="P126" s="404">
        <f xml:space="preserve"> Update!P321</f>
        <v>0</v>
      </c>
      <c r="Q126" s="404">
        <f xml:space="preserve"> Update!Q321</f>
        <v>0</v>
      </c>
    </row>
    <row r="127" spans="1:79" s="398" customFormat="1" hidden="1" outlineLevel="1">
      <c r="A127" s="237"/>
      <c r="B127" s="241"/>
      <c r="C127" s="238"/>
      <c r="D127" s="239" t="s">
        <v>719</v>
      </c>
      <c r="E127" s="181" t="str">
        <f xml:space="preserve"> Update!E322</f>
        <v>Total Non-PAYG totex additions - WN - nominal (year end prices)</v>
      </c>
      <c r="F127" s="404">
        <f xml:space="preserve"> Update!F322</f>
        <v>0</v>
      </c>
      <c r="G127" s="404" t="str">
        <f xml:space="preserve"> Update!G322</f>
        <v>£m</v>
      </c>
      <c r="H127" s="404">
        <f xml:space="preserve"> Update!H322</f>
        <v>0</v>
      </c>
      <c r="I127" s="404">
        <f xml:space="preserve"> Update!I322</f>
        <v>0</v>
      </c>
      <c r="J127" s="404">
        <f xml:space="preserve"> Update!J322</f>
        <v>0</v>
      </c>
      <c r="K127" s="404">
        <f xml:space="preserve"> Update!K322</f>
        <v>0</v>
      </c>
      <c r="L127" s="404">
        <f xml:space="preserve"> Update!L322</f>
        <v>0</v>
      </c>
      <c r="M127" s="404">
        <f xml:space="preserve"> Update!M322</f>
        <v>6.217250743606499</v>
      </c>
      <c r="N127" s="404">
        <f xml:space="preserve"> Update!N322</f>
        <v>6.9191114977012216</v>
      </c>
      <c r="O127" s="404">
        <f xml:space="preserve"> Update!O322</f>
        <v>0</v>
      </c>
      <c r="P127" s="404">
        <f xml:space="preserve"> Update!P322</f>
        <v>0</v>
      </c>
      <c r="Q127" s="404">
        <f xml:space="preserve"> Update!Q322</f>
        <v>0</v>
      </c>
    </row>
    <row r="128" spans="1:79" s="398" customFormat="1" hidden="1" outlineLevel="1">
      <c r="A128" s="237"/>
      <c r="B128" s="241"/>
      <c r="C128" s="238"/>
      <c r="D128" s="239" t="s">
        <v>631</v>
      </c>
      <c r="E128" s="181" t="str">
        <f xml:space="preserve"> Update!E323</f>
        <v>Total RCV run-off - WN - nominal (year end prices)</v>
      </c>
      <c r="F128" s="404">
        <f xml:space="preserve"> Update!F323</f>
        <v>0</v>
      </c>
      <c r="G128" s="404" t="str">
        <f xml:space="preserve"> Update!G323</f>
        <v>£m</v>
      </c>
      <c r="H128" s="404">
        <f xml:space="preserve"> Update!H323</f>
        <v>0</v>
      </c>
      <c r="I128" s="404">
        <f xml:space="preserve"> Update!I323</f>
        <v>0</v>
      </c>
      <c r="J128" s="404">
        <f xml:space="preserve"> Update!J323</f>
        <v>0</v>
      </c>
      <c r="K128" s="404">
        <f xml:space="preserve"> Update!K323</f>
        <v>0</v>
      </c>
      <c r="L128" s="404">
        <f xml:space="preserve"> Update!L323</f>
        <v>0</v>
      </c>
      <c r="M128" s="404">
        <f xml:space="preserve"> Update!M323</f>
        <v>1.1119080034194488</v>
      </c>
      <c r="N128" s="404">
        <f xml:space="preserve"> Update!N323</f>
        <v>1.5416211198497272</v>
      </c>
      <c r="O128" s="404">
        <f xml:space="preserve"> Update!O323</f>
        <v>0</v>
      </c>
      <c r="P128" s="404">
        <f xml:space="preserve"> Update!P323</f>
        <v>0</v>
      </c>
      <c r="Q128" s="404">
        <f xml:space="preserve"> Update!Q323</f>
        <v>0</v>
      </c>
    </row>
    <row r="129" spans="1:18" s="398" customFormat="1" hidden="1" outlineLevel="1">
      <c r="A129" s="237"/>
      <c r="B129" s="241"/>
      <c r="C129" s="238"/>
      <c r="D129" s="239" t="s">
        <v>631</v>
      </c>
      <c r="E129" s="181" t="str">
        <f xml:space="preserve"> Update!E324</f>
        <v>Total Other adjustments - WN - nominal (year end prices)</v>
      </c>
      <c r="F129" s="404">
        <f xml:space="preserve"> Update!F324</f>
        <v>0</v>
      </c>
      <c r="G129" s="404" t="str">
        <f xml:space="preserve"> Update!G324</f>
        <v>£m</v>
      </c>
      <c r="H129" s="404">
        <f xml:space="preserve"> Update!H324</f>
        <v>0</v>
      </c>
      <c r="I129" s="404">
        <f xml:space="preserve"> Update!I324</f>
        <v>0</v>
      </c>
      <c r="J129" s="404">
        <f xml:space="preserve"> Update!J324</f>
        <v>0</v>
      </c>
      <c r="K129" s="404">
        <f xml:space="preserve"> Update!K324</f>
        <v>0</v>
      </c>
      <c r="L129" s="404">
        <f xml:space="preserve"> Update!L324</f>
        <v>0</v>
      </c>
      <c r="M129" s="404">
        <f xml:space="preserve"> Update!M324</f>
        <v>0</v>
      </c>
      <c r="N129" s="404">
        <f xml:space="preserve"> Update!N324</f>
        <v>0</v>
      </c>
      <c r="O129" s="404">
        <f xml:space="preserve"> Update!O324</f>
        <v>0</v>
      </c>
      <c r="P129" s="404">
        <f xml:space="preserve"> Update!P324</f>
        <v>0</v>
      </c>
      <c r="Q129" s="404">
        <f xml:space="preserve"> Update!Q324</f>
        <v>0</v>
      </c>
    </row>
    <row r="130" spans="1:18" hidden="1" outlineLevel="1">
      <c r="A130" s="306"/>
      <c r="B130" s="307"/>
      <c r="C130" s="308"/>
      <c r="D130" s="250"/>
      <c r="E130" s="155" t="str">
        <f xml:space="preserve"> Update!E325</f>
        <v>Total Closing RCV - WN - nominal (year end prices)</v>
      </c>
      <c r="F130" s="405">
        <f xml:space="preserve"> Update!F325</f>
        <v>0</v>
      </c>
      <c r="G130" s="405" t="str">
        <f xml:space="preserve"> Update!G325</f>
        <v>£m</v>
      </c>
      <c r="H130" s="405">
        <f xml:space="preserve"> Update!H325</f>
        <v>0</v>
      </c>
      <c r="I130" s="405">
        <f xml:space="preserve"> Update!I325</f>
        <v>0</v>
      </c>
      <c r="J130" s="405">
        <f xml:space="preserve"> Update!J325</f>
        <v>0</v>
      </c>
      <c r="K130" s="405">
        <f xml:space="preserve"> Update!K325</f>
        <v>0</v>
      </c>
      <c r="L130" s="405">
        <f xml:space="preserve"> Update!L325</f>
        <v>14.39007993876648</v>
      </c>
      <c r="M130" s="405">
        <f xml:space="preserve"> Update!M325</f>
        <v>19.646050755994089</v>
      </c>
      <c r="N130" s="405">
        <f xml:space="preserve"> Update!N325</f>
        <v>26.388111134552112</v>
      </c>
      <c r="O130" s="405">
        <f xml:space="preserve"> Update!O325</f>
        <v>0</v>
      </c>
      <c r="P130" s="405">
        <f xml:space="preserve"> Update!P325</f>
        <v>0</v>
      </c>
      <c r="Q130" s="405">
        <f xml:space="preserve"> Update!Q325</f>
        <v>0</v>
      </c>
      <c r="R130" s="192"/>
    </row>
    <row r="131" spans="1:18" s="512" customFormat="1" hidden="1" outlineLevel="1">
      <c r="A131" s="514"/>
      <c r="B131" s="515"/>
      <c r="C131" s="516"/>
      <c r="D131" s="510"/>
      <c r="E131" s="517"/>
      <c r="F131" s="518"/>
      <c r="G131" s="518"/>
      <c r="H131" s="518"/>
      <c r="I131" s="518"/>
      <c r="J131" s="518"/>
      <c r="K131" s="518"/>
      <c r="L131" s="518"/>
      <c r="M131" s="520"/>
      <c r="N131" s="520"/>
      <c r="O131" s="520"/>
      <c r="P131" s="518"/>
      <c r="Q131" s="518"/>
      <c r="R131" s="513"/>
    </row>
    <row r="132" spans="1:18" s="512" customFormat="1" hidden="1" outlineLevel="1" collapsed="1">
      <c r="A132" s="306"/>
      <c r="B132" s="307" t="s">
        <v>1323</v>
      </c>
      <c r="C132" s="308"/>
      <c r="D132" s="250"/>
      <c r="E132" s="309"/>
      <c r="F132" s="397"/>
      <c r="G132" s="397"/>
      <c r="H132" s="397"/>
      <c r="I132" s="397"/>
      <c r="J132" s="397"/>
      <c r="K132" s="397"/>
      <c r="L132" s="398"/>
      <c r="M132" s="398"/>
      <c r="N132" s="398"/>
      <c r="O132" s="398"/>
      <c r="P132" s="397"/>
      <c r="Q132" s="397"/>
      <c r="R132" s="513"/>
    </row>
    <row r="133" spans="1:18" hidden="1" outlineLevel="2">
      <c r="A133" s="306"/>
      <c r="B133" s="307" t="s">
        <v>1324</v>
      </c>
      <c r="C133" s="308"/>
      <c r="D133" s="250"/>
      <c r="E133" s="309"/>
      <c r="F133" s="397"/>
      <c r="G133" s="397"/>
      <c r="H133" s="397"/>
      <c r="I133" s="397"/>
      <c r="J133" s="397"/>
      <c r="K133" s="397"/>
      <c r="L133" s="398"/>
      <c r="M133" s="398"/>
      <c r="N133" s="398"/>
      <c r="O133" s="398"/>
      <c r="P133" s="397"/>
      <c r="Q133" s="397"/>
      <c r="R133" s="192"/>
    </row>
    <row r="134" spans="1:18" hidden="1" outlineLevel="2">
      <c r="A134" s="306"/>
      <c r="B134" s="307"/>
      <c r="C134" s="308"/>
      <c r="D134" s="250"/>
      <c r="E134" s="309"/>
      <c r="F134" s="397"/>
      <c r="G134" s="397"/>
      <c r="H134" s="397"/>
      <c r="I134" s="397"/>
      <c r="J134" s="397"/>
      <c r="K134" s="397"/>
      <c r="L134" s="398"/>
      <c r="M134" s="398"/>
      <c r="N134" s="398"/>
      <c r="O134" s="397"/>
      <c r="P134" s="397"/>
      <c r="Q134" s="397"/>
      <c r="R134" s="192"/>
    </row>
    <row r="135" spans="1:18" hidden="1" outlineLevel="2">
      <c r="A135" s="364"/>
      <c r="B135" s="218"/>
      <c r="C135" s="365"/>
      <c r="D135" s="222"/>
      <c r="E135" s="366" t="str">
        <f xml:space="preserve"> Update!E303</f>
        <v>Opening RCV (RPI inflated RCV) balance BEG - WN - nominal (year end prices)</v>
      </c>
      <c r="F135" s="395">
        <f xml:space="preserve"> Update!F303</f>
        <v>0</v>
      </c>
      <c r="G135" s="395" t="str">
        <f xml:space="preserve"> Update!G303</f>
        <v>£m</v>
      </c>
      <c r="H135" s="395">
        <f xml:space="preserve"> Update!H303</f>
        <v>0</v>
      </c>
      <c r="I135" s="395">
        <f xml:space="preserve"> Update!I303</f>
        <v>0</v>
      </c>
      <c r="J135" s="395">
        <f xml:space="preserve"> Update!J303</f>
        <v>0</v>
      </c>
      <c r="K135" s="395">
        <f xml:space="preserve"> Update!K303</f>
        <v>0</v>
      </c>
      <c r="L135" s="395">
        <f xml:space="preserve"> Update!L303</f>
        <v>0</v>
      </c>
      <c r="M135" s="395">
        <f xml:space="preserve"> Update!M303</f>
        <v>7.2101875572430476</v>
      </c>
      <c r="N135" s="395">
        <f xml:space="preserve"> Update!N303</f>
        <v>6.9805760974421327</v>
      </c>
      <c r="O135" s="395">
        <f xml:space="preserve"> Update!O303</f>
        <v>0</v>
      </c>
      <c r="P135" s="395">
        <f xml:space="preserve"> Update!P303</f>
        <v>0</v>
      </c>
      <c r="Q135" s="395">
        <f xml:space="preserve"> Update!Q303</f>
        <v>0</v>
      </c>
      <c r="R135" s="192"/>
    </row>
    <row r="136" spans="1:18" s="192" customFormat="1" hidden="1" outlineLevel="2">
      <c r="A136" s="364"/>
      <c r="B136" s="218"/>
      <c r="C136" s="365"/>
      <c r="D136" s="222" t="s">
        <v>719</v>
      </c>
      <c r="E136" s="395" t="str">
        <f xml:space="preserve"> Update!E304</f>
        <v>Indexation on RCV - CPI(H) + RPI wedge bf balance - WN - nominal (year end prices)</v>
      </c>
      <c r="F136" s="395">
        <f xml:space="preserve"> Update!F304</f>
        <v>0</v>
      </c>
      <c r="G136" s="395" t="str">
        <f xml:space="preserve"> Update!G304</f>
        <v>£m</v>
      </c>
      <c r="H136" s="395">
        <f xml:space="preserve"> Update!H304</f>
        <v>0</v>
      </c>
      <c r="I136" s="395">
        <f xml:space="preserve"> Update!I304</f>
        <v>0</v>
      </c>
      <c r="J136" s="395">
        <f xml:space="preserve"> Update!J304</f>
        <v>0</v>
      </c>
      <c r="K136" s="395">
        <f xml:space="preserve"> Update!K304</f>
        <v>0</v>
      </c>
      <c r="L136" s="395">
        <f xml:space="preserve"> Update!L304</f>
        <v>0</v>
      </c>
      <c r="M136" s="395">
        <f xml:space="preserve"> Update!M304</f>
        <v>6.2602552105963133E-2</v>
      </c>
      <c r="N136" s="395">
        <f xml:space="preserve"> Update!N304</f>
        <v>0.40321231339049451</v>
      </c>
      <c r="O136" s="395">
        <f xml:space="preserve"> Update!O304</f>
        <v>0</v>
      </c>
      <c r="P136" s="395">
        <f xml:space="preserve"> Update!P304</f>
        <v>0</v>
      </c>
      <c r="Q136" s="395">
        <f xml:space="preserve"> Update!Q304</f>
        <v>0</v>
      </c>
    </row>
    <row r="137" spans="1:18" hidden="1" outlineLevel="2">
      <c r="A137" s="364"/>
      <c r="B137" s="218"/>
      <c r="C137" s="365"/>
      <c r="D137" s="222" t="s">
        <v>631</v>
      </c>
      <c r="E137" s="366" t="str">
        <f xml:space="preserve"> Update!E305</f>
        <v>RCV - CPI(H) + RPI wedge bf depreciation - WN - nominal (year end prices)</v>
      </c>
      <c r="F137" s="395">
        <f xml:space="preserve"> Update!F305</f>
        <v>0</v>
      </c>
      <c r="G137" s="395" t="str">
        <f xml:space="preserve"> Update!G305</f>
        <v>£m</v>
      </c>
      <c r="H137" s="395">
        <f xml:space="preserve"> Update!H305</f>
        <v>0</v>
      </c>
      <c r="I137" s="395">
        <f xml:space="preserve"> Update!I305</f>
        <v>0</v>
      </c>
      <c r="J137" s="395">
        <f xml:space="preserve"> Update!J305</f>
        <v>0</v>
      </c>
      <c r="K137" s="395">
        <f xml:space="preserve"> Update!K305</f>
        <v>0</v>
      </c>
      <c r="L137" s="395">
        <f xml:space="preserve"> Update!L305</f>
        <v>0</v>
      </c>
      <c r="M137" s="395">
        <f xml:space="preserve"> Update!M305</f>
        <v>0.45818577688898771</v>
      </c>
      <c r="N137" s="395">
        <f xml:space="preserve"> Update!N305</f>
        <v>0.46517866988245554</v>
      </c>
      <c r="O137" s="395">
        <f xml:space="preserve"> Update!O305</f>
        <v>0</v>
      </c>
      <c r="P137" s="395">
        <f xml:space="preserve"> Update!P305</f>
        <v>0</v>
      </c>
      <c r="Q137" s="395">
        <f xml:space="preserve"> Update!Q305</f>
        <v>0</v>
      </c>
      <c r="R137" s="192"/>
    </row>
    <row r="138" spans="1:18" hidden="1" outlineLevel="2">
      <c r="A138" s="364"/>
      <c r="B138" s="218"/>
      <c r="C138" s="365"/>
      <c r="D138" s="388"/>
      <c r="E138" s="366" t="str">
        <f xml:space="preserve"> Update!E306</f>
        <v>Closing RCV (RPI inflated RCV) - WN - nominal (year end prices)</v>
      </c>
      <c r="F138" s="395">
        <f xml:space="preserve"> Update!F306</f>
        <v>0</v>
      </c>
      <c r="G138" s="395" t="str">
        <f xml:space="preserve"> Update!G306</f>
        <v>£m</v>
      </c>
      <c r="H138" s="395">
        <f xml:space="preserve"> Update!H306</f>
        <v>0</v>
      </c>
      <c r="I138" s="395">
        <f xml:space="preserve"> Update!I306</f>
        <v>0</v>
      </c>
      <c r="J138" s="395">
        <f xml:space="preserve"> Update!J306</f>
        <v>0</v>
      </c>
      <c r="K138" s="395">
        <f xml:space="preserve"> Update!K306</f>
        <v>0</v>
      </c>
      <c r="L138" s="395">
        <f xml:space="preserve"> Update!L306</f>
        <v>7.1950399693832372</v>
      </c>
      <c r="M138" s="395">
        <f xml:space="preserve"> Update!M306</f>
        <v>6.8146043324600232</v>
      </c>
      <c r="N138" s="395">
        <f xml:space="preserve"> Update!N306</f>
        <v>6.9186097409501723</v>
      </c>
      <c r="O138" s="395">
        <f xml:space="preserve"> Update!O306</f>
        <v>0</v>
      </c>
      <c r="P138" s="395">
        <f xml:space="preserve"> Update!P306</f>
        <v>0</v>
      </c>
      <c r="Q138" s="395">
        <f xml:space="preserve"> Update!Q306</f>
        <v>0</v>
      </c>
      <c r="R138" s="192"/>
    </row>
    <row r="139" spans="1:18" hidden="1" outlineLevel="2">
      <c r="A139" s="256"/>
      <c r="B139" s="257"/>
      <c r="C139" s="258"/>
      <c r="D139" s="255"/>
      <c r="E139" s="196"/>
      <c r="F139" s="399"/>
      <c r="G139" s="399"/>
      <c r="H139" s="399"/>
      <c r="I139" s="400"/>
      <c r="J139" s="399"/>
      <c r="K139" s="399"/>
      <c r="L139" s="399"/>
      <c r="M139" s="399"/>
      <c r="N139" s="399"/>
      <c r="O139" s="399"/>
      <c r="P139" s="399"/>
      <c r="Q139" s="399"/>
      <c r="R139" s="192"/>
    </row>
    <row r="140" spans="1:18" hidden="1" outlineLevel="2">
      <c r="A140" s="237"/>
      <c r="B140" s="241" t="s">
        <v>1325</v>
      </c>
      <c r="C140" s="238"/>
      <c r="D140" s="239"/>
      <c r="E140" s="196"/>
      <c r="F140" s="398"/>
      <c r="G140" s="398"/>
      <c r="H140" s="398"/>
      <c r="I140" s="398"/>
      <c r="J140" s="398"/>
      <c r="K140" s="398"/>
      <c r="L140" s="398"/>
      <c r="M140" s="398"/>
      <c r="N140" s="398"/>
      <c r="O140" s="398"/>
      <c r="P140" s="398"/>
      <c r="Q140" s="398"/>
      <c r="R140" s="192"/>
    </row>
    <row r="141" spans="1:18" hidden="1" outlineLevel="2">
      <c r="A141" s="237"/>
      <c r="B141" s="241"/>
      <c r="C141" s="238"/>
      <c r="D141" s="239"/>
      <c r="E141" s="196"/>
      <c r="F141" s="398"/>
      <c r="G141" s="398"/>
      <c r="H141" s="398"/>
      <c r="I141" s="398"/>
      <c r="J141" s="398"/>
      <c r="K141" s="398"/>
      <c r="L141" s="398"/>
      <c r="M141" s="398"/>
      <c r="N141" s="398"/>
      <c r="O141" s="398"/>
      <c r="P141" s="398"/>
      <c r="Q141" s="398"/>
      <c r="R141" s="192"/>
    </row>
    <row r="142" spans="1:18" hidden="1" outlineLevel="2">
      <c r="A142" s="183"/>
      <c r="B142" s="216"/>
      <c r="C142" s="185"/>
      <c r="D142" s="239"/>
      <c r="E142" s="181" t="str">
        <f xml:space="preserve"> Update!E308</f>
        <v>Opening RCV (CPIH inflated RCV) balance BEG - WN - nominal (year end prices)</v>
      </c>
      <c r="F142" s="293">
        <f xml:space="preserve"> Update!F308</f>
        <v>0</v>
      </c>
      <c r="G142" s="293" t="str">
        <f xml:space="preserve"> Update!G308</f>
        <v>£m</v>
      </c>
      <c r="H142" s="293">
        <f xml:space="preserve"> Update!H308</f>
        <v>0</v>
      </c>
      <c r="I142" s="293">
        <f xml:space="preserve"> Update!I308</f>
        <v>0</v>
      </c>
      <c r="J142" s="293">
        <f xml:space="preserve"> Update!J308</f>
        <v>0</v>
      </c>
      <c r="K142" s="293">
        <f xml:space="preserve"> Update!K308</f>
        <v>0</v>
      </c>
      <c r="L142" s="293">
        <f xml:space="preserve"> Update!L308</f>
        <v>0</v>
      </c>
      <c r="M142" s="293">
        <f xml:space="preserve"> Update!M308</f>
        <v>7.2097253233283229</v>
      </c>
      <c r="N142" s="293">
        <f xml:space="preserve"> Update!N308</f>
        <v>6.9664848347316486</v>
      </c>
      <c r="O142" s="293">
        <f xml:space="preserve"> Update!O308</f>
        <v>0</v>
      </c>
      <c r="P142" s="293">
        <f xml:space="preserve"> Update!P308</f>
        <v>0</v>
      </c>
      <c r="Q142" s="293">
        <f xml:space="preserve"> Update!Q308</f>
        <v>0</v>
      </c>
      <c r="R142" s="192"/>
    </row>
    <row r="143" spans="1:18" hidden="1" outlineLevel="2">
      <c r="A143" s="183"/>
      <c r="B143" s="216"/>
      <c r="C143" s="185"/>
      <c r="D143" s="239" t="s">
        <v>719</v>
      </c>
      <c r="E143" s="181" t="str">
        <f xml:space="preserve"> Update!E309</f>
        <v>Indexation on RCV (CPIH inflated RCV) bf balance - WN - nominal (year end prices)</v>
      </c>
      <c r="F143" s="293">
        <f xml:space="preserve"> Update!F309</f>
        <v>0</v>
      </c>
      <c r="G143" s="293" t="str">
        <f xml:space="preserve"> Update!G309</f>
        <v>£m</v>
      </c>
      <c r="H143" s="293">
        <f xml:space="preserve"> Update!H309</f>
        <v>0</v>
      </c>
      <c r="I143" s="293">
        <f xml:space="preserve"> Update!I309</f>
        <v>0</v>
      </c>
      <c r="J143" s="293">
        <f xml:space="preserve"> Update!J309</f>
        <v>0</v>
      </c>
      <c r="K143" s="293">
        <f xml:space="preserve"> Update!K309</f>
        <v>0</v>
      </c>
      <c r="L143" s="293">
        <f xml:space="preserve"> Update!L309</f>
        <v>0</v>
      </c>
      <c r="M143" s="293">
        <f xml:space="preserve"> Update!M309</f>
        <v>5.8192583129701173E-2</v>
      </c>
      <c r="N143" s="293">
        <f xml:space="preserve"> Update!N309</f>
        <v>0.26568975622469998</v>
      </c>
      <c r="O143" s="293">
        <f xml:space="preserve"> Update!O309</f>
        <v>0</v>
      </c>
      <c r="P143" s="293">
        <f xml:space="preserve"> Update!P309</f>
        <v>0</v>
      </c>
      <c r="Q143" s="293">
        <f xml:space="preserve"> Update!Q309</f>
        <v>0</v>
      </c>
      <c r="R143" s="192"/>
    </row>
    <row r="144" spans="1:18" hidden="1" outlineLevel="2">
      <c r="A144" s="183"/>
      <c r="B144" s="216"/>
      <c r="C144" s="185"/>
      <c r="D144" s="239" t="s">
        <v>631</v>
      </c>
      <c r="E144" s="181" t="str">
        <f xml:space="preserve"> Update!E310</f>
        <v>RCV - CPI(H) bf depreciation - WN - nominal (year end prices)</v>
      </c>
      <c r="F144" s="293">
        <f xml:space="preserve"> Update!F310</f>
        <v>0</v>
      </c>
      <c r="G144" s="293" t="str">
        <f xml:space="preserve"> Update!G310</f>
        <v>£m</v>
      </c>
      <c r="H144" s="293">
        <f xml:space="preserve"> Update!H310</f>
        <v>0</v>
      </c>
      <c r="I144" s="293">
        <f xml:space="preserve"> Update!I310</f>
        <v>0</v>
      </c>
      <c r="J144" s="293">
        <f xml:space="preserve"> Update!J310</f>
        <v>0</v>
      </c>
      <c r="K144" s="293">
        <f xml:space="preserve"> Update!K310</f>
        <v>0</v>
      </c>
      <c r="L144" s="293">
        <f xml:space="preserve"> Update!L310</f>
        <v>0</v>
      </c>
      <c r="M144" s="293">
        <f xml:space="preserve"> Update!M310</f>
        <v>0.45787882810685593</v>
      </c>
      <c r="N144" s="293">
        <f xml:space="preserve"> Update!N310</f>
        <v>0.45562699923024924</v>
      </c>
      <c r="O144" s="293">
        <f xml:space="preserve"> Update!O310</f>
        <v>0</v>
      </c>
      <c r="P144" s="293">
        <f xml:space="preserve"> Update!P310</f>
        <v>0</v>
      </c>
      <c r="Q144" s="293">
        <f xml:space="preserve"> Update!Q310</f>
        <v>0</v>
      </c>
      <c r="R144" s="192"/>
    </row>
    <row r="145" spans="1:18" hidden="1" outlineLevel="2">
      <c r="A145" s="183"/>
      <c r="B145" s="216"/>
      <c r="C145" s="185"/>
      <c r="D145" s="239" t="s">
        <v>631</v>
      </c>
      <c r="E145" s="181" t="str">
        <f xml:space="preserve"> Update!E311</f>
        <v>Other adjustments CPI(H) - WN - nominal (year end prices)</v>
      </c>
      <c r="F145" s="293">
        <f xml:space="preserve"> Update!F311</f>
        <v>0</v>
      </c>
      <c r="G145" s="293" t="str">
        <f xml:space="preserve"> Update!G311</f>
        <v>£m</v>
      </c>
      <c r="H145" s="293">
        <f xml:space="preserve"> Update!H311</f>
        <v>0</v>
      </c>
      <c r="I145" s="293">
        <f xml:space="preserve"> Update!I311</f>
        <v>0</v>
      </c>
      <c r="J145" s="293">
        <f xml:space="preserve"> Update!J311</f>
        <v>0</v>
      </c>
      <c r="K145" s="293">
        <f xml:space="preserve"> Update!K311</f>
        <v>0</v>
      </c>
      <c r="L145" s="293">
        <f xml:space="preserve"> Update!L311</f>
        <v>0</v>
      </c>
      <c r="M145" s="293">
        <f xml:space="preserve"> Update!M311</f>
        <v>0</v>
      </c>
      <c r="N145" s="293">
        <f xml:space="preserve"> Update!N311</f>
        <v>0</v>
      </c>
      <c r="O145" s="293">
        <f xml:space="preserve"> Update!O311</f>
        <v>0</v>
      </c>
      <c r="P145" s="293">
        <f xml:space="preserve"> Update!P311</f>
        <v>0</v>
      </c>
      <c r="Q145" s="293">
        <f xml:space="preserve"> Update!Q311</f>
        <v>0</v>
      </c>
      <c r="R145" s="192"/>
    </row>
    <row r="146" spans="1:18" hidden="1" outlineLevel="2">
      <c r="A146" s="183"/>
      <c r="B146" s="216"/>
      <c r="C146" s="185"/>
      <c r="D146" s="239"/>
      <c r="E146" s="181" t="str">
        <f xml:space="preserve"> Update!E312</f>
        <v>Closing RCV (CPIH inflated RCV) - WN - nominal (year end prices)</v>
      </c>
      <c r="F146" s="293">
        <f xml:space="preserve"> Update!F312</f>
        <v>0</v>
      </c>
      <c r="G146" s="293" t="str">
        <f xml:space="preserve"> Update!G312</f>
        <v>£m</v>
      </c>
      <c r="H146" s="293">
        <f xml:space="preserve"> Update!L313</f>
        <v>0</v>
      </c>
      <c r="I146" s="293">
        <f xml:space="preserve"> Update!I312</f>
        <v>0</v>
      </c>
      <c r="J146" s="293">
        <f xml:space="preserve"> Update!J312</f>
        <v>0</v>
      </c>
      <c r="K146" s="293">
        <f xml:space="preserve"> Update!K312</f>
        <v>0</v>
      </c>
      <c r="L146" s="293">
        <f xml:space="preserve"> Update!L312</f>
        <v>7.1950399693832425</v>
      </c>
      <c r="M146" s="293">
        <f xml:space="preserve"> Update!M312</f>
        <v>6.8100390783511724</v>
      </c>
      <c r="N146" s="293">
        <f xml:space="preserve"> Update!N312</f>
        <v>6.7765475917260991</v>
      </c>
      <c r="O146" s="293">
        <f xml:space="preserve"> Update!O312</f>
        <v>0</v>
      </c>
      <c r="P146" s="293">
        <f xml:space="preserve"> Update!P312</f>
        <v>0</v>
      </c>
      <c r="Q146" s="293">
        <f xml:space="preserve"> Update!Q312</f>
        <v>0</v>
      </c>
      <c r="R146" s="192"/>
    </row>
    <row r="147" spans="1:18" hidden="1" outlineLevel="2">
      <c r="A147" s="237"/>
      <c r="B147" s="241"/>
      <c r="C147" s="238"/>
      <c r="D147" s="239"/>
      <c r="E147" s="196"/>
      <c r="F147" s="398"/>
      <c r="G147" s="398"/>
      <c r="H147" s="398"/>
      <c r="I147" s="398"/>
      <c r="J147" s="398"/>
      <c r="K147" s="398"/>
      <c r="L147" s="398"/>
      <c r="M147" s="398"/>
      <c r="N147" s="398"/>
      <c r="O147" s="398"/>
      <c r="P147" s="398"/>
      <c r="Q147" s="398"/>
      <c r="R147" s="192"/>
    </row>
    <row r="148" spans="1:18" hidden="1" outlineLevel="2">
      <c r="A148" s="237"/>
      <c r="B148" s="241" t="s">
        <v>1326</v>
      </c>
      <c r="C148" s="238"/>
      <c r="D148" s="239"/>
      <c r="E148" s="196"/>
      <c r="F148" s="398"/>
      <c r="G148" s="398"/>
      <c r="H148" s="398"/>
      <c r="I148" s="398"/>
      <c r="J148" s="398"/>
      <c r="K148" s="398"/>
      <c r="L148" s="398"/>
      <c r="M148" s="398"/>
      <c r="N148" s="398"/>
      <c r="O148" s="398"/>
      <c r="P148" s="398"/>
      <c r="Q148" s="398"/>
      <c r="R148" s="192"/>
    </row>
    <row r="149" spans="1:18" hidden="1" outlineLevel="2">
      <c r="A149" s="237"/>
      <c r="B149" s="241"/>
      <c r="C149" s="238"/>
      <c r="D149" s="239"/>
      <c r="E149" s="196"/>
      <c r="F149" s="398"/>
      <c r="G149" s="398"/>
      <c r="H149" s="398"/>
      <c r="I149" s="398"/>
      <c r="J149" s="398"/>
      <c r="K149" s="398"/>
      <c r="L149" s="398"/>
      <c r="M149" s="398"/>
      <c r="N149" s="398"/>
      <c r="O149" s="398"/>
      <c r="P149" s="398"/>
      <c r="Q149" s="398"/>
      <c r="R149" s="192"/>
    </row>
    <row r="150" spans="1:18" hidden="1" outlineLevel="2">
      <c r="A150" s="183"/>
      <c r="B150" s="216"/>
      <c r="C150" s="185"/>
      <c r="D150" s="239"/>
      <c r="E150" s="181" t="str">
        <f xml:space="preserve"> Update!E314</f>
        <v>Opening RCV (Post 2020 investment RCV) balance BEG - WN - nominal (year end prices)</v>
      </c>
      <c r="F150" s="293">
        <f xml:space="preserve"> Update!F314</f>
        <v>0</v>
      </c>
      <c r="G150" s="293" t="str">
        <f xml:space="preserve"> Update!G314</f>
        <v>£m</v>
      </c>
      <c r="H150" s="293">
        <f xml:space="preserve"> Update!H314</f>
        <v>0</v>
      </c>
      <c r="I150" s="293">
        <f xml:space="preserve"> Update!I314</f>
        <v>0</v>
      </c>
      <c r="J150" s="293">
        <f xml:space="preserve"> Update!J314</f>
        <v>0</v>
      </c>
      <c r="K150" s="293">
        <f xml:space="preserve"> Update!K314</f>
        <v>0</v>
      </c>
      <c r="L150" s="293">
        <f xml:space="preserve"> Update!L314</f>
        <v>0</v>
      </c>
      <c r="M150" s="293">
        <f xml:space="preserve"> Update!M314</f>
        <v>0</v>
      </c>
      <c r="N150" s="293">
        <f xml:space="preserve"> Update!N314</f>
        <v>6.1597360119869888</v>
      </c>
      <c r="O150" s="293">
        <f xml:space="preserve"> Update!O314</f>
        <v>0</v>
      </c>
      <c r="P150" s="293">
        <f xml:space="preserve"> Update!P314</f>
        <v>0</v>
      </c>
      <c r="Q150" s="293">
        <f xml:space="preserve"> Update!Q314</f>
        <v>0</v>
      </c>
      <c r="R150" s="192"/>
    </row>
    <row r="151" spans="1:18" hidden="1" outlineLevel="2">
      <c r="A151" s="183"/>
      <c r="B151" s="216"/>
      <c r="C151" s="185"/>
      <c r="D151" s="239" t="s">
        <v>719</v>
      </c>
      <c r="E151" s="181" t="str">
        <f xml:space="preserve"> Update!E315</f>
        <v>Indexation on RCV (Post 2020 investment RCV) bf balance - WN - nominal (year end prices)</v>
      </c>
      <c r="F151" s="293">
        <f xml:space="preserve"> Update!F315</f>
        <v>0</v>
      </c>
      <c r="G151" s="293" t="str">
        <f xml:space="preserve"> Update!G315</f>
        <v>£m</v>
      </c>
      <c r="H151" s="293">
        <f xml:space="preserve"> Update!H315</f>
        <v>0</v>
      </c>
      <c r="I151" s="293">
        <f xml:space="preserve"> Update!I315</f>
        <v>0</v>
      </c>
      <c r="J151" s="293">
        <f xml:space="preserve"> Update!J315</f>
        <v>0</v>
      </c>
      <c r="K151" s="293">
        <f xml:space="preserve"> Update!K315</f>
        <v>0</v>
      </c>
      <c r="L151" s="293">
        <f xml:space="preserve"> Update!L315</f>
        <v>0</v>
      </c>
      <c r="M151" s="293">
        <f xml:space="preserve"> Update!M315</f>
        <v>0</v>
      </c>
      <c r="N151" s="293">
        <f xml:space="preserve"> Update!N315</f>
        <v>0.23492174292465398</v>
      </c>
      <c r="O151" s="293">
        <f xml:space="preserve"> Update!O315</f>
        <v>0</v>
      </c>
      <c r="P151" s="293">
        <f xml:space="preserve"> Update!P315</f>
        <v>0</v>
      </c>
      <c r="Q151" s="293">
        <f xml:space="preserve"> Update!Q315</f>
        <v>0</v>
      </c>
      <c r="R151" s="192"/>
    </row>
    <row r="152" spans="1:18" hidden="1" outlineLevel="2">
      <c r="A152" s="183"/>
      <c r="B152" s="216"/>
      <c r="C152" s="185"/>
      <c r="D152" s="239" t="s">
        <v>719</v>
      </c>
      <c r="E152" s="181" t="str">
        <f xml:space="preserve"> Update!E316</f>
        <v>Water network plus: Non-PAYG Totex - nominal (year end prices)</v>
      </c>
      <c r="F152" s="293">
        <f xml:space="preserve"> Update!F316</f>
        <v>0</v>
      </c>
      <c r="G152" s="293" t="str">
        <f xml:space="preserve"> Update!G316</f>
        <v>£m</v>
      </c>
      <c r="H152" s="293">
        <f xml:space="preserve"> Update!H316</f>
        <v>0</v>
      </c>
      <c r="I152" s="293">
        <f xml:space="preserve"> Update!I316</f>
        <v>0</v>
      </c>
      <c r="J152" s="293">
        <f xml:space="preserve"> Update!J316</f>
        <v>0</v>
      </c>
      <c r="K152" s="293">
        <f xml:space="preserve"> Update!K316</f>
        <v>0</v>
      </c>
      <c r="L152" s="293">
        <f xml:space="preserve"> Update!L316</f>
        <v>0</v>
      </c>
      <c r="M152" s="293">
        <f xml:space="preserve"> Update!M316</f>
        <v>6.217250743606499</v>
      </c>
      <c r="N152" s="293">
        <f xml:space="preserve"> Update!N316</f>
        <v>6.9191114977012216</v>
      </c>
      <c r="O152" s="293">
        <f xml:space="preserve"> Update!O316</f>
        <v>0</v>
      </c>
      <c r="P152" s="293">
        <f xml:space="preserve"> Update!P316</f>
        <v>0</v>
      </c>
      <c r="Q152" s="293">
        <f xml:space="preserve"> Update!Q316</f>
        <v>0</v>
      </c>
      <c r="R152" s="192"/>
    </row>
    <row r="153" spans="1:18" hidden="1" outlineLevel="2">
      <c r="A153" s="183"/>
      <c r="B153" s="216"/>
      <c r="C153" s="185"/>
      <c r="D153" s="239" t="s">
        <v>631</v>
      </c>
      <c r="E153" s="181" t="str">
        <f xml:space="preserve"> Update!E317</f>
        <v>RCV additions depreciation - WN - nominal (year end prices) POS</v>
      </c>
      <c r="F153" s="293">
        <f xml:space="preserve"> Update!F317</f>
        <v>0</v>
      </c>
      <c r="G153" s="293" t="str">
        <f xml:space="preserve"> Update!G317</f>
        <v>£m</v>
      </c>
      <c r="H153" s="293">
        <f xml:space="preserve"> Update!H317</f>
        <v>0</v>
      </c>
      <c r="I153" s="293">
        <f xml:space="preserve"> Update!I317</f>
        <v>0</v>
      </c>
      <c r="J153" s="293">
        <f xml:space="preserve"> Update!J317</f>
        <v>0</v>
      </c>
      <c r="K153" s="293">
        <f xml:space="preserve"> Update!K317</f>
        <v>0</v>
      </c>
      <c r="L153" s="293">
        <f xml:space="preserve"> Update!L317</f>
        <v>0</v>
      </c>
      <c r="M153" s="293">
        <f xml:space="preserve"> Update!M317</f>
        <v>0.19584339842360529</v>
      </c>
      <c r="N153" s="293">
        <f xml:space="preserve"> Update!N317</f>
        <v>0.62081545073702227</v>
      </c>
      <c r="O153" s="293">
        <f xml:space="preserve"> Update!O317</f>
        <v>0</v>
      </c>
      <c r="P153" s="293">
        <f xml:space="preserve"> Update!P317</f>
        <v>0</v>
      </c>
      <c r="Q153" s="293">
        <f xml:space="preserve"> Update!Q317</f>
        <v>0</v>
      </c>
      <c r="R153" s="192"/>
    </row>
    <row r="154" spans="1:18" hidden="1" outlineLevel="2">
      <c r="A154" s="183"/>
      <c r="B154" s="216"/>
      <c r="C154" s="185"/>
      <c r="D154" s="239"/>
      <c r="E154" s="181" t="str">
        <f xml:space="preserve"> Update!E318</f>
        <v>Closing RCV (Post 2020 investment RCV) - WN - nominal (year end prices)</v>
      </c>
      <c r="F154" s="293">
        <f xml:space="preserve"> Update!F318</f>
        <v>0</v>
      </c>
      <c r="G154" s="293" t="str">
        <f xml:space="preserve"> Update!G318</f>
        <v>£m</v>
      </c>
      <c r="H154" s="293">
        <f xml:space="preserve"> Update!H318</f>
        <v>0</v>
      </c>
      <c r="I154" s="293">
        <f xml:space="preserve"> Update!I318</f>
        <v>0</v>
      </c>
      <c r="J154" s="293">
        <f xml:space="preserve"> Update!J318</f>
        <v>0</v>
      </c>
      <c r="K154" s="293">
        <f xml:space="preserve"> Update!K318</f>
        <v>0</v>
      </c>
      <c r="L154" s="293">
        <f xml:space="preserve"> Update!L318</f>
        <v>0</v>
      </c>
      <c r="M154" s="293">
        <f xml:space="preserve"> Update!M318</f>
        <v>6.0214073451828938</v>
      </c>
      <c r="N154" s="293">
        <f xml:space="preserve"> Update!N318</f>
        <v>12.692953801875843</v>
      </c>
      <c r="O154" s="293">
        <f xml:space="preserve"> Update!O318</f>
        <v>0</v>
      </c>
      <c r="P154" s="293">
        <f xml:space="preserve"> Update!P318</f>
        <v>0</v>
      </c>
      <c r="Q154" s="293">
        <f xml:space="preserve"> Update!Q318</f>
        <v>0</v>
      </c>
      <c r="R154" s="192"/>
    </row>
    <row r="155" spans="1:18" hidden="1" outlineLevel="1">
      <c r="A155" s="306"/>
      <c r="B155" s="307"/>
      <c r="C155" s="308"/>
      <c r="D155" s="250"/>
      <c r="E155" s="309"/>
      <c r="F155" s="397"/>
      <c r="G155" s="397"/>
      <c r="H155" s="397"/>
      <c r="I155" s="397"/>
      <c r="J155" s="397"/>
      <c r="K155" s="397"/>
      <c r="L155" s="397"/>
      <c r="M155" s="397"/>
      <c r="N155" s="397"/>
      <c r="O155" s="397"/>
      <c r="P155" s="397"/>
      <c r="Q155" s="397"/>
      <c r="R155" s="192"/>
    </row>
    <row r="156" spans="1:18" hidden="1" outlineLevel="1" collapsed="1">
      <c r="A156" s="306"/>
      <c r="B156" s="307" t="s">
        <v>1327</v>
      </c>
      <c r="C156" s="308"/>
      <c r="D156" s="250"/>
      <c r="E156" s="309"/>
      <c r="F156" s="397"/>
      <c r="G156" s="397"/>
      <c r="H156" s="397"/>
      <c r="I156" s="397"/>
      <c r="J156" s="397"/>
      <c r="K156" s="397"/>
      <c r="L156" s="397"/>
      <c r="M156" s="397"/>
      <c r="N156" s="397"/>
      <c r="O156" s="397"/>
      <c r="P156" s="397"/>
      <c r="Q156" s="397"/>
      <c r="R156" s="192"/>
    </row>
    <row r="157" spans="1:18" hidden="1" outlineLevel="2">
      <c r="A157" s="306"/>
      <c r="B157" s="307"/>
      <c r="C157" s="308"/>
      <c r="D157" s="250"/>
      <c r="E157" s="309"/>
      <c r="F157" s="397"/>
      <c r="G157" s="397"/>
      <c r="H157" s="397"/>
      <c r="I157" s="397"/>
      <c r="J157" s="397"/>
      <c r="K157" s="397"/>
      <c r="L157" s="397"/>
      <c r="M157" s="397"/>
      <c r="N157" s="397"/>
      <c r="O157" s="397"/>
      <c r="P157" s="397"/>
      <c r="Q157" s="397"/>
      <c r="R157" s="192"/>
    </row>
    <row r="158" spans="1:18" hidden="1" outlineLevel="2">
      <c r="A158" s="157"/>
      <c r="B158" s="158"/>
      <c r="C158" s="159"/>
      <c r="D158" s="250"/>
      <c r="E158" s="155" t="str">
        <f xml:space="preserve"> Update!E327</f>
        <v>Average RPI inflated RCV (year average) - WN - nominal (year average prices)</v>
      </c>
      <c r="F158" s="401">
        <f xml:space="preserve"> Update!F327</f>
        <v>0</v>
      </c>
      <c r="G158" s="401" t="str">
        <f xml:space="preserve"> Update!G327</f>
        <v>£m</v>
      </c>
      <c r="H158" s="401">
        <f xml:space="preserve"> Update!H327</f>
        <v>0</v>
      </c>
      <c r="I158" s="401">
        <f xml:space="preserve"> Update!I327</f>
        <v>0</v>
      </c>
      <c r="J158" s="401">
        <f xml:space="preserve"> Update!J327</f>
        <v>0</v>
      </c>
      <c r="K158" s="401">
        <f xml:space="preserve"> Update!K327</f>
        <v>0</v>
      </c>
      <c r="L158" s="401">
        <f xml:space="preserve"> Update!L327</f>
        <v>0</v>
      </c>
      <c r="M158" s="401">
        <f xml:space="preserve"> Update!M327</f>
        <v>7.005707058136041</v>
      </c>
      <c r="N158" s="401">
        <f xml:space="preserve"> Update!N327</f>
        <v>6.9435176148891173</v>
      </c>
      <c r="O158" s="401">
        <f xml:space="preserve"> Update!O327</f>
        <v>0</v>
      </c>
      <c r="P158" s="401">
        <f xml:space="preserve"> Update!P327</f>
        <v>0</v>
      </c>
      <c r="Q158" s="401">
        <f xml:space="preserve"> Update!Q327</f>
        <v>0</v>
      </c>
      <c r="R158" s="192"/>
    </row>
    <row r="159" spans="1:18" hidden="1" outlineLevel="2">
      <c r="A159" s="157"/>
      <c r="B159" s="158"/>
      <c r="C159" s="159"/>
      <c r="D159" s="250"/>
      <c r="E159" s="155" t="str">
        <f xml:space="preserve"> Update!E328</f>
        <v>Average CPIH inflated RCV (year average) - WN - nominal (year average prices)</v>
      </c>
      <c r="F159" s="401">
        <f xml:space="preserve"> Update!F328</f>
        <v>0</v>
      </c>
      <c r="G159" s="401" t="str">
        <f xml:space="preserve"> Update!G328</f>
        <v>£m</v>
      </c>
      <c r="H159" s="401">
        <f xml:space="preserve"> Update!H328</f>
        <v>0</v>
      </c>
      <c r="I159" s="401">
        <f xml:space="preserve"> Update!I328</f>
        <v>0</v>
      </c>
      <c r="J159" s="401">
        <f xml:space="preserve"> Update!J328</f>
        <v>0</v>
      </c>
      <c r="K159" s="401">
        <f xml:space="preserve"> Update!K328</f>
        <v>0</v>
      </c>
      <c r="L159" s="401">
        <f xml:space="preserve"> Update!L328</f>
        <v>0</v>
      </c>
      <c r="M159" s="401">
        <f xml:space="preserve"> Update!M328</f>
        <v>7.0010137800861019</v>
      </c>
      <c r="N159" s="401">
        <f xml:space="preserve"> Update!N328</f>
        <v>6.8009440238816721</v>
      </c>
      <c r="O159" s="401">
        <f xml:space="preserve"> Update!O328</f>
        <v>0</v>
      </c>
      <c r="P159" s="401">
        <f xml:space="preserve"> Update!P328</f>
        <v>0</v>
      </c>
      <c r="Q159" s="401">
        <f xml:space="preserve"> Update!Q328</f>
        <v>0</v>
      </c>
      <c r="R159" s="192"/>
    </row>
    <row r="160" spans="1:18" hidden="1" outlineLevel="2">
      <c r="A160" s="157"/>
      <c r="B160" s="158"/>
      <c r="C160" s="159"/>
      <c r="D160" s="250"/>
      <c r="E160" s="155" t="str">
        <f xml:space="preserve"> Update!E329</f>
        <v>Average post 2020 investment RCV (year average) - WN - nominal (year average prices)</v>
      </c>
      <c r="F160" s="401">
        <f xml:space="preserve"> Update!F329</f>
        <v>0</v>
      </c>
      <c r="G160" s="401" t="str">
        <f xml:space="preserve"> Update!G329</f>
        <v>£m</v>
      </c>
      <c r="H160" s="401">
        <f xml:space="preserve"> Update!H329</f>
        <v>0</v>
      </c>
      <c r="I160" s="401">
        <f xml:space="preserve"> Update!I329</f>
        <v>0</v>
      </c>
      <c r="J160" s="401">
        <f xml:space="preserve"> Update!J329</f>
        <v>0</v>
      </c>
      <c r="K160" s="401">
        <f xml:space="preserve"> Update!K329</f>
        <v>0</v>
      </c>
      <c r="L160" s="401">
        <f xml:space="preserve"> Update!L329</f>
        <v>0</v>
      </c>
      <c r="M160" s="401">
        <f xml:space="preserve"> Update!M329</f>
        <v>2.9944654501093755</v>
      </c>
      <c r="N160" s="401">
        <f xml:space="preserve"> Update!N329</f>
        <v>9.2666394589353835</v>
      </c>
      <c r="O160" s="401">
        <f xml:space="preserve"> Update!O329</f>
        <v>0</v>
      </c>
      <c r="P160" s="401">
        <f xml:space="preserve"> Update!P329</f>
        <v>0</v>
      </c>
      <c r="Q160" s="401">
        <f xml:space="preserve"> Update!Q329</f>
        <v>0</v>
      </c>
      <c r="R160" s="192"/>
    </row>
    <row r="161" spans="1:18" hidden="1" outlineLevel="2">
      <c r="A161" s="157"/>
      <c r="B161" s="158"/>
      <c r="C161" s="159"/>
      <c r="D161" s="250"/>
      <c r="E161" s="155" t="str">
        <f xml:space="preserve"> Update!E330</f>
        <v>Average total RCV (year average) - WN - nominal (year average prices)</v>
      </c>
      <c r="F161" s="401">
        <f xml:space="preserve"> Update!F330</f>
        <v>0</v>
      </c>
      <c r="G161" s="401" t="str">
        <f xml:space="preserve"> Update!G330</f>
        <v>£m</v>
      </c>
      <c r="H161" s="401">
        <f xml:space="preserve"> Update!H330</f>
        <v>0</v>
      </c>
      <c r="I161" s="401">
        <f xml:space="preserve"> Update!I330</f>
        <v>0</v>
      </c>
      <c r="J161" s="401">
        <f xml:space="preserve"> Update!J330</f>
        <v>0</v>
      </c>
      <c r="K161" s="401">
        <f xml:space="preserve"> Update!K330</f>
        <v>0</v>
      </c>
      <c r="L161" s="401">
        <f xml:space="preserve"> Update!L330</f>
        <v>0</v>
      </c>
      <c r="M161" s="401">
        <f xml:space="preserve"> Update!M330</f>
        <v>17.001186288331517</v>
      </c>
      <c r="N161" s="401">
        <f xml:space="preserve"> Update!N330</f>
        <v>23.011101097706174</v>
      </c>
      <c r="O161" s="401">
        <f xml:space="preserve"> Update!O330</f>
        <v>0</v>
      </c>
      <c r="P161" s="401">
        <f xml:space="preserve"> Update!P330</f>
        <v>0</v>
      </c>
      <c r="Q161" s="401">
        <f xml:space="preserve"> Update!Q330</f>
        <v>0</v>
      </c>
      <c r="R161" s="192"/>
    </row>
    <row r="162" spans="1:18" hidden="1" outlineLevel="1">
      <c r="A162" s="306"/>
      <c r="B162" s="307"/>
      <c r="C162" s="308"/>
      <c r="D162" s="250"/>
      <c r="E162" s="309"/>
      <c r="F162" s="310"/>
      <c r="G162" s="310"/>
      <c r="H162" s="310"/>
      <c r="I162" s="310"/>
      <c r="J162" s="310"/>
      <c r="K162" s="310"/>
      <c r="L162" s="310"/>
      <c r="M162" s="310"/>
      <c r="N162" s="310"/>
      <c r="O162" s="310"/>
      <c r="P162" s="310"/>
      <c r="Q162" s="310"/>
      <c r="R162" s="192"/>
    </row>
    <row r="163" spans="1:18" s="310" customFormat="1" hidden="1" outlineLevel="1" collapsed="1">
      <c r="A163" s="306"/>
      <c r="B163" s="85" t="s">
        <v>1328</v>
      </c>
      <c r="C163" s="308"/>
      <c r="D163" s="250"/>
      <c r="E163" s="309"/>
      <c r="R163" s="240"/>
    </row>
    <row r="164" spans="1:18" s="310" customFormat="1" hidden="1" outlineLevel="2">
      <c r="A164" s="306"/>
      <c r="B164" s="85"/>
      <c r="C164" s="308"/>
      <c r="D164" s="250"/>
      <c r="E164" s="309"/>
      <c r="R164" s="240"/>
    </row>
    <row r="165" spans="1:18" s="187" customFormat="1" hidden="1" outlineLevel="2">
      <c r="A165" s="183"/>
      <c r="B165" s="158"/>
      <c r="C165" s="185"/>
      <c r="D165" s="239"/>
      <c r="E165" s="181" t="str">
        <f xml:space="preserve"> Inp!E$206</f>
        <v>Regulatory equity notional (PR19FD)</v>
      </c>
      <c r="F165" s="181">
        <f xml:space="preserve"> Inp!F$206</f>
        <v>0</v>
      </c>
      <c r="G165" s="181" t="str">
        <f xml:space="preserve"> Inp!G$206</f>
        <v>%</v>
      </c>
      <c r="H165" s="181">
        <f xml:space="preserve"> Inp!H$206</f>
        <v>0</v>
      </c>
      <c r="I165" s="181">
        <f xml:space="preserve"> Inp!I$206</f>
        <v>0</v>
      </c>
      <c r="J165" s="291">
        <f xml:space="preserve"> Inp!J$206</f>
        <v>0</v>
      </c>
      <c r="K165" s="291">
        <f xml:space="preserve"> Inp!K$206</f>
        <v>0</v>
      </c>
      <c r="L165" s="291">
        <f xml:space="preserve"> Inp!L$206</f>
        <v>0</v>
      </c>
      <c r="M165" s="291">
        <f xml:space="preserve"> Inp!M$206</f>
        <v>0.4</v>
      </c>
      <c r="N165" s="291">
        <f xml:space="preserve"> Inp!N$206</f>
        <v>0.4</v>
      </c>
      <c r="O165" s="291">
        <f xml:space="preserve"> Inp!O$206</f>
        <v>0.4</v>
      </c>
      <c r="P165" s="291">
        <f xml:space="preserve"> Inp!P$206</f>
        <v>0.4</v>
      </c>
      <c r="Q165" s="291">
        <f xml:space="preserve"> Inp!Q$206</f>
        <v>0.4</v>
      </c>
    </row>
    <row r="166" spans="1:18" s="161" customFormat="1" hidden="1" outlineLevel="2">
      <c r="A166" s="157"/>
      <c r="B166" s="158"/>
      <c r="C166" s="159"/>
      <c r="D166" s="250"/>
      <c r="E166" s="155" t="str">
        <f xml:space="preserve"> Update!E355</f>
        <v>Notional regulated equity - WN - real (2017-18 prices)</v>
      </c>
      <c r="F166" s="401">
        <f xml:space="preserve"> Update!F355</f>
        <v>0</v>
      </c>
      <c r="G166" s="401" t="str">
        <f xml:space="preserve"> Update!G355</f>
        <v>£m</v>
      </c>
      <c r="H166" s="401">
        <f xml:space="preserve"> Update!H355</f>
        <v>0</v>
      </c>
      <c r="I166" s="401">
        <f xml:space="preserve"> Update!I355</f>
        <v>0</v>
      </c>
      <c r="J166" s="401">
        <f xml:space="preserve"> Update!J355</f>
        <v>0</v>
      </c>
      <c r="K166" s="401">
        <f xml:space="preserve"> Update!K355</f>
        <v>0</v>
      </c>
      <c r="L166" s="401">
        <f xml:space="preserve"> Update!L355</f>
        <v>0</v>
      </c>
      <c r="M166" s="401">
        <f xml:space="preserve"> Update!M355</f>
        <v>6.4955880461887707</v>
      </c>
      <c r="N166" s="401">
        <f xml:space="preserve"> Update!N355</f>
        <v>8.4802366385122543</v>
      </c>
      <c r="O166" s="401">
        <f xml:space="preserve"> Update!O355</f>
        <v>0</v>
      </c>
      <c r="P166" s="401">
        <f xml:space="preserve"> Update!P355</f>
        <v>0</v>
      </c>
      <c r="Q166" s="401">
        <f xml:space="preserve"> Update!Q355</f>
        <v>0</v>
      </c>
      <c r="R166" s="187"/>
    </row>
    <row r="167" spans="1:18" s="310" customFormat="1" hidden="1" outlineLevel="1">
      <c r="A167" s="306"/>
      <c r="B167" s="307"/>
      <c r="C167" s="308"/>
      <c r="D167" s="250"/>
      <c r="E167" s="309"/>
      <c r="F167" s="309"/>
      <c r="G167" s="309"/>
      <c r="H167" s="309"/>
      <c r="I167" s="309"/>
      <c r="J167" s="309"/>
      <c r="K167" s="309"/>
      <c r="L167" s="309"/>
      <c r="M167" s="309"/>
      <c r="N167" s="309"/>
      <c r="O167" s="309"/>
      <c r="P167" s="309"/>
      <c r="Q167" s="309"/>
      <c r="R167" s="240"/>
    </row>
    <row r="168" spans="1:18" s="310" customFormat="1" hidden="1" outlineLevel="1" collapsed="1">
      <c r="A168" s="306"/>
      <c r="B168" s="304" t="s">
        <v>1329</v>
      </c>
      <c r="C168" s="308"/>
      <c r="D168" s="250"/>
      <c r="E168" s="309"/>
      <c r="F168" s="309"/>
      <c r="G168" s="309"/>
      <c r="H168" s="309"/>
      <c r="I168" s="309"/>
      <c r="J168" s="309"/>
      <c r="K168" s="309"/>
      <c r="L168" s="309"/>
      <c r="M168" s="309"/>
      <c r="N168" s="309"/>
      <c r="O168" s="309"/>
      <c r="P168" s="309"/>
      <c r="Q168" s="309"/>
      <c r="R168" s="240"/>
    </row>
    <row r="169" spans="1:18" s="310" customFormat="1" hidden="1" outlineLevel="2">
      <c r="A169" s="306"/>
      <c r="B169" s="304"/>
      <c r="C169" s="308"/>
      <c r="D169" s="250"/>
      <c r="E169" s="309"/>
      <c r="F169" s="309"/>
      <c r="G169" s="309"/>
      <c r="H169" s="309"/>
      <c r="I169" s="309"/>
      <c r="J169" s="309"/>
      <c r="K169" s="309"/>
      <c r="L169" s="309"/>
      <c r="M169" s="309"/>
      <c r="N169" s="309"/>
      <c r="O169" s="309"/>
      <c r="P169" s="309"/>
      <c r="Q169" s="309"/>
      <c r="R169" s="240"/>
    </row>
    <row r="170" spans="1:18" s="187" customFormat="1" hidden="1" outlineLevel="2">
      <c r="A170" s="183"/>
      <c r="B170" s="158"/>
      <c r="C170" s="185"/>
      <c r="D170" s="239"/>
      <c r="E170" s="181" t="str">
        <f xml:space="preserve"> Inp!E$214</f>
        <v>Regulatory equity actual</v>
      </c>
      <c r="F170" s="181">
        <f xml:space="preserve"> Inp!F$214</f>
        <v>0</v>
      </c>
      <c r="G170" s="181" t="str">
        <f xml:space="preserve"> Inp!G$214</f>
        <v>%</v>
      </c>
      <c r="H170" s="181">
        <f xml:space="preserve"> Inp!H$214</f>
        <v>0</v>
      </c>
      <c r="I170" s="181">
        <f xml:space="preserve"> Inp!I$214</f>
        <v>0</v>
      </c>
      <c r="J170" s="291">
        <f xml:space="preserve"> Inp!J$214</f>
        <v>0</v>
      </c>
      <c r="K170" s="291">
        <f xml:space="preserve"> Inp!K$214</f>
        <v>0</v>
      </c>
      <c r="L170" s="291">
        <f xml:space="preserve"> Inp!L$214</f>
        <v>0</v>
      </c>
      <c r="M170" s="291">
        <f xml:space="preserve"> Inp!M$214</f>
        <v>0.38514999999999999</v>
      </c>
      <c r="N170" s="291">
        <f xml:space="preserve"> Inp!N$214</f>
        <v>0</v>
      </c>
      <c r="O170" s="291">
        <f xml:space="preserve"> Inp!O$214</f>
        <v>0</v>
      </c>
      <c r="P170" s="291">
        <f xml:space="preserve"> Inp!P$214</f>
        <v>0</v>
      </c>
      <c r="Q170" s="291">
        <f xml:space="preserve"> Inp!Q$214</f>
        <v>0</v>
      </c>
    </row>
    <row r="171" spans="1:18" s="161" customFormat="1" hidden="1" outlineLevel="2">
      <c r="A171" s="157"/>
      <c r="B171" s="158"/>
      <c r="C171" s="159"/>
      <c r="D171" s="250"/>
      <c r="E171" s="155" t="str">
        <f xml:space="preserve"> Update!E363</f>
        <v>Actual regulated equity - WN - real (2017-18 prices)</v>
      </c>
      <c r="F171" s="401">
        <f xml:space="preserve"> Update!F363</f>
        <v>0</v>
      </c>
      <c r="G171" s="401" t="str">
        <f xml:space="preserve"> Update!G363</f>
        <v>£m</v>
      </c>
      <c r="H171" s="401">
        <f xml:space="preserve"> Update!H363</f>
        <v>0</v>
      </c>
      <c r="I171" s="401">
        <f xml:space="preserve"> Update!I363</f>
        <v>0</v>
      </c>
      <c r="J171" s="401">
        <f xml:space="preserve"> Update!J363</f>
        <v>0</v>
      </c>
      <c r="K171" s="401">
        <f xml:space="preserve"> Update!K363</f>
        <v>0</v>
      </c>
      <c r="L171" s="401">
        <f xml:space="preserve"> Update!L363</f>
        <v>0</v>
      </c>
      <c r="M171" s="401">
        <f xml:space="preserve"> Update!M363</f>
        <v>6.2544393399740121</v>
      </c>
      <c r="N171" s="401">
        <f xml:space="preserve"> Update!N363</f>
        <v>0</v>
      </c>
      <c r="O171" s="401">
        <f xml:space="preserve"> Update!O363</f>
        <v>0</v>
      </c>
      <c r="P171" s="401">
        <f xml:space="preserve"> Update!P363</f>
        <v>0</v>
      </c>
      <c r="Q171" s="401">
        <f xml:space="preserve"> Update!Q363</f>
        <v>0</v>
      </c>
      <c r="R171" s="187"/>
    </row>
    <row r="172" spans="1:18" s="161" customFormat="1" hidden="1" outlineLevel="1">
      <c r="A172" s="157"/>
      <c r="B172" s="158"/>
      <c r="C172" s="159"/>
      <c r="D172" s="250"/>
      <c r="E172" s="155"/>
      <c r="F172" s="401"/>
      <c r="G172" s="401"/>
      <c r="H172" s="401"/>
      <c r="I172" s="401"/>
      <c r="J172" s="401"/>
      <c r="K172" s="401"/>
      <c r="L172" s="401"/>
      <c r="M172" s="401"/>
      <c r="N172" s="401"/>
      <c r="O172" s="401"/>
      <c r="P172" s="401"/>
      <c r="Q172" s="401"/>
      <c r="R172" s="187"/>
    </row>
    <row r="173" spans="1:18" s="240" customFormat="1" hidden="1" outlineLevel="1" collapsed="1">
      <c r="A173" s="237"/>
      <c r="B173" s="304" t="s">
        <v>1330</v>
      </c>
      <c r="C173" s="238"/>
      <c r="D173" s="239"/>
      <c r="E173" s="196"/>
      <c r="F173" s="196"/>
      <c r="G173" s="196"/>
      <c r="H173" s="196"/>
      <c r="I173" s="196"/>
      <c r="J173" s="196"/>
      <c r="K173" s="196"/>
      <c r="L173" s="196"/>
      <c r="M173" s="196"/>
      <c r="N173" s="196"/>
      <c r="O173" s="196"/>
      <c r="P173" s="196"/>
      <c r="Q173" s="196"/>
    </row>
    <row r="174" spans="1:18" s="240" customFormat="1" hidden="1" outlineLevel="2">
      <c r="A174" s="237"/>
      <c r="B174" s="241"/>
      <c r="C174" s="238"/>
      <c r="D174" s="239"/>
      <c r="E174" s="196"/>
      <c r="F174" s="196"/>
      <c r="G174" s="196"/>
      <c r="H174" s="267"/>
      <c r="I174" s="267"/>
      <c r="J174" s="267"/>
      <c r="K174" s="267"/>
      <c r="L174" s="267"/>
      <c r="M174" s="267"/>
      <c r="N174" s="267"/>
      <c r="O174" s="267"/>
      <c r="P174" s="267"/>
      <c r="Q174" s="267"/>
    </row>
    <row r="175" spans="1:18" s="187" customFormat="1" hidden="1" outlineLevel="2">
      <c r="A175" s="183"/>
      <c r="B175" s="216"/>
      <c r="C175" s="185"/>
      <c r="D175" s="186"/>
      <c r="E175" s="181" t="str">
        <f xml:space="preserve"> Update!E$382</f>
        <v>Annual RCV indexation - WN</v>
      </c>
      <c r="F175" s="181">
        <f xml:space="preserve"> Update!F$382</f>
        <v>0</v>
      </c>
      <c r="G175" s="181" t="str">
        <f xml:space="preserve"> Update!G$382</f>
        <v>%</v>
      </c>
      <c r="H175" s="291">
        <f xml:space="preserve"> Update!H$382</f>
        <v>0</v>
      </c>
      <c r="I175" s="291">
        <f xml:space="preserve"> Update!I$382</f>
        <v>0</v>
      </c>
      <c r="J175" s="291">
        <f xml:space="preserve"> Update!J$382</f>
        <v>0</v>
      </c>
      <c r="K175" s="291">
        <f xml:space="preserve"> Update!K$382</f>
        <v>0</v>
      </c>
      <c r="L175" s="291">
        <f xml:space="preserve"> Update!L$382</f>
        <v>0</v>
      </c>
      <c r="M175" s="291">
        <f xml:space="preserve"> Update!M$382</f>
        <v>1.0470923567005297E-2</v>
      </c>
      <c r="N175" s="291">
        <f xml:space="preserve"> Update!N$382</f>
        <v>7.0182877024900003E-2</v>
      </c>
      <c r="O175" s="291">
        <f xml:space="preserve"> Update!O$382</f>
        <v>0</v>
      </c>
      <c r="P175" s="291">
        <f xml:space="preserve"> Update!P$382</f>
        <v>0</v>
      </c>
      <c r="Q175" s="291">
        <f xml:space="preserve"> Update!Q$382</f>
        <v>0</v>
      </c>
    </row>
    <row r="176" spans="1:18" s="161" customFormat="1" hidden="1" outlineLevel="1">
      <c r="A176" s="157"/>
      <c r="B176" s="158"/>
      <c r="C176" s="159"/>
      <c r="D176" s="250"/>
      <c r="E176" s="155"/>
      <c r="F176" s="155"/>
      <c r="G176" s="155"/>
      <c r="H176" s="155"/>
      <c r="I176" s="155"/>
      <c r="J176" s="155"/>
      <c r="K176" s="155"/>
      <c r="L176" s="155"/>
      <c r="M176" s="155"/>
      <c r="N176" s="155"/>
      <c r="O176" s="155"/>
      <c r="P176" s="155"/>
      <c r="Q176" s="155"/>
      <c r="R176" s="187"/>
    </row>
    <row r="177" spans="1:20">
      <c r="A177" s="306"/>
      <c r="B177" s="307"/>
      <c r="C177" s="308"/>
      <c r="D177" s="250"/>
      <c r="E177" s="309"/>
      <c r="F177" s="310"/>
      <c r="G177" s="310"/>
      <c r="H177" s="310"/>
      <c r="I177" s="310"/>
      <c r="J177" s="310"/>
      <c r="K177" s="310"/>
      <c r="L177" s="310"/>
      <c r="M177" s="310"/>
      <c r="N177" s="310"/>
      <c r="O177" s="310"/>
      <c r="P177" s="310"/>
      <c r="Q177" s="310"/>
      <c r="R177" s="192"/>
    </row>
    <row r="178" spans="1:20" collapsed="1">
      <c r="A178" s="33" t="s">
        <v>1331</v>
      </c>
      <c r="B178" s="33"/>
      <c r="C178" s="33"/>
      <c r="D178" s="386"/>
      <c r="E178" s="33"/>
      <c r="F178" s="33"/>
      <c r="G178" s="33"/>
      <c r="H178" s="33"/>
      <c r="I178" s="33"/>
      <c r="J178" s="33"/>
      <c r="K178" s="33"/>
      <c r="L178" s="33"/>
      <c r="M178" s="33"/>
      <c r="N178" s="33"/>
      <c r="O178" s="33"/>
      <c r="P178" s="33"/>
      <c r="Q178" s="33"/>
      <c r="R178" s="192"/>
    </row>
    <row r="179" spans="1:20" s="310" customFormat="1" hidden="1" outlineLevel="1">
      <c r="A179" s="22"/>
      <c r="B179" s="23"/>
      <c r="C179" s="24"/>
      <c r="D179" s="387"/>
      <c r="E179" s="8"/>
      <c r="F179" s="406"/>
      <c r="G179" s="406"/>
      <c r="H179" s="406"/>
      <c r="I179" s="407"/>
      <c r="J179" s="407"/>
      <c r="K179" s="407"/>
      <c r="L179" s="407"/>
      <c r="M179" s="407"/>
      <c r="N179" s="407"/>
      <c r="O179" s="407"/>
      <c r="P179" s="407"/>
      <c r="Q179" s="407"/>
      <c r="R179" s="224"/>
      <c r="S179" s="224"/>
      <c r="T179" s="224"/>
    </row>
    <row r="180" spans="1:20" hidden="1" outlineLevel="1">
      <c r="A180" s="306"/>
      <c r="B180" s="307" t="s">
        <v>1332</v>
      </c>
      <c r="C180" s="308"/>
      <c r="D180" s="250"/>
      <c r="E180" s="309"/>
      <c r="F180" s="397"/>
      <c r="G180" s="397"/>
      <c r="H180" s="397"/>
      <c r="I180" s="397"/>
      <c r="J180" s="397"/>
      <c r="K180" s="397"/>
      <c r="L180" s="397"/>
      <c r="M180" s="397"/>
      <c r="N180" s="397"/>
      <c r="O180" s="397"/>
      <c r="P180" s="397"/>
      <c r="Q180" s="397"/>
      <c r="R180" s="192"/>
    </row>
    <row r="181" spans="1:20" hidden="1" outlineLevel="1">
      <c r="A181" s="306"/>
      <c r="B181" s="307"/>
      <c r="C181" s="308"/>
      <c r="D181" s="250"/>
      <c r="E181" s="309"/>
      <c r="F181" s="397"/>
      <c r="G181" s="397"/>
      <c r="H181" s="397"/>
      <c r="I181" s="397"/>
      <c r="J181" s="397"/>
      <c r="K181" s="397"/>
      <c r="L181" s="397"/>
      <c r="M181" s="397"/>
      <c r="N181" s="397"/>
      <c r="O181" s="397"/>
      <c r="P181" s="397"/>
      <c r="Q181" s="397"/>
      <c r="R181" s="192"/>
    </row>
    <row r="182" spans="1:20" hidden="1" outlineLevel="1">
      <c r="A182" s="306"/>
      <c r="B182" s="307"/>
      <c r="C182" s="308"/>
      <c r="D182" s="250"/>
      <c r="E182" s="155" t="str">
        <f xml:space="preserve"> Update!E500</f>
        <v>Total Opening RCV - WWN - nominal (year end prices)</v>
      </c>
      <c r="F182" s="405">
        <f xml:space="preserve"> Update!F500</f>
        <v>0</v>
      </c>
      <c r="G182" s="405" t="str">
        <f xml:space="preserve"> Update!G500</f>
        <v>£m</v>
      </c>
      <c r="H182" s="405">
        <f xml:space="preserve"> Update!H500</f>
        <v>0</v>
      </c>
      <c r="I182" s="405">
        <f xml:space="preserve"> Update!I500</f>
        <v>0</v>
      </c>
      <c r="J182" s="405">
        <f xml:space="preserve"> Update!J500</f>
        <v>0</v>
      </c>
      <c r="K182" s="405">
        <f xml:space="preserve"> Update!K500</f>
        <v>0</v>
      </c>
      <c r="L182" s="405">
        <f xml:space="preserve"> Update!L500</f>
        <v>0</v>
      </c>
      <c r="M182" s="405">
        <f xml:space="preserve"> Update!M500</f>
        <v>0.6985366338435105</v>
      </c>
      <c r="N182" s="405">
        <f xml:space="preserve"> Update!N500</f>
        <v>2.5994491109315927</v>
      </c>
      <c r="O182" s="405">
        <f xml:space="preserve"> Update!O500</f>
        <v>0</v>
      </c>
      <c r="P182" s="405">
        <f xml:space="preserve"> Update!P500</f>
        <v>0</v>
      </c>
      <c r="Q182" s="405">
        <f xml:space="preserve"> Update!Q500</f>
        <v>0</v>
      </c>
      <c r="R182" s="192"/>
    </row>
    <row r="183" spans="1:20" s="398" customFormat="1" hidden="1" outlineLevel="1">
      <c r="A183" s="237"/>
      <c r="B183" s="241"/>
      <c r="C183" s="238"/>
      <c r="D183" s="239" t="s">
        <v>719</v>
      </c>
      <c r="E183" s="181" t="str">
        <f xml:space="preserve"> Update!E501</f>
        <v>Total Indexation - WWN - nominal (year end prices)</v>
      </c>
      <c r="F183" s="404">
        <f xml:space="preserve"> Update!F501</f>
        <v>0</v>
      </c>
      <c r="G183" s="404" t="str">
        <f xml:space="preserve"> Update!G501</f>
        <v>£m</v>
      </c>
      <c r="H183" s="404">
        <f xml:space="preserve"> Update!H501</f>
        <v>0</v>
      </c>
      <c r="I183" s="404">
        <f xml:space="preserve"> Update!I501</f>
        <v>0</v>
      </c>
      <c r="J183" s="404">
        <f xml:space="preserve"> Update!J501</f>
        <v>0</v>
      </c>
      <c r="K183" s="404">
        <f xml:space="preserve"> Update!K501</f>
        <v>0</v>
      </c>
      <c r="L183" s="404">
        <f xml:space="preserve"> Update!L501</f>
        <v>0</v>
      </c>
      <c r="M183" s="404">
        <f xml:space="preserve"> Update!M501</f>
        <v>5.8516183732206534E-3</v>
      </c>
      <c r="N183" s="404">
        <f xml:space="preserve"> Update!N501</f>
        <v>0.10591606482447723</v>
      </c>
      <c r="O183" s="404">
        <f xml:space="preserve"> Update!O501</f>
        <v>0</v>
      </c>
      <c r="P183" s="404">
        <f xml:space="preserve"> Update!P501</f>
        <v>0</v>
      </c>
      <c r="Q183" s="404">
        <f xml:space="preserve"> Update!Q501</f>
        <v>0</v>
      </c>
    </row>
    <row r="184" spans="1:20" s="398" customFormat="1" hidden="1" outlineLevel="1">
      <c r="A184" s="237"/>
      <c r="B184" s="241"/>
      <c r="C184" s="238"/>
      <c r="D184" s="239" t="s">
        <v>719</v>
      </c>
      <c r="E184" s="181" t="str">
        <f xml:space="preserve"> Update!E502</f>
        <v>Total Non-PAYG totex additions - WWN - nominal (year end prices)</v>
      </c>
      <c r="F184" s="404">
        <f xml:space="preserve"> Update!F502</f>
        <v>0</v>
      </c>
      <c r="G184" s="404" t="str">
        <f xml:space="preserve"> Update!G502</f>
        <v>£m</v>
      </c>
      <c r="H184" s="404">
        <f xml:space="preserve"> Update!H502</f>
        <v>0</v>
      </c>
      <c r="I184" s="404">
        <f xml:space="preserve"> Update!I502</f>
        <v>0</v>
      </c>
      <c r="J184" s="404">
        <f xml:space="preserve"> Update!J502</f>
        <v>0</v>
      </c>
      <c r="K184" s="404">
        <f xml:space="preserve"> Update!K502</f>
        <v>0</v>
      </c>
      <c r="L184" s="404">
        <f xml:space="preserve"> Update!L502</f>
        <v>0</v>
      </c>
      <c r="M184" s="404">
        <f xml:space="preserve"> Update!M502</f>
        <v>1.907530188572597</v>
      </c>
      <c r="N184" s="404">
        <f xml:space="preserve"> Update!N502</f>
        <v>2.4108927754109009</v>
      </c>
      <c r="O184" s="404">
        <f xml:space="preserve"> Update!O502</f>
        <v>0</v>
      </c>
      <c r="P184" s="404">
        <f xml:space="preserve"> Update!P502</f>
        <v>0</v>
      </c>
      <c r="Q184" s="404">
        <f xml:space="preserve"> Update!Q502</f>
        <v>0</v>
      </c>
    </row>
    <row r="185" spans="1:20" s="398" customFormat="1" hidden="1" outlineLevel="1">
      <c r="A185" s="237"/>
      <c r="B185" s="241"/>
      <c r="C185" s="238"/>
      <c r="D185" s="239" t="s">
        <v>631</v>
      </c>
      <c r="E185" s="181" t="str">
        <f xml:space="preserve"> Update!E503</f>
        <v>Total RCV run-off - WWN - nominal (year end prices)</v>
      </c>
      <c r="F185" s="404">
        <f xml:space="preserve"> Update!F503</f>
        <v>0</v>
      </c>
      <c r="G185" s="404" t="str">
        <f xml:space="preserve"> Update!G503</f>
        <v>£m</v>
      </c>
      <c r="H185" s="404">
        <f xml:space="preserve"> Update!H503</f>
        <v>0</v>
      </c>
      <c r="I185" s="404">
        <f xml:space="preserve"> Update!I503</f>
        <v>0</v>
      </c>
      <c r="J185" s="404">
        <f xml:space="preserve"> Update!J503</f>
        <v>0</v>
      </c>
      <c r="K185" s="404">
        <f xml:space="preserve"> Update!K503</f>
        <v>0</v>
      </c>
      <c r="L185" s="404">
        <f xml:space="preserve"> Update!L503</f>
        <v>0</v>
      </c>
      <c r="M185" s="404">
        <f xml:space="preserve"> Update!M503</f>
        <v>7.1300593899630255E-2</v>
      </c>
      <c r="N185" s="404">
        <f xml:space="preserve"> Update!N503</f>
        <v>0.16816489722884512</v>
      </c>
      <c r="O185" s="404">
        <f xml:space="preserve"> Update!O503</f>
        <v>0</v>
      </c>
      <c r="P185" s="404">
        <f xml:space="preserve"> Update!P503</f>
        <v>0</v>
      </c>
      <c r="Q185" s="404">
        <f xml:space="preserve"> Update!Q503</f>
        <v>0</v>
      </c>
    </row>
    <row r="186" spans="1:20" s="398" customFormat="1" hidden="1" outlineLevel="1">
      <c r="A186" s="237"/>
      <c r="B186" s="241"/>
      <c r="C186" s="238"/>
      <c r="D186" s="239" t="s">
        <v>631</v>
      </c>
      <c r="E186" s="181" t="str">
        <f xml:space="preserve"> Update!E504</f>
        <v>Total Other adjustments - WWN - nominal (year end prices)</v>
      </c>
      <c r="F186" s="404">
        <f xml:space="preserve"> Update!F504</f>
        <v>0</v>
      </c>
      <c r="G186" s="404" t="str">
        <f xml:space="preserve"> Update!G504</f>
        <v>£m</v>
      </c>
      <c r="H186" s="404">
        <f xml:space="preserve"> Update!H504</f>
        <v>0</v>
      </c>
      <c r="I186" s="404">
        <f xml:space="preserve"> Update!I504</f>
        <v>0</v>
      </c>
      <c r="J186" s="404">
        <f xml:space="preserve"> Update!J504</f>
        <v>0</v>
      </c>
      <c r="K186" s="404">
        <f xml:space="preserve"> Update!K504</f>
        <v>0</v>
      </c>
      <c r="L186" s="404">
        <f xml:space="preserve"> Update!L504</f>
        <v>0</v>
      </c>
      <c r="M186" s="404">
        <f xml:space="preserve"> Update!M504</f>
        <v>0</v>
      </c>
      <c r="N186" s="404">
        <f xml:space="preserve"> Update!N504</f>
        <v>0</v>
      </c>
      <c r="O186" s="404">
        <f xml:space="preserve"> Update!O504</f>
        <v>0</v>
      </c>
      <c r="P186" s="404">
        <f xml:space="preserve"> Update!P504</f>
        <v>0</v>
      </c>
      <c r="Q186" s="404">
        <f xml:space="preserve"> Update!Q504</f>
        <v>0</v>
      </c>
    </row>
    <row r="187" spans="1:20" hidden="1" outlineLevel="1">
      <c r="A187" s="306"/>
      <c r="B187" s="307"/>
      <c r="C187" s="308"/>
      <c r="D187" s="250"/>
      <c r="E187" s="155" t="str">
        <f xml:space="preserve"> Update!E505</f>
        <v>Total Closing RCV - WWN - nominal (year end prices)</v>
      </c>
      <c r="F187" s="405">
        <f xml:space="preserve"> Update!F505</f>
        <v>0</v>
      </c>
      <c r="G187" s="405" t="str">
        <f xml:space="preserve"> Update!G505</f>
        <v>£m</v>
      </c>
      <c r="H187" s="405">
        <f xml:space="preserve"> Update!H505</f>
        <v>0</v>
      </c>
      <c r="I187" s="405">
        <f xml:space="preserve"> Update!I505</f>
        <v>0</v>
      </c>
      <c r="J187" s="405">
        <f xml:space="preserve"> Update!J505</f>
        <v>0</v>
      </c>
      <c r="K187" s="405">
        <f xml:space="preserve"> Update!K505</f>
        <v>0</v>
      </c>
      <c r="L187" s="405">
        <f xml:space="preserve"> Update!L505</f>
        <v>0.69709145155159014</v>
      </c>
      <c r="M187" s="405">
        <f xml:space="preserve"> Update!M505</f>
        <v>2.5406178468896981</v>
      </c>
      <c r="N187" s="405">
        <f xml:space="preserve"> Update!N505</f>
        <v>4.9480930539381252</v>
      </c>
      <c r="O187" s="405">
        <f xml:space="preserve"> Update!O505</f>
        <v>0</v>
      </c>
      <c r="P187" s="405">
        <f xml:space="preserve"> Update!P505</f>
        <v>0</v>
      </c>
      <c r="Q187" s="405">
        <f xml:space="preserve"> Update!Q505</f>
        <v>0</v>
      </c>
      <c r="R187" s="192"/>
    </row>
    <row r="188" spans="1:20" s="512" customFormat="1" hidden="1" outlineLevel="1">
      <c r="A188" s="514"/>
      <c r="B188" s="515"/>
      <c r="C188" s="516"/>
      <c r="D188" s="510"/>
      <c r="E188" s="517"/>
      <c r="F188" s="518"/>
      <c r="G188" s="518"/>
      <c r="H188" s="518"/>
      <c r="I188" s="518"/>
      <c r="J188" s="518"/>
      <c r="K188" s="518"/>
      <c r="L188" s="518"/>
      <c r="M188" s="520"/>
      <c r="N188" s="520"/>
      <c r="O188" s="520"/>
      <c r="P188" s="519"/>
      <c r="Q188" s="518"/>
      <c r="R188" s="513"/>
    </row>
    <row r="189" spans="1:20" s="512" customFormat="1" hidden="1" outlineLevel="1" collapsed="1">
      <c r="A189" s="306"/>
      <c r="B189" s="307" t="s">
        <v>1333</v>
      </c>
      <c r="C189" s="308"/>
      <c r="D189" s="250"/>
      <c r="E189" s="309"/>
      <c r="F189" s="397"/>
      <c r="G189" s="397"/>
      <c r="H189" s="397"/>
      <c r="I189" s="397"/>
      <c r="J189" s="397"/>
      <c r="K189" s="397"/>
      <c r="L189" s="398"/>
      <c r="M189" s="398"/>
      <c r="N189" s="398"/>
      <c r="O189" s="398"/>
      <c r="P189" s="397"/>
      <c r="Q189" s="397"/>
      <c r="R189" s="513"/>
    </row>
    <row r="190" spans="1:20" hidden="1" outlineLevel="2">
      <c r="A190" s="306"/>
      <c r="B190" s="307" t="s">
        <v>1334</v>
      </c>
      <c r="C190" s="308"/>
      <c r="D190" s="250"/>
      <c r="E190" s="309"/>
      <c r="F190" s="397"/>
      <c r="G190" s="397"/>
      <c r="H190" s="397"/>
      <c r="I190" s="397"/>
      <c r="J190" s="397"/>
      <c r="K190" s="397"/>
      <c r="L190" s="398"/>
      <c r="M190" s="398"/>
      <c r="N190" s="398"/>
      <c r="O190" s="398"/>
      <c r="P190" s="397"/>
      <c r="Q190" s="397"/>
      <c r="R190" s="192"/>
    </row>
    <row r="191" spans="1:20" hidden="1" outlineLevel="2">
      <c r="A191" s="306"/>
      <c r="B191" s="307"/>
      <c r="C191" s="308"/>
      <c r="D191" s="250"/>
      <c r="E191" s="309"/>
      <c r="F191" s="397"/>
      <c r="G191" s="397"/>
      <c r="H191" s="397"/>
      <c r="I191" s="397"/>
      <c r="J191" s="397"/>
      <c r="K191" s="397"/>
      <c r="L191" s="398"/>
      <c r="M191" s="398"/>
      <c r="N191" s="398"/>
      <c r="O191" s="397"/>
      <c r="P191" s="397"/>
      <c r="Q191" s="397"/>
      <c r="R191" s="192"/>
    </row>
    <row r="192" spans="1:20" hidden="1" outlineLevel="2">
      <c r="A192" s="364"/>
      <c r="B192" s="218"/>
      <c r="C192" s="365"/>
      <c r="D192" s="222"/>
      <c r="E192" s="366" t="str">
        <f xml:space="preserve"> Update!E483</f>
        <v>Opening RCV (RPI inflated RCV) balance BEG - WWN - nominal (year end prices)</v>
      </c>
      <c r="F192" s="395">
        <f xml:space="preserve"> Update!F483</f>
        <v>0</v>
      </c>
      <c r="G192" s="395" t="str">
        <f xml:space="preserve"> Update!G483</f>
        <v>£m</v>
      </c>
      <c r="H192" s="395">
        <f xml:space="preserve"> Update!H483</f>
        <v>0</v>
      </c>
      <c r="I192" s="395">
        <f xml:space="preserve"> Update!I483</f>
        <v>0</v>
      </c>
      <c r="J192" s="395">
        <f xml:space="preserve"> Update!J483</f>
        <v>0</v>
      </c>
      <c r="K192" s="395">
        <f xml:space="preserve"> Update!K483</f>
        <v>0</v>
      </c>
      <c r="L192" s="395">
        <f xml:space="preserve"> Update!L483</f>
        <v>0</v>
      </c>
      <c r="M192" s="395">
        <f xml:space="preserve"> Update!M483</f>
        <v>0.34927951280502845</v>
      </c>
      <c r="N192" s="395">
        <f xml:space="preserve"> Update!N483</f>
        <v>0.34537441572594041</v>
      </c>
      <c r="O192" s="395">
        <f xml:space="preserve"> Update!O483</f>
        <v>0</v>
      </c>
      <c r="P192" s="395">
        <f xml:space="preserve"> Update!P483</f>
        <v>0</v>
      </c>
      <c r="Q192" s="395">
        <f xml:space="preserve"> Update!Q483</f>
        <v>0</v>
      </c>
      <c r="R192" s="192"/>
    </row>
    <row r="193" spans="1:18" s="192" customFormat="1" hidden="1" outlineLevel="2">
      <c r="A193" s="364"/>
      <c r="B193" s="218"/>
      <c r="C193" s="365"/>
      <c r="D193" s="222" t="s">
        <v>719</v>
      </c>
      <c r="E193" s="395" t="str">
        <f xml:space="preserve"> Update!E484</f>
        <v>Indexation on RCV - CPI(H) + RPI wedge bf balance - WWN - nominal (year end prices)</v>
      </c>
      <c r="F193" s="395">
        <f xml:space="preserve"> Update!F484</f>
        <v>0</v>
      </c>
      <c r="G193" s="395" t="str">
        <f xml:space="preserve"> Update!G484</f>
        <v>£m</v>
      </c>
      <c r="H193" s="395">
        <f xml:space="preserve"> Update!H484</f>
        <v>0</v>
      </c>
      <c r="I193" s="395">
        <f xml:space="preserve"> Update!I484</f>
        <v>0</v>
      </c>
      <c r="J193" s="395">
        <f xml:space="preserve"> Update!J484</f>
        <v>0</v>
      </c>
      <c r="K193" s="395">
        <f xml:space="preserve"> Update!K484</f>
        <v>0</v>
      </c>
      <c r="L193" s="395">
        <f xml:space="preserve"> Update!L484</f>
        <v>0</v>
      </c>
      <c r="M193" s="395">
        <f xml:space="preserve"> Update!M484</f>
        <v>3.0326241483075943E-3</v>
      </c>
      <c r="N193" s="395">
        <f xml:space="preserve"> Update!N484</f>
        <v>1.9949530698730591E-2</v>
      </c>
      <c r="O193" s="395">
        <f xml:space="preserve"> Update!O484</f>
        <v>0</v>
      </c>
      <c r="P193" s="395">
        <f xml:space="preserve"> Update!P484</f>
        <v>0</v>
      </c>
      <c r="Q193" s="395">
        <f xml:space="preserve"> Update!Q484</f>
        <v>0</v>
      </c>
    </row>
    <row r="194" spans="1:18" hidden="1" outlineLevel="2">
      <c r="A194" s="364"/>
      <c r="B194" s="218"/>
      <c r="C194" s="365"/>
      <c r="D194" s="222" t="s">
        <v>631</v>
      </c>
      <c r="E194" s="366" t="str">
        <f xml:space="preserve"> Update!E485</f>
        <v>RCV - CPI(H) + RPI wedge bf depreciation - WWN - nominal (year end prices)</v>
      </c>
      <c r="F194" s="395">
        <f xml:space="preserve"> Update!F485</f>
        <v>0</v>
      </c>
      <c r="G194" s="395" t="str">
        <f xml:space="preserve"> Update!G485</f>
        <v>£m</v>
      </c>
      <c r="H194" s="395">
        <f xml:space="preserve"> Update!H485</f>
        <v>0</v>
      </c>
      <c r="I194" s="395">
        <f xml:space="preserve"> Update!I485</f>
        <v>0</v>
      </c>
      <c r="J194" s="395">
        <f xml:space="preserve"> Update!J485</f>
        <v>0</v>
      </c>
      <c r="K194" s="395">
        <f xml:space="preserve"> Update!K485</f>
        <v>0</v>
      </c>
      <c r="L194" s="395">
        <f xml:space="preserve"> Update!L485</f>
        <v>0</v>
      </c>
      <c r="M194" s="395">
        <f xml:space="preserve"> Update!M485</f>
        <v>1.5149421888993446E-2</v>
      </c>
      <c r="N194" s="395">
        <f xml:space="preserve"> Update!N485</f>
        <v>1.5708929696260851E-2</v>
      </c>
      <c r="O194" s="395">
        <f xml:space="preserve"> Update!O485</f>
        <v>0</v>
      </c>
      <c r="P194" s="395">
        <f xml:space="preserve"> Update!P485</f>
        <v>0</v>
      </c>
      <c r="Q194" s="395">
        <f xml:space="preserve"> Update!Q485</f>
        <v>0</v>
      </c>
      <c r="R194" s="192"/>
    </row>
    <row r="195" spans="1:18" hidden="1" outlineLevel="2">
      <c r="A195" s="364"/>
      <c r="B195" s="218"/>
      <c r="C195" s="365"/>
      <c r="D195" s="388"/>
      <c r="E195" s="366" t="str">
        <f xml:space="preserve"> Update!E486</f>
        <v>Closing RCV (RPI inflated RCV) - WWN - nominal (year end prices)</v>
      </c>
      <c r="F195" s="395">
        <f xml:space="preserve"> Update!F486</f>
        <v>0</v>
      </c>
      <c r="G195" s="395" t="str">
        <f xml:space="preserve"> Update!G486</f>
        <v>£m</v>
      </c>
      <c r="H195" s="395">
        <f xml:space="preserve"> Update!H486</f>
        <v>0</v>
      </c>
      <c r="I195" s="395">
        <f xml:space="preserve"> Update!I486</f>
        <v>0</v>
      </c>
      <c r="J195" s="395">
        <f xml:space="preserve"> Update!J486</f>
        <v>0</v>
      </c>
      <c r="K195" s="395">
        <f xml:space="preserve"> Update!K486</f>
        <v>0</v>
      </c>
      <c r="L195" s="395">
        <f xml:space="preserve"> Update!L486</f>
        <v>0.3485457257757949</v>
      </c>
      <c r="M195" s="395">
        <f xml:space="preserve"> Update!M486</f>
        <v>0.33716271506434259</v>
      </c>
      <c r="N195" s="395">
        <f xml:space="preserve"> Update!N486</f>
        <v>0.34961501672841011</v>
      </c>
      <c r="O195" s="395">
        <f xml:space="preserve"> Update!O486</f>
        <v>0</v>
      </c>
      <c r="P195" s="395">
        <f xml:space="preserve"> Update!P486</f>
        <v>0</v>
      </c>
      <c r="Q195" s="395">
        <f xml:space="preserve"> Update!Q486</f>
        <v>0</v>
      </c>
      <c r="R195" s="192"/>
    </row>
    <row r="196" spans="1:18" hidden="1" outlineLevel="2">
      <c r="A196" s="256"/>
      <c r="B196" s="257"/>
      <c r="C196" s="258"/>
      <c r="D196" s="255"/>
      <c r="E196" s="196"/>
      <c r="F196" s="399"/>
      <c r="G196" s="399"/>
      <c r="H196" s="399"/>
      <c r="I196" s="400"/>
      <c r="J196" s="399"/>
      <c r="K196" s="399"/>
      <c r="L196" s="399"/>
      <c r="M196" s="399"/>
      <c r="N196" s="399"/>
      <c r="O196" s="399"/>
      <c r="P196" s="399"/>
      <c r="Q196" s="399"/>
      <c r="R196" s="192"/>
    </row>
    <row r="197" spans="1:18" hidden="1" outlineLevel="2">
      <c r="A197" s="237"/>
      <c r="B197" s="241" t="s">
        <v>1335</v>
      </c>
      <c r="C197" s="238"/>
      <c r="D197" s="239"/>
      <c r="E197" s="196"/>
      <c r="F197" s="398"/>
      <c r="G197" s="398"/>
      <c r="H197" s="398"/>
      <c r="I197" s="398"/>
      <c r="J197" s="398"/>
      <c r="K197" s="398"/>
      <c r="L197" s="398"/>
      <c r="M197" s="398"/>
      <c r="N197" s="398"/>
      <c r="O197" s="398"/>
      <c r="P197" s="398"/>
      <c r="Q197" s="398"/>
      <c r="R197" s="192"/>
    </row>
    <row r="198" spans="1:18" hidden="1" outlineLevel="2">
      <c r="A198" s="237"/>
      <c r="B198" s="241"/>
      <c r="C198" s="238"/>
      <c r="D198" s="239"/>
      <c r="E198" s="196"/>
      <c r="F198" s="398"/>
      <c r="G198" s="398"/>
      <c r="H198" s="398"/>
      <c r="I198" s="398"/>
      <c r="J198" s="398"/>
      <c r="K198" s="398"/>
      <c r="L198" s="398"/>
      <c r="M198" s="398"/>
      <c r="N198" s="398"/>
      <c r="O198" s="398"/>
      <c r="P198" s="398"/>
      <c r="Q198" s="398"/>
      <c r="R198" s="192"/>
    </row>
    <row r="199" spans="1:18" hidden="1" outlineLevel="2">
      <c r="A199" s="183"/>
      <c r="B199" s="216"/>
      <c r="C199" s="185"/>
      <c r="D199" s="239"/>
      <c r="E199" s="181" t="str">
        <f xml:space="preserve"> Update!E488</f>
        <v>Opening RCV (CPIH inflated RCV) balance BEG - WWN - nominal (year end prices)</v>
      </c>
      <c r="F199" s="293">
        <f xml:space="preserve"> Update!F488</f>
        <v>0</v>
      </c>
      <c r="G199" s="293" t="str">
        <f xml:space="preserve"> Update!G488</f>
        <v>£m</v>
      </c>
      <c r="H199" s="293">
        <f xml:space="preserve"> Update!H488</f>
        <v>0</v>
      </c>
      <c r="I199" s="293">
        <f xml:space="preserve"> Update!I488</f>
        <v>0</v>
      </c>
      <c r="J199" s="293">
        <f xml:space="preserve"> Update!J488</f>
        <v>0</v>
      </c>
      <c r="K199" s="293">
        <f xml:space="preserve"> Update!K488</f>
        <v>0</v>
      </c>
      <c r="L199" s="293">
        <f xml:space="preserve"> Update!L488</f>
        <v>0</v>
      </c>
      <c r="M199" s="293">
        <f xml:space="preserve"> Update!M488</f>
        <v>0.34925712103848205</v>
      </c>
      <c r="N199" s="293">
        <f xml:space="preserve"> Update!N488</f>
        <v>0.34467722948263607</v>
      </c>
      <c r="O199" s="293">
        <f xml:space="preserve"> Update!O488</f>
        <v>0</v>
      </c>
      <c r="P199" s="293">
        <f xml:space="preserve"> Update!P488</f>
        <v>0</v>
      </c>
      <c r="Q199" s="293">
        <f xml:space="preserve"> Update!Q488</f>
        <v>0</v>
      </c>
      <c r="R199" s="192"/>
    </row>
    <row r="200" spans="1:18" hidden="1" outlineLevel="2">
      <c r="A200" s="183"/>
      <c r="B200" s="216"/>
      <c r="C200" s="185"/>
      <c r="D200" s="239" t="s">
        <v>719</v>
      </c>
      <c r="E200" s="181" t="str">
        <f xml:space="preserve"> Update!E489</f>
        <v>Indexation on RCV (CPIH inflated RCV) bf balance - WWN - nominal (year end prices)</v>
      </c>
      <c r="F200" s="293">
        <f xml:space="preserve"> Update!F489</f>
        <v>0</v>
      </c>
      <c r="G200" s="293" t="str">
        <f xml:space="preserve"> Update!G489</f>
        <v>£m</v>
      </c>
      <c r="H200" s="293">
        <f xml:space="preserve"> Update!H489</f>
        <v>0</v>
      </c>
      <c r="I200" s="293">
        <f xml:space="preserve"> Update!I489</f>
        <v>0</v>
      </c>
      <c r="J200" s="293">
        <f xml:space="preserve"> Update!J489</f>
        <v>0</v>
      </c>
      <c r="K200" s="293">
        <f xml:space="preserve"> Update!K489</f>
        <v>0</v>
      </c>
      <c r="L200" s="293">
        <f xml:space="preserve"> Update!L489</f>
        <v>0</v>
      </c>
      <c r="M200" s="293">
        <f xml:space="preserve"> Update!M489</f>
        <v>2.8189942249130587E-3</v>
      </c>
      <c r="N200" s="293">
        <f xml:space="preserve"> Update!N489</f>
        <v>1.3145397033075453E-2</v>
      </c>
      <c r="O200" s="293">
        <f xml:space="preserve"> Update!O489</f>
        <v>0</v>
      </c>
      <c r="P200" s="293">
        <f xml:space="preserve"> Update!P489</f>
        <v>0</v>
      </c>
      <c r="Q200" s="293">
        <f xml:space="preserve"> Update!Q489</f>
        <v>0</v>
      </c>
      <c r="R200" s="192"/>
    </row>
    <row r="201" spans="1:18" hidden="1" outlineLevel="2">
      <c r="A201" s="183"/>
      <c r="B201" s="216"/>
      <c r="C201" s="185"/>
      <c r="D201" s="239" t="s">
        <v>631</v>
      </c>
      <c r="E201" s="181" t="str">
        <f xml:space="preserve"> Update!E490</f>
        <v>RCV - CPI(H) bf depreciation - WWN - nominal (year end prices)</v>
      </c>
      <c r="F201" s="293">
        <f xml:space="preserve"> Update!F490</f>
        <v>0</v>
      </c>
      <c r="G201" s="293" t="str">
        <f xml:space="preserve"> Update!G490</f>
        <v>£m</v>
      </c>
      <c r="H201" s="293">
        <f xml:space="preserve"> Update!H490</f>
        <v>0</v>
      </c>
      <c r="I201" s="293">
        <f xml:space="preserve"> Update!I490</f>
        <v>0</v>
      </c>
      <c r="J201" s="293">
        <f xml:space="preserve"> Update!J490</f>
        <v>0</v>
      </c>
      <c r="K201" s="293">
        <f xml:space="preserve"> Update!K490</f>
        <v>0</v>
      </c>
      <c r="L201" s="293">
        <f xml:space="preserve"> Update!L490</f>
        <v>0</v>
      </c>
      <c r="M201" s="293">
        <f xml:space="preserve"> Update!M490</f>
        <v>1.5139272956325988E-2</v>
      </c>
      <c r="N201" s="293">
        <f xml:space="preserve"> Update!N490</f>
        <v>1.538637294017557E-2</v>
      </c>
      <c r="O201" s="293">
        <f xml:space="preserve"> Update!O490</f>
        <v>0</v>
      </c>
      <c r="P201" s="293">
        <f xml:space="preserve"> Update!P490</f>
        <v>0</v>
      </c>
      <c r="Q201" s="293">
        <f xml:space="preserve"> Update!Q490</f>
        <v>0</v>
      </c>
      <c r="R201" s="192"/>
    </row>
    <row r="202" spans="1:18" hidden="1" outlineLevel="2">
      <c r="A202" s="183"/>
      <c r="B202" s="216"/>
      <c r="C202" s="185"/>
      <c r="D202" s="239" t="s">
        <v>631</v>
      </c>
      <c r="E202" s="181" t="str">
        <f xml:space="preserve"> Update!E491</f>
        <v>Other adjustments CPI(H) - WWN - nominal (year end prices)</v>
      </c>
      <c r="F202" s="293">
        <f xml:space="preserve"> Update!F491</f>
        <v>0</v>
      </c>
      <c r="G202" s="293" t="str">
        <f xml:space="preserve"> Update!G491</f>
        <v>£m</v>
      </c>
      <c r="H202" s="293">
        <f xml:space="preserve"> Update!H491</f>
        <v>0</v>
      </c>
      <c r="I202" s="293">
        <f xml:space="preserve"> Update!I491</f>
        <v>0</v>
      </c>
      <c r="J202" s="293">
        <f xml:space="preserve"> Update!J491</f>
        <v>0</v>
      </c>
      <c r="K202" s="293">
        <f xml:space="preserve"> Update!K491</f>
        <v>0</v>
      </c>
      <c r="L202" s="293">
        <f xml:space="preserve"> Update!L491</f>
        <v>0</v>
      </c>
      <c r="M202" s="293">
        <f xml:space="preserve"> Update!M491</f>
        <v>0</v>
      </c>
      <c r="N202" s="293">
        <f xml:space="preserve"> Update!N491</f>
        <v>0</v>
      </c>
      <c r="O202" s="293">
        <f xml:space="preserve"> Update!O491</f>
        <v>0</v>
      </c>
      <c r="P202" s="293">
        <f xml:space="preserve"> Update!P491</f>
        <v>0</v>
      </c>
      <c r="Q202" s="293">
        <f xml:space="preserve"> Update!Q491</f>
        <v>0</v>
      </c>
      <c r="R202" s="192"/>
    </row>
    <row r="203" spans="1:18" hidden="1" outlineLevel="2">
      <c r="A203" s="183"/>
      <c r="B203" s="216"/>
      <c r="C203" s="185"/>
      <c r="D203" s="239"/>
      <c r="E203" s="181" t="str">
        <f xml:space="preserve"> Update!E492</f>
        <v>Closing RCV (CPIH inflated RCV) - WWN - nominal (year end prices)</v>
      </c>
      <c r="F203" s="293">
        <f xml:space="preserve"> Update!F492</f>
        <v>0</v>
      </c>
      <c r="G203" s="293" t="str">
        <f xml:space="preserve"> Update!G492</f>
        <v>£m</v>
      </c>
      <c r="H203" s="293">
        <f xml:space="preserve"> Update!H492</f>
        <v>0</v>
      </c>
      <c r="I203" s="293">
        <f xml:space="preserve"> Update!I492</f>
        <v>0</v>
      </c>
      <c r="J203" s="293">
        <f xml:space="preserve"> Update!J492</f>
        <v>0</v>
      </c>
      <c r="K203" s="293">
        <f xml:space="preserve"> Update!K492</f>
        <v>0</v>
      </c>
      <c r="L203" s="293">
        <f xml:space="preserve"> Update!L492</f>
        <v>0.34854572577579523</v>
      </c>
      <c r="M203" s="293">
        <f xml:space="preserve"> Update!M492</f>
        <v>0.33693684230706938</v>
      </c>
      <c r="N203" s="293">
        <f xml:space="preserve"> Update!N492</f>
        <v>0.34243625357553592</v>
      </c>
      <c r="O203" s="293">
        <f xml:space="preserve"> Update!O492</f>
        <v>0</v>
      </c>
      <c r="P203" s="293">
        <f xml:space="preserve"> Update!P492</f>
        <v>0</v>
      </c>
      <c r="Q203" s="293">
        <f xml:space="preserve"> Update!Q492</f>
        <v>0</v>
      </c>
      <c r="R203" s="192"/>
    </row>
    <row r="204" spans="1:18" hidden="1" outlineLevel="2">
      <c r="A204" s="237"/>
      <c r="B204" s="241"/>
      <c r="C204" s="238"/>
      <c r="D204" s="239"/>
      <c r="E204" s="196"/>
      <c r="F204" s="398"/>
      <c r="G204" s="398"/>
      <c r="H204" s="398"/>
      <c r="I204" s="398"/>
      <c r="J204" s="398"/>
      <c r="K204" s="398"/>
      <c r="L204" s="398"/>
      <c r="M204" s="398"/>
      <c r="N204" s="398"/>
      <c r="O204" s="398"/>
      <c r="P204" s="398"/>
      <c r="Q204" s="398"/>
      <c r="R204" s="192"/>
    </row>
    <row r="205" spans="1:18" hidden="1" outlineLevel="2">
      <c r="A205" s="237"/>
      <c r="B205" s="241" t="s">
        <v>1336</v>
      </c>
      <c r="C205" s="238"/>
      <c r="D205" s="239"/>
      <c r="E205" s="196"/>
      <c r="F205" s="398"/>
      <c r="G205" s="398"/>
      <c r="H205" s="398"/>
      <c r="I205" s="398"/>
      <c r="J205" s="398"/>
      <c r="K205" s="398"/>
      <c r="L205" s="398"/>
      <c r="M205" s="398"/>
      <c r="N205" s="398"/>
      <c r="O205" s="398"/>
      <c r="P205" s="398"/>
      <c r="Q205" s="398"/>
      <c r="R205" s="192"/>
    </row>
    <row r="206" spans="1:18" hidden="1" outlineLevel="2">
      <c r="A206" s="237"/>
      <c r="B206" s="241"/>
      <c r="C206" s="238"/>
      <c r="D206" s="239"/>
      <c r="E206" s="196"/>
      <c r="F206" s="398"/>
      <c r="G206" s="398"/>
      <c r="H206" s="398"/>
      <c r="I206" s="398"/>
      <c r="J206" s="398"/>
      <c r="K206" s="398"/>
      <c r="L206" s="398"/>
      <c r="M206" s="398"/>
      <c r="N206" s="398"/>
      <c r="O206" s="398"/>
      <c r="P206" s="398"/>
      <c r="Q206" s="398"/>
      <c r="R206" s="192"/>
    </row>
    <row r="207" spans="1:18" hidden="1" outlineLevel="2">
      <c r="A207" s="183"/>
      <c r="B207" s="216"/>
      <c r="C207" s="185"/>
      <c r="D207" s="239"/>
      <c r="E207" s="181" t="str">
        <f xml:space="preserve"> Update!E494</f>
        <v>Opening RCV (Post 2020 investment RCV) balance BEG - WWN - nominal (year end prices)</v>
      </c>
      <c r="F207" s="293">
        <f xml:space="preserve"> Update!F494</f>
        <v>0</v>
      </c>
      <c r="G207" s="293" t="str">
        <f xml:space="preserve"> Update!G494</f>
        <v>£m</v>
      </c>
      <c r="H207" s="293">
        <f xml:space="preserve"> Update!H494</f>
        <v>0</v>
      </c>
      <c r="I207" s="293">
        <f xml:space="preserve"> Update!I494</f>
        <v>0</v>
      </c>
      <c r="J207" s="293">
        <f xml:space="preserve"> Update!J494</f>
        <v>0</v>
      </c>
      <c r="K207" s="293">
        <f xml:space="preserve"> Update!K494</f>
        <v>0</v>
      </c>
      <c r="L207" s="293">
        <f xml:space="preserve"> Update!L494</f>
        <v>0</v>
      </c>
      <c r="M207" s="293">
        <f xml:space="preserve"> Update!M494</f>
        <v>0</v>
      </c>
      <c r="N207" s="293">
        <f xml:space="preserve"> Update!N494</f>
        <v>1.9093974657230162</v>
      </c>
      <c r="O207" s="293">
        <f xml:space="preserve"> Update!O494</f>
        <v>0</v>
      </c>
      <c r="P207" s="293">
        <f xml:space="preserve"> Update!P494</f>
        <v>0</v>
      </c>
      <c r="Q207" s="293">
        <f xml:space="preserve"> Update!Q494</f>
        <v>0</v>
      </c>
      <c r="R207" s="192"/>
    </row>
    <row r="208" spans="1:18" hidden="1" outlineLevel="2">
      <c r="A208" s="183"/>
      <c r="B208" s="216"/>
      <c r="C208" s="185"/>
      <c r="D208" s="239" t="s">
        <v>719</v>
      </c>
      <c r="E208" s="181" t="str">
        <f xml:space="preserve"> Update!E495</f>
        <v>Indexation on RCV (Post 2020 investment RCV) bf balance - WWN - nominal (year end prices)</v>
      </c>
      <c r="F208" s="293">
        <f xml:space="preserve"> Update!F495</f>
        <v>0</v>
      </c>
      <c r="G208" s="293" t="str">
        <f xml:space="preserve"> Update!G495</f>
        <v>£m</v>
      </c>
      <c r="H208" s="293">
        <f xml:space="preserve"> Update!H495</f>
        <v>0</v>
      </c>
      <c r="I208" s="293">
        <f xml:space="preserve"> Update!I495</f>
        <v>0</v>
      </c>
      <c r="J208" s="293">
        <f xml:space="preserve"> Update!J495</f>
        <v>0</v>
      </c>
      <c r="K208" s="293">
        <f xml:space="preserve"> Update!K495</f>
        <v>0</v>
      </c>
      <c r="L208" s="293">
        <f xml:space="preserve"> Update!L495</f>
        <v>0</v>
      </c>
      <c r="M208" s="293">
        <f xml:space="preserve"> Update!M495</f>
        <v>0</v>
      </c>
      <c r="N208" s="293">
        <f xml:space="preserve"> Update!N495</f>
        <v>7.2821137092671184E-2</v>
      </c>
      <c r="O208" s="293">
        <f xml:space="preserve"> Update!O495</f>
        <v>0</v>
      </c>
      <c r="P208" s="293">
        <f xml:space="preserve"> Update!P495</f>
        <v>0</v>
      </c>
      <c r="Q208" s="293">
        <f xml:space="preserve"> Update!Q495</f>
        <v>0</v>
      </c>
      <c r="R208" s="192"/>
    </row>
    <row r="209" spans="1:18" hidden="1" outlineLevel="2">
      <c r="A209" s="183"/>
      <c r="B209" s="216"/>
      <c r="C209" s="185"/>
      <c r="D209" s="239" t="s">
        <v>719</v>
      </c>
      <c r="E209" s="181" t="str">
        <f xml:space="preserve"> Update!E496</f>
        <v>Water resources: Non-PAYG Totex - nominal (year end prices)</v>
      </c>
      <c r="F209" s="293">
        <f xml:space="preserve"> Update!F496</f>
        <v>0</v>
      </c>
      <c r="G209" s="293" t="str">
        <f xml:space="preserve"> Update!G496</f>
        <v>£m</v>
      </c>
      <c r="H209" s="293">
        <f xml:space="preserve"> Update!H496</f>
        <v>0</v>
      </c>
      <c r="I209" s="293">
        <f xml:space="preserve"> Update!I496</f>
        <v>0</v>
      </c>
      <c r="J209" s="293">
        <f xml:space="preserve"> Update!J496</f>
        <v>0</v>
      </c>
      <c r="K209" s="293">
        <f xml:space="preserve"> Update!K496</f>
        <v>0</v>
      </c>
      <c r="L209" s="293">
        <f xml:space="preserve"> Update!L496</f>
        <v>0</v>
      </c>
      <c r="M209" s="293">
        <f xml:space="preserve"> Update!M496</f>
        <v>1.907530188572597</v>
      </c>
      <c r="N209" s="293">
        <f xml:space="preserve"> Update!N496</f>
        <v>2.4108927754109009</v>
      </c>
      <c r="O209" s="293">
        <f xml:space="preserve"> Update!O496</f>
        <v>0</v>
      </c>
      <c r="P209" s="293">
        <f xml:space="preserve"> Update!P496</f>
        <v>0</v>
      </c>
      <c r="Q209" s="293">
        <f xml:space="preserve"> Update!Q496</f>
        <v>0</v>
      </c>
      <c r="R209" s="192"/>
    </row>
    <row r="210" spans="1:18" hidden="1" outlineLevel="2">
      <c r="A210" s="183"/>
      <c r="B210" s="216"/>
      <c r="C210" s="185"/>
      <c r="D210" s="239" t="s">
        <v>631</v>
      </c>
      <c r="E210" s="181" t="str">
        <f xml:space="preserve"> Update!E497</f>
        <v>RCV additions depreciation - WWN - nominal (year end prices) POS</v>
      </c>
      <c r="F210" s="293">
        <f xml:space="preserve"> Update!F497</f>
        <v>0</v>
      </c>
      <c r="G210" s="293" t="str">
        <f xml:space="preserve"> Update!G497</f>
        <v>£m</v>
      </c>
      <c r="H210" s="293">
        <f xml:space="preserve"> Update!H497</f>
        <v>0</v>
      </c>
      <c r="I210" s="293">
        <f xml:space="preserve"> Update!I497</f>
        <v>0</v>
      </c>
      <c r="J210" s="293">
        <f xml:space="preserve"> Update!J497</f>
        <v>0</v>
      </c>
      <c r="K210" s="293">
        <f xml:space="preserve"> Update!K497</f>
        <v>0</v>
      </c>
      <c r="L210" s="293">
        <f xml:space="preserve"> Update!L497</f>
        <v>0</v>
      </c>
      <c r="M210" s="293">
        <f xml:space="preserve"> Update!M497</f>
        <v>4.1011899054310824E-2</v>
      </c>
      <c r="N210" s="293">
        <f xml:space="preserve"> Update!N497</f>
        <v>0.13706959459240869</v>
      </c>
      <c r="O210" s="293">
        <f xml:space="preserve"> Update!O497</f>
        <v>0</v>
      </c>
      <c r="P210" s="293">
        <f xml:space="preserve"> Update!P497</f>
        <v>0</v>
      </c>
      <c r="Q210" s="293">
        <f xml:space="preserve"> Update!Q497</f>
        <v>0</v>
      </c>
      <c r="R210" s="192"/>
    </row>
    <row r="211" spans="1:18" hidden="1" outlineLevel="2">
      <c r="A211" s="183"/>
      <c r="B211" s="216"/>
      <c r="C211" s="185"/>
      <c r="D211" s="239"/>
      <c r="E211" s="181" t="str">
        <f xml:space="preserve"> Update!E498</f>
        <v>Closing RCV (Post 2020 investment RCV) - WWN - nominal (year end prices)</v>
      </c>
      <c r="F211" s="293">
        <f xml:space="preserve"> Update!F498</f>
        <v>0</v>
      </c>
      <c r="G211" s="293" t="str">
        <f xml:space="preserve"> Update!G498</f>
        <v>£m</v>
      </c>
      <c r="H211" s="293">
        <f xml:space="preserve"> Update!H498</f>
        <v>0</v>
      </c>
      <c r="I211" s="293">
        <f xml:space="preserve"> Update!I498</f>
        <v>0</v>
      </c>
      <c r="J211" s="293">
        <f xml:space="preserve"> Update!J498</f>
        <v>0</v>
      </c>
      <c r="K211" s="293">
        <f xml:space="preserve"> Update!K498</f>
        <v>0</v>
      </c>
      <c r="L211" s="293">
        <f xml:space="preserve"> Update!L498</f>
        <v>0</v>
      </c>
      <c r="M211" s="293">
        <f xml:space="preserve"> Update!M498</f>
        <v>1.8665182895182861</v>
      </c>
      <c r="N211" s="293">
        <f xml:space="preserve"> Update!N498</f>
        <v>4.2560417836341795</v>
      </c>
      <c r="O211" s="293">
        <f xml:space="preserve"> Update!O498</f>
        <v>0</v>
      </c>
      <c r="P211" s="293">
        <f xml:space="preserve"> Update!P498</f>
        <v>0</v>
      </c>
      <c r="Q211" s="293">
        <f xml:space="preserve"> Update!Q498</f>
        <v>0</v>
      </c>
      <c r="R211" s="192"/>
    </row>
    <row r="212" spans="1:18" hidden="1" outlineLevel="1">
      <c r="A212" s="306"/>
      <c r="B212" s="307"/>
      <c r="C212" s="308"/>
      <c r="D212" s="250"/>
      <c r="E212" s="309"/>
      <c r="F212" s="397"/>
      <c r="G212" s="397"/>
      <c r="H212" s="397"/>
      <c r="I212" s="397"/>
      <c r="J212" s="397"/>
      <c r="K212" s="397"/>
      <c r="L212" s="397"/>
      <c r="M212" s="397"/>
      <c r="N212" s="397"/>
      <c r="O212" s="397"/>
      <c r="P212" s="397"/>
      <c r="Q212" s="397"/>
      <c r="R212" s="192"/>
    </row>
    <row r="213" spans="1:18" hidden="1" outlineLevel="1" collapsed="1">
      <c r="A213" s="306"/>
      <c r="B213" s="307" t="s">
        <v>1337</v>
      </c>
      <c r="C213" s="308"/>
      <c r="D213" s="250"/>
      <c r="E213" s="309"/>
      <c r="F213" s="397"/>
      <c r="G213" s="397"/>
      <c r="H213" s="397"/>
      <c r="I213" s="397"/>
      <c r="J213" s="397"/>
      <c r="K213" s="397"/>
      <c r="L213" s="397"/>
      <c r="M213" s="397"/>
      <c r="N213" s="397"/>
      <c r="O213" s="397"/>
      <c r="P213" s="397"/>
      <c r="Q213" s="397"/>
      <c r="R213" s="192"/>
    </row>
    <row r="214" spans="1:18" hidden="1" outlineLevel="2">
      <c r="A214" s="306"/>
      <c r="B214" s="307"/>
      <c r="C214" s="308"/>
      <c r="D214" s="250"/>
      <c r="E214" s="309"/>
      <c r="F214" s="397"/>
      <c r="G214" s="397"/>
      <c r="H214" s="397"/>
      <c r="I214" s="397"/>
      <c r="J214" s="397"/>
      <c r="K214" s="397"/>
      <c r="L214" s="397"/>
      <c r="M214" s="397"/>
      <c r="N214" s="397"/>
      <c r="O214" s="397"/>
      <c r="P214" s="397"/>
      <c r="Q214" s="397"/>
      <c r="R214" s="192"/>
    </row>
    <row r="215" spans="1:18" hidden="1" outlineLevel="2">
      <c r="A215" s="157"/>
      <c r="B215" s="158"/>
      <c r="C215" s="159"/>
      <c r="D215" s="250"/>
      <c r="E215" s="155" t="str">
        <f xml:space="preserve"> Update!E507</f>
        <v>Average RPI inflated RCV (year average) - WWN - nominal (year average prices)</v>
      </c>
      <c r="F215" s="401">
        <f xml:space="preserve"> Update!F507</f>
        <v>0</v>
      </c>
      <c r="G215" s="401" t="str">
        <f xml:space="preserve"> Update!G507</f>
        <v>£m</v>
      </c>
      <c r="H215" s="401">
        <f xml:space="preserve"> Update!H507</f>
        <v>0</v>
      </c>
      <c r="I215" s="401">
        <f xml:space="preserve"> Update!I507</f>
        <v>0</v>
      </c>
      <c r="J215" s="401">
        <f xml:space="preserve"> Update!J507</f>
        <v>0</v>
      </c>
      <c r="K215" s="401">
        <f xml:space="preserve"> Update!K507</f>
        <v>0</v>
      </c>
      <c r="L215" s="401">
        <f xml:space="preserve"> Update!L507</f>
        <v>0</v>
      </c>
      <c r="M215" s="401">
        <f xml:space="preserve"> Update!M507</f>
        <v>0.34287808559204902</v>
      </c>
      <c r="N215" s="401">
        <f xml:space="preserve"> Update!N507</f>
        <v>0.3470880359742462</v>
      </c>
      <c r="O215" s="401">
        <f xml:space="preserve"> Update!O507</f>
        <v>0</v>
      </c>
      <c r="P215" s="401">
        <f xml:space="preserve"> Update!P507</f>
        <v>0</v>
      </c>
      <c r="Q215" s="401">
        <f xml:space="preserve"> Update!Q507</f>
        <v>0</v>
      </c>
      <c r="R215" s="192"/>
    </row>
    <row r="216" spans="1:18" hidden="1" outlineLevel="2">
      <c r="A216" s="157"/>
      <c r="B216" s="158"/>
      <c r="C216" s="159"/>
      <c r="D216" s="250"/>
      <c r="E216" s="155" t="str">
        <f xml:space="preserve"> Update!E508</f>
        <v>Average CPIH inflated RCV (year average) - WWN - nominal (year average prices)</v>
      </c>
      <c r="F216" s="401">
        <f xml:space="preserve"> Update!F508</f>
        <v>0</v>
      </c>
      <c r="G216" s="401" t="str">
        <f xml:space="preserve"> Update!G508</f>
        <v>£m</v>
      </c>
      <c r="H216" s="401">
        <f xml:space="preserve"> Update!H508</f>
        <v>0</v>
      </c>
      <c r="I216" s="401">
        <f xml:space="preserve"> Update!I508</f>
        <v>0</v>
      </c>
      <c r="J216" s="401">
        <f xml:space="preserve"> Update!J508</f>
        <v>0</v>
      </c>
      <c r="K216" s="401">
        <f xml:space="preserve"> Update!K508</f>
        <v>0</v>
      </c>
      <c r="L216" s="401">
        <f xml:space="preserve"> Update!L508</f>
        <v>0</v>
      </c>
      <c r="M216" s="401">
        <f xml:space="preserve"> Update!M508</f>
        <v>0.34264838398169617</v>
      </c>
      <c r="N216" s="401">
        <f xml:space="preserve"> Update!N508</f>
        <v>0.33996116017019284</v>
      </c>
      <c r="O216" s="401">
        <f xml:space="preserve"> Update!O508</f>
        <v>0</v>
      </c>
      <c r="P216" s="401">
        <f xml:space="preserve"> Update!P508</f>
        <v>0</v>
      </c>
      <c r="Q216" s="401">
        <f xml:space="preserve"> Update!Q508</f>
        <v>0</v>
      </c>
      <c r="R216" s="192"/>
    </row>
    <row r="217" spans="1:18" hidden="1" outlineLevel="2">
      <c r="A217" s="157"/>
      <c r="B217" s="158"/>
      <c r="C217" s="159"/>
      <c r="D217" s="250"/>
      <c r="E217" s="155" t="str">
        <f xml:space="preserve"> Update!E509</f>
        <v>Average post 2020 investment RCV (year average) - WWN - nominal (year average prices)</v>
      </c>
      <c r="F217" s="401">
        <f xml:space="preserve"> Update!F509</f>
        <v>0</v>
      </c>
      <c r="G217" s="401" t="str">
        <f xml:space="preserve"> Update!G509</f>
        <v>£m</v>
      </c>
      <c r="H217" s="401">
        <f xml:space="preserve"> Update!H509</f>
        <v>0</v>
      </c>
      <c r="I217" s="401">
        <f xml:space="preserve"> Update!I509</f>
        <v>0</v>
      </c>
      <c r="J217" s="401">
        <f xml:space="preserve"> Update!J509</f>
        <v>0</v>
      </c>
      <c r="K217" s="401">
        <f xml:space="preserve"> Update!K509</f>
        <v>0</v>
      </c>
      <c r="L217" s="401">
        <f xml:space="preserve"> Update!L509</f>
        <v>0</v>
      </c>
      <c r="M217" s="401">
        <f xml:space="preserve"> Update!M509</f>
        <v>0.92822561397230796</v>
      </c>
      <c r="N217" s="401">
        <f xml:space="preserve"> Update!N509</f>
        <v>3.0285460116477285</v>
      </c>
      <c r="O217" s="401">
        <f xml:space="preserve"> Update!O509</f>
        <v>0</v>
      </c>
      <c r="P217" s="401">
        <f xml:space="preserve"> Update!P509</f>
        <v>0</v>
      </c>
      <c r="Q217" s="401">
        <f xml:space="preserve"> Update!Q509</f>
        <v>0</v>
      </c>
      <c r="R217" s="192"/>
    </row>
    <row r="218" spans="1:18" hidden="1" outlineLevel="2">
      <c r="A218" s="157"/>
      <c r="B218" s="158"/>
      <c r="C218" s="159"/>
      <c r="D218" s="250"/>
      <c r="E218" s="155" t="str">
        <f xml:space="preserve"> Update!E510</f>
        <v>Average total RCV (year average) - WWN - nominal (year average prices)</v>
      </c>
      <c r="F218" s="401">
        <f xml:space="preserve"> Update!F510</f>
        <v>0</v>
      </c>
      <c r="G218" s="401" t="str">
        <f xml:space="preserve"> Update!G510</f>
        <v>£m</v>
      </c>
      <c r="H218" s="401">
        <f xml:space="preserve"> Update!H510</f>
        <v>0</v>
      </c>
      <c r="I218" s="401">
        <f xml:space="preserve"> Update!I510</f>
        <v>0</v>
      </c>
      <c r="J218" s="401">
        <f xml:space="preserve"> Update!J510</f>
        <v>0</v>
      </c>
      <c r="K218" s="401">
        <f xml:space="preserve"> Update!K510</f>
        <v>0</v>
      </c>
      <c r="L218" s="401">
        <f xml:space="preserve"> Update!L510</f>
        <v>0</v>
      </c>
      <c r="M218" s="401">
        <f xml:space="preserve"> Update!M510</f>
        <v>1.613752083546053</v>
      </c>
      <c r="N218" s="401">
        <f xml:space="preserve"> Update!N510</f>
        <v>3.7155952077921675</v>
      </c>
      <c r="O218" s="401">
        <f xml:space="preserve"> Update!O510</f>
        <v>0</v>
      </c>
      <c r="P218" s="401">
        <f xml:space="preserve"> Update!P510</f>
        <v>0</v>
      </c>
      <c r="Q218" s="401">
        <f xml:space="preserve"> Update!Q510</f>
        <v>0</v>
      </c>
      <c r="R218" s="192"/>
    </row>
    <row r="219" spans="1:18" hidden="1" outlineLevel="1">
      <c r="A219" s="306"/>
      <c r="B219" s="307"/>
      <c r="C219" s="308"/>
      <c r="D219" s="250"/>
      <c r="E219" s="309"/>
      <c r="F219" s="310"/>
      <c r="G219" s="310"/>
      <c r="H219" s="310"/>
      <c r="I219" s="310"/>
      <c r="J219" s="310"/>
      <c r="K219" s="310"/>
      <c r="L219" s="310"/>
      <c r="M219" s="310"/>
      <c r="N219" s="310"/>
      <c r="O219" s="310"/>
      <c r="P219" s="310"/>
      <c r="Q219" s="310"/>
      <c r="R219" s="192"/>
    </row>
    <row r="220" spans="1:18" s="310" customFormat="1" hidden="1" outlineLevel="1" collapsed="1">
      <c r="A220" s="306"/>
      <c r="B220" s="85" t="s">
        <v>1338</v>
      </c>
      <c r="C220" s="308"/>
      <c r="D220" s="250"/>
      <c r="E220" s="309"/>
      <c r="R220" s="240"/>
    </row>
    <row r="221" spans="1:18" s="310" customFormat="1" hidden="1" outlineLevel="2">
      <c r="A221" s="306"/>
      <c r="B221" s="85"/>
      <c r="C221" s="308"/>
      <c r="D221" s="250"/>
      <c r="E221" s="309"/>
      <c r="R221" s="240"/>
    </row>
    <row r="222" spans="1:18" s="187" customFormat="1" hidden="1" outlineLevel="2">
      <c r="A222" s="183"/>
      <c r="B222" s="158"/>
      <c r="C222" s="185"/>
      <c r="D222" s="239"/>
      <c r="E222" s="181" t="str">
        <f xml:space="preserve"> Inp!E$206</f>
        <v>Regulatory equity notional (PR19FD)</v>
      </c>
      <c r="F222" s="181">
        <f xml:space="preserve"> Inp!F$206</f>
        <v>0</v>
      </c>
      <c r="G222" s="181" t="str">
        <f xml:space="preserve"> Inp!G$206</f>
        <v>%</v>
      </c>
      <c r="H222" s="181">
        <f xml:space="preserve"> Inp!H$206</f>
        <v>0</v>
      </c>
      <c r="I222" s="181">
        <f xml:space="preserve"> Inp!I$206</f>
        <v>0</v>
      </c>
      <c r="J222" s="291">
        <f xml:space="preserve"> Inp!J$206</f>
        <v>0</v>
      </c>
      <c r="K222" s="291">
        <f xml:space="preserve"> Inp!K$206</f>
        <v>0</v>
      </c>
      <c r="L222" s="291">
        <f xml:space="preserve"> Inp!L$206</f>
        <v>0</v>
      </c>
      <c r="M222" s="291">
        <f xml:space="preserve"> Inp!M$206</f>
        <v>0.4</v>
      </c>
      <c r="N222" s="291">
        <f xml:space="preserve"> Inp!N$206</f>
        <v>0.4</v>
      </c>
      <c r="O222" s="291">
        <f xml:space="preserve"> Inp!O$206</f>
        <v>0.4</v>
      </c>
      <c r="P222" s="291">
        <f xml:space="preserve"> Inp!P$206</f>
        <v>0.4</v>
      </c>
      <c r="Q222" s="291">
        <f xml:space="preserve"> Inp!Q$206</f>
        <v>0.4</v>
      </c>
    </row>
    <row r="223" spans="1:18" s="161" customFormat="1" hidden="1" outlineLevel="2">
      <c r="A223" s="157"/>
      <c r="B223" s="158"/>
      <c r="C223" s="159"/>
      <c r="D223" s="250"/>
      <c r="E223" s="155" t="str">
        <f xml:space="preserve"> Update!E535</f>
        <v>Notional regulated equity - WWN - real (2017-18 prices)</v>
      </c>
      <c r="F223" s="401">
        <f xml:space="preserve"> Update!F535</f>
        <v>0</v>
      </c>
      <c r="G223" s="401" t="str">
        <f xml:space="preserve"> Update!G535</f>
        <v>£m</v>
      </c>
      <c r="H223" s="401">
        <f xml:space="preserve"> Update!H535</f>
        <v>0</v>
      </c>
      <c r="I223" s="401">
        <f xml:space="preserve"> Update!I535</f>
        <v>0</v>
      </c>
      <c r="J223" s="401">
        <f xml:space="preserve"> Update!J535</f>
        <v>0</v>
      </c>
      <c r="K223" s="401">
        <f xml:space="preserve"> Update!K535</f>
        <v>0</v>
      </c>
      <c r="L223" s="401">
        <f xml:space="preserve"> Update!L535</f>
        <v>0</v>
      </c>
      <c r="M223" s="401">
        <f xml:space="preserve"> Update!M535</f>
        <v>0.61656101907360983</v>
      </c>
      <c r="N223" s="401">
        <f xml:space="preserve"> Update!N535</f>
        <v>1.3693011247575908</v>
      </c>
      <c r="O223" s="401">
        <f xml:space="preserve"> Update!O535</f>
        <v>0</v>
      </c>
      <c r="P223" s="401">
        <f xml:space="preserve"> Update!P535</f>
        <v>0</v>
      </c>
      <c r="Q223" s="401">
        <f xml:space="preserve"> Update!Q535</f>
        <v>0</v>
      </c>
      <c r="R223" s="187"/>
    </row>
    <row r="224" spans="1:18" s="310" customFormat="1" hidden="1" outlineLevel="1">
      <c r="A224" s="306"/>
      <c r="B224" s="307"/>
      <c r="C224" s="308"/>
      <c r="D224" s="250"/>
      <c r="E224" s="309"/>
      <c r="F224" s="309"/>
      <c r="G224" s="309"/>
      <c r="H224" s="309"/>
      <c r="I224" s="309"/>
      <c r="J224" s="309"/>
      <c r="K224" s="309"/>
      <c r="L224" s="309"/>
      <c r="M224" s="309"/>
      <c r="N224" s="309"/>
      <c r="O224" s="309"/>
      <c r="P224" s="309"/>
      <c r="Q224" s="309"/>
      <c r="R224" s="240"/>
    </row>
    <row r="225" spans="1:20" s="310" customFormat="1" hidden="1" outlineLevel="1" collapsed="1">
      <c r="A225" s="306"/>
      <c r="B225" s="304" t="s">
        <v>1339</v>
      </c>
      <c r="C225" s="308"/>
      <c r="D225" s="250"/>
      <c r="E225" s="309"/>
      <c r="F225" s="309"/>
      <c r="G225" s="309"/>
      <c r="H225" s="309"/>
      <c r="I225" s="309"/>
      <c r="J225" s="309"/>
      <c r="K225" s="309"/>
      <c r="L225" s="309"/>
      <c r="M225" s="309"/>
      <c r="N225" s="309"/>
      <c r="O225" s="309"/>
      <c r="P225" s="309"/>
      <c r="Q225" s="309"/>
      <c r="R225" s="240"/>
    </row>
    <row r="226" spans="1:20" s="310" customFormat="1" hidden="1" outlineLevel="2">
      <c r="A226" s="306"/>
      <c r="B226" s="304"/>
      <c r="C226" s="308"/>
      <c r="D226" s="250"/>
      <c r="E226" s="309"/>
      <c r="F226" s="309"/>
      <c r="G226" s="309"/>
      <c r="H226" s="309"/>
      <c r="I226" s="309"/>
      <c r="J226" s="309"/>
      <c r="K226" s="309"/>
      <c r="L226" s="309"/>
      <c r="M226" s="309"/>
      <c r="N226" s="309"/>
      <c r="O226" s="309"/>
      <c r="P226" s="309"/>
      <c r="Q226" s="309"/>
      <c r="R226" s="240"/>
    </row>
    <row r="227" spans="1:20" s="187" customFormat="1" hidden="1" outlineLevel="2">
      <c r="A227" s="183"/>
      <c r="B227" s="158"/>
      <c r="C227" s="185"/>
      <c r="D227" s="239"/>
      <c r="E227" s="181" t="str">
        <f xml:space="preserve"> Inp!E$214</f>
        <v>Regulatory equity actual</v>
      </c>
      <c r="F227" s="181">
        <f xml:space="preserve"> Inp!F$214</f>
        <v>0</v>
      </c>
      <c r="G227" s="181" t="str">
        <f xml:space="preserve"> Inp!G$214</f>
        <v>%</v>
      </c>
      <c r="H227" s="181">
        <f xml:space="preserve"> Inp!H$214</f>
        <v>0</v>
      </c>
      <c r="I227" s="181">
        <f xml:space="preserve"> Inp!I$214</f>
        <v>0</v>
      </c>
      <c r="J227" s="291">
        <f xml:space="preserve"> Inp!J$214</f>
        <v>0</v>
      </c>
      <c r="K227" s="291">
        <f xml:space="preserve"> Inp!K$214</f>
        <v>0</v>
      </c>
      <c r="L227" s="291">
        <f xml:space="preserve"> Inp!L$214</f>
        <v>0</v>
      </c>
      <c r="M227" s="291">
        <f xml:space="preserve"> Inp!M$214</f>
        <v>0.38514999999999999</v>
      </c>
      <c r="N227" s="291">
        <f xml:space="preserve"> Inp!N$214</f>
        <v>0</v>
      </c>
      <c r="O227" s="291">
        <f xml:space="preserve"> Inp!O$214</f>
        <v>0</v>
      </c>
      <c r="P227" s="291">
        <f xml:space="preserve"> Inp!P$214</f>
        <v>0</v>
      </c>
      <c r="Q227" s="291">
        <f xml:space="preserve"> Inp!Q$214</f>
        <v>0</v>
      </c>
    </row>
    <row r="228" spans="1:20" s="161" customFormat="1" hidden="1" outlineLevel="2">
      <c r="A228" s="157"/>
      <c r="B228" s="158"/>
      <c r="C228" s="159"/>
      <c r="D228" s="250"/>
      <c r="E228" s="155" t="str">
        <f xml:space="preserve"> Update!E543</f>
        <v>Actual regulated equity - WWN - real (2017-18 prices)</v>
      </c>
      <c r="F228" s="401">
        <f xml:space="preserve"> Update!F543</f>
        <v>0</v>
      </c>
      <c r="G228" s="401" t="str">
        <f xml:space="preserve"> Update!G543</f>
        <v>£m</v>
      </c>
      <c r="H228" s="401">
        <f xml:space="preserve"> Update!H543</f>
        <v>0</v>
      </c>
      <c r="I228" s="401">
        <f xml:space="preserve"> Update!I543</f>
        <v>0</v>
      </c>
      <c r="J228" s="401">
        <f xml:space="preserve"> Update!J543</f>
        <v>0</v>
      </c>
      <c r="K228" s="401">
        <f xml:space="preserve"> Update!K543</f>
        <v>0</v>
      </c>
      <c r="L228" s="401">
        <f xml:space="preserve"> Update!L543</f>
        <v>0</v>
      </c>
      <c r="M228" s="401">
        <f xml:space="preserve"> Update!M543</f>
        <v>0.59367119124050205</v>
      </c>
      <c r="N228" s="401">
        <f xml:space="preserve"> Update!N543</f>
        <v>0</v>
      </c>
      <c r="O228" s="401">
        <f xml:space="preserve"> Update!O543</f>
        <v>0</v>
      </c>
      <c r="P228" s="401">
        <f xml:space="preserve"> Update!P543</f>
        <v>0</v>
      </c>
      <c r="Q228" s="401">
        <f xml:space="preserve"> Update!Q543</f>
        <v>0</v>
      </c>
      <c r="R228" s="187"/>
    </row>
    <row r="229" spans="1:20" s="161" customFormat="1" hidden="1" outlineLevel="1">
      <c r="A229" s="157"/>
      <c r="B229" s="158"/>
      <c r="C229" s="159"/>
      <c r="D229" s="250"/>
      <c r="E229" s="155"/>
      <c r="F229" s="401"/>
      <c r="G229" s="401"/>
      <c r="H229" s="401"/>
      <c r="I229" s="401"/>
      <c r="J229" s="401"/>
      <c r="K229" s="401"/>
      <c r="L229" s="401"/>
      <c r="M229" s="401"/>
      <c r="N229" s="401"/>
      <c r="O229" s="401"/>
      <c r="P229" s="401"/>
      <c r="Q229" s="401"/>
      <c r="R229" s="187"/>
    </row>
    <row r="230" spans="1:20" s="240" customFormat="1" hidden="1" outlineLevel="1" collapsed="1">
      <c r="A230" s="237"/>
      <c r="B230" s="304" t="s">
        <v>1340</v>
      </c>
      <c r="C230" s="238"/>
      <c r="D230" s="239"/>
      <c r="E230" s="196"/>
      <c r="F230" s="196"/>
      <c r="G230" s="196"/>
      <c r="H230" s="196"/>
      <c r="I230" s="196"/>
      <c r="J230" s="196"/>
      <c r="K230" s="196"/>
      <c r="L230" s="196"/>
      <c r="M230" s="196"/>
      <c r="N230" s="196"/>
      <c r="O230" s="196"/>
      <c r="P230" s="196"/>
      <c r="Q230" s="196"/>
    </row>
    <row r="231" spans="1:20" s="240" customFormat="1" hidden="1" outlineLevel="2">
      <c r="A231" s="237"/>
      <c r="B231" s="241"/>
      <c r="C231" s="238"/>
      <c r="D231" s="239"/>
      <c r="E231" s="196"/>
      <c r="F231" s="196"/>
      <c r="G231" s="196"/>
      <c r="H231" s="267"/>
      <c r="I231" s="267"/>
      <c r="J231" s="267"/>
      <c r="K231" s="267"/>
      <c r="L231" s="267"/>
      <c r="M231" s="267"/>
      <c r="N231" s="267"/>
      <c r="O231" s="267"/>
      <c r="P231" s="267"/>
      <c r="Q231" s="267"/>
    </row>
    <row r="232" spans="1:20" s="187" customFormat="1" hidden="1" outlineLevel="2">
      <c r="A232" s="183"/>
      <c r="B232" s="216"/>
      <c r="C232" s="185"/>
      <c r="D232" s="186"/>
      <c r="E232" s="181" t="str">
        <f xml:space="preserve"> Update!E$562</f>
        <v>Annual RCV indexation - WWN</v>
      </c>
      <c r="F232" s="181">
        <f xml:space="preserve"> Update!F$562</f>
        <v>0</v>
      </c>
      <c r="G232" s="181" t="str">
        <f xml:space="preserve"> Update!G$562</f>
        <v>%</v>
      </c>
      <c r="H232" s="291">
        <f xml:space="preserve"> Update!H$562</f>
        <v>0</v>
      </c>
      <c r="I232" s="291">
        <f xml:space="preserve"> Update!I$562</f>
        <v>0</v>
      </c>
      <c r="J232" s="291">
        <f xml:space="preserve"> Update!J$562</f>
        <v>0</v>
      </c>
      <c r="K232" s="291">
        <f xml:space="preserve"> Update!K$562</f>
        <v>0</v>
      </c>
      <c r="L232" s="291">
        <f xml:space="preserve"> Update!L$562</f>
        <v>0</v>
      </c>
      <c r="M232" s="291">
        <f xml:space="preserve"> Update!M$562</f>
        <v>1.0470923567005519E-2</v>
      </c>
      <c r="N232" s="291">
        <f xml:space="preserve"> Update!N$562</f>
        <v>6.512281615137816E-2</v>
      </c>
      <c r="O232" s="291">
        <f xml:space="preserve"> Update!O$562</f>
        <v>0</v>
      </c>
      <c r="P232" s="291">
        <f xml:space="preserve"> Update!P$562</f>
        <v>0</v>
      </c>
      <c r="Q232" s="291">
        <f xml:space="preserve"> Update!Q$562</f>
        <v>0</v>
      </c>
    </row>
    <row r="233" spans="1:20" s="161" customFormat="1" hidden="1" outlineLevel="1">
      <c r="A233" s="157"/>
      <c r="B233" s="158"/>
      <c r="C233" s="159"/>
      <c r="D233" s="250"/>
      <c r="E233" s="155"/>
      <c r="F233" s="155"/>
      <c r="G233" s="155"/>
      <c r="H233" s="155"/>
      <c r="I233" s="155"/>
      <c r="J233" s="155"/>
      <c r="K233" s="155"/>
      <c r="L233" s="155"/>
      <c r="M233" s="155"/>
      <c r="N233" s="155"/>
      <c r="O233" s="155"/>
      <c r="P233" s="155"/>
      <c r="Q233" s="155"/>
      <c r="R233" s="187"/>
    </row>
    <row r="234" spans="1:20">
      <c r="A234" s="219"/>
      <c r="B234" s="220"/>
      <c r="C234" s="221"/>
      <c r="D234" s="222"/>
      <c r="E234" s="223"/>
      <c r="F234" s="224"/>
      <c r="G234" s="224"/>
      <c r="H234" s="224"/>
      <c r="I234" s="224"/>
      <c r="J234" s="224"/>
      <c r="K234" s="224"/>
      <c r="L234" s="224"/>
      <c r="M234" s="224"/>
      <c r="N234" s="224"/>
      <c r="O234" s="224"/>
      <c r="P234" s="224"/>
      <c r="Q234" s="224"/>
      <c r="R234" s="192"/>
    </row>
    <row r="235" spans="1:20" collapsed="1">
      <c r="A235" s="33" t="s">
        <v>1341</v>
      </c>
      <c r="B235" s="33"/>
      <c r="C235" s="33"/>
      <c r="D235" s="386"/>
      <c r="E235" s="33"/>
      <c r="F235" s="33"/>
      <c r="G235" s="33"/>
      <c r="H235" s="33"/>
      <c r="I235" s="33"/>
      <c r="J235" s="33"/>
      <c r="K235" s="33"/>
      <c r="L235" s="33"/>
      <c r="M235" s="33"/>
      <c r="N235" s="33"/>
      <c r="O235" s="33"/>
      <c r="P235" s="33"/>
      <c r="Q235" s="33"/>
      <c r="R235" s="192"/>
    </row>
    <row r="236" spans="1:20" s="310" customFormat="1" hidden="1" outlineLevel="1">
      <c r="A236" s="22"/>
      <c r="B236" s="23"/>
      <c r="C236" s="24"/>
      <c r="D236" s="387"/>
      <c r="E236" s="8"/>
      <c r="F236" s="406"/>
      <c r="G236" s="406"/>
      <c r="H236" s="406"/>
      <c r="I236" s="407"/>
      <c r="J236" s="407"/>
      <c r="K236" s="407"/>
      <c r="L236" s="407"/>
      <c r="M236" s="407"/>
      <c r="N236" s="407"/>
      <c r="O236" s="407"/>
      <c r="P236" s="407"/>
      <c r="Q236" s="407"/>
      <c r="R236" s="224"/>
      <c r="S236" s="224"/>
      <c r="T236" s="224"/>
    </row>
    <row r="237" spans="1:20" hidden="1" outlineLevel="1">
      <c r="A237" s="306"/>
      <c r="B237" s="307" t="s">
        <v>1342</v>
      </c>
      <c r="C237" s="308"/>
      <c r="D237" s="250"/>
      <c r="E237" s="309"/>
      <c r="F237" s="397"/>
      <c r="G237" s="397"/>
      <c r="H237" s="397"/>
      <c r="I237" s="397"/>
      <c r="J237" s="397"/>
      <c r="K237" s="397"/>
      <c r="L237" s="397"/>
      <c r="M237" s="397"/>
      <c r="N237" s="397"/>
      <c r="O237" s="397"/>
      <c r="P237" s="397"/>
      <c r="Q237" s="397"/>
      <c r="R237" s="192"/>
    </row>
    <row r="238" spans="1:20" hidden="1" outlineLevel="1">
      <c r="A238" s="306"/>
      <c r="B238" s="307"/>
      <c r="C238" s="308"/>
      <c r="D238" s="250"/>
      <c r="E238" s="309"/>
      <c r="F238" s="397"/>
      <c r="G238" s="397"/>
      <c r="H238" s="397"/>
      <c r="I238" s="397"/>
      <c r="J238" s="397"/>
      <c r="K238" s="397"/>
      <c r="L238" s="397"/>
      <c r="M238" s="397"/>
      <c r="N238" s="397"/>
      <c r="O238" s="397"/>
      <c r="P238" s="397"/>
      <c r="Q238" s="397"/>
      <c r="R238" s="192"/>
    </row>
    <row r="239" spans="1:20" s="192" customFormat="1" hidden="1" outlineLevel="1">
      <c r="A239" s="237"/>
      <c r="B239" s="241"/>
      <c r="C239" s="238"/>
      <c r="D239" s="239"/>
      <c r="E239" s="181" t="str">
        <f xml:space="preserve"> Update!E680</f>
        <v>Total Opening RCV - BR - nominal (year end prices)</v>
      </c>
      <c r="F239" s="404">
        <f xml:space="preserve"> Update!F680</f>
        <v>0</v>
      </c>
      <c r="G239" s="404" t="str">
        <f xml:space="preserve"> Update!G680</f>
        <v>£m</v>
      </c>
      <c r="H239" s="404">
        <f xml:space="preserve"> Update!H680</f>
        <v>0</v>
      </c>
      <c r="I239" s="404">
        <f xml:space="preserve"> Update!I680</f>
        <v>0</v>
      </c>
      <c r="J239" s="404">
        <f xml:space="preserve"> Update!J680</f>
        <v>0</v>
      </c>
      <c r="K239" s="404">
        <f xml:space="preserve"> Update!K680</f>
        <v>0</v>
      </c>
      <c r="L239" s="404">
        <f xml:space="preserve"> Update!L680</f>
        <v>0</v>
      </c>
      <c r="M239" s="404">
        <f xml:space="preserve"> Update!M680</f>
        <v>0</v>
      </c>
      <c r="N239" s="404">
        <f xml:space="preserve"> Update!N680</f>
        <v>0</v>
      </c>
      <c r="O239" s="404">
        <f xml:space="preserve"> Update!O680</f>
        <v>0</v>
      </c>
      <c r="P239" s="404">
        <f xml:space="preserve"> Update!P680</f>
        <v>0</v>
      </c>
      <c r="Q239" s="404">
        <f xml:space="preserve"> Update!Q680</f>
        <v>0</v>
      </c>
    </row>
    <row r="240" spans="1:20" s="398" customFormat="1" hidden="1" outlineLevel="1">
      <c r="A240" s="237"/>
      <c r="B240" s="241"/>
      <c r="C240" s="238"/>
      <c r="D240" s="239" t="s">
        <v>719</v>
      </c>
      <c r="E240" s="181" t="str">
        <f xml:space="preserve"> Update!E681</f>
        <v>Total Indexation - BR - nominal (year end prices)</v>
      </c>
      <c r="F240" s="404">
        <f xml:space="preserve"> Update!F681</f>
        <v>0</v>
      </c>
      <c r="G240" s="404" t="str">
        <f xml:space="preserve"> Update!G681</f>
        <v>£m</v>
      </c>
      <c r="H240" s="404">
        <f xml:space="preserve"> Update!H681</f>
        <v>0</v>
      </c>
      <c r="I240" s="404">
        <f xml:space="preserve"> Update!I681</f>
        <v>0</v>
      </c>
      <c r="J240" s="404">
        <f xml:space="preserve"> Update!J681</f>
        <v>0</v>
      </c>
      <c r="K240" s="404">
        <f xml:space="preserve"> Update!K681</f>
        <v>0</v>
      </c>
      <c r="L240" s="404">
        <f xml:space="preserve"> Update!L681</f>
        <v>0</v>
      </c>
      <c r="M240" s="404">
        <f xml:space="preserve"> Update!M681</f>
        <v>0</v>
      </c>
      <c r="N240" s="404">
        <f xml:space="preserve"> Update!N681</f>
        <v>0</v>
      </c>
      <c r="O240" s="404">
        <f xml:space="preserve"> Update!O681</f>
        <v>0</v>
      </c>
      <c r="P240" s="404">
        <f xml:space="preserve"> Update!P681</f>
        <v>0</v>
      </c>
      <c r="Q240" s="404">
        <f xml:space="preserve"> Update!Q681</f>
        <v>0</v>
      </c>
    </row>
    <row r="241" spans="1:18" s="398" customFormat="1" hidden="1" outlineLevel="1">
      <c r="A241" s="237"/>
      <c r="B241" s="241"/>
      <c r="C241" s="238"/>
      <c r="D241" s="239" t="s">
        <v>719</v>
      </c>
      <c r="E241" s="181" t="str">
        <f xml:space="preserve"> Update!E682</f>
        <v>Total Non-PAYG totex additions - BR - nominal (year end prices)</v>
      </c>
      <c r="F241" s="404">
        <f xml:space="preserve"> Update!F682</f>
        <v>0</v>
      </c>
      <c r="G241" s="404" t="str">
        <f xml:space="preserve"> Update!G682</f>
        <v>£m</v>
      </c>
      <c r="H241" s="404">
        <f xml:space="preserve"> Update!H682</f>
        <v>0</v>
      </c>
      <c r="I241" s="404">
        <f xml:space="preserve"> Update!I682</f>
        <v>0</v>
      </c>
      <c r="J241" s="404">
        <f xml:space="preserve"> Update!J682</f>
        <v>0</v>
      </c>
      <c r="K241" s="404">
        <f xml:space="preserve"> Update!K682</f>
        <v>0</v>
      </c>
      <c r="L241" s="404">
        <f xml:space="preserve"> Update!L682</f>
        <v>0</v>
      </c>
      <c r="M241" s="404">
        <f xml:space="preserve"> Update!M682</f>
        <v>0</v>
      </c>
      <c r="N241" s="404">
        <f xml:space="preserve"> Update!N682</f>
        <v>0</v>
      </c>
      <c r="O241" s="404">
        <f xml:space="preserve"> Update!O682</f>
        <v>0</v>
      </c>
      <c r="P241" s="404">
        <f xml:space="preserve"> Update!P682</f>
        <v>0</v>
      </c>
      <c r="Q241" s="404">
        <f xml:space="preserve"> Update!Q682</f>
        <v>0</v>
      </c>
    </row>
    <row r="242" spans="1:18" s="398" customFormat="1" hidden="1" outlineLevel="1">
      <c r="A242" s="237"/>
      <c r="B242" s="241"/>
      <c r="C242" s="238"/>
      <c r="D242" s="239" t="s">
        <v>631</v>
      </c>
      <c r="E242" s="181" t="str">
        <f xml:space="preserve"> Update!E683</f>
        <v>Total RCV run-off - BR - nominal (year end prices)</v>
      </c>
      <c r="F242" s="404">
        <f xml:space="preserve"> Update!F683</f>
        <v>0</v>
      </c>
      <c r="G242" s="404" t="str">
        <f xml:space="preserve"> Update!G683</f>
        <v>£m</v>
      </c>
      <c r="H242" s="404">
        <f xml:space="preserve"> Update!H683</f>
        <v>0</v>
      </c>
      <c r="I242" s="404">
        <f xml:space="preserve"> Update!I683</f>
        <v>0</v>
      </c>
      <c r="J242" s="404">
        <f xml:space="preserve"> Update!J683</f>
        <v>0</v>
      </c>
      <c r="K242" s="404">
        <f xml:space="preserve"> Update!K683</f>
        <v>0</v>
      </c>
      <c r="L242" s="404">
        <f xml:space="preserve"> Update!L683</f>
        <v>0</v>
      </c>
      <c r="M242" s="404">
        <f xml:space="preserve"> Update!M683</f>
        <v>0</v>
      </c>
      <c r="N242" s="404">
        <f xml:space="preserve"> Update!N683</f>
        <v>0</v>
      </c>
      <c r="O242" s="404">
        <f xml:space="preserve"> Update!O683</f>
        <v>0</v>
      </c>
      <c r="P242" s="404">
        <f xml:space="preserve"> Update!P683</f>
        <v>0</v>
      </c>
      <c r="Q242" s="404">
        <f xml:space="preserve"> Update!Q683</f>
        <v>0</v>
      </c>
    </row>
    <row r="243" spans="1:18" s="398" customFormat="1" hidden="1" outlineLevel="1">
      <c r="A243" s="237"/>
      <c r="B243" s="241"/>
      <c r="C243" s="238"/>
      <c r="D243" s="239" t="s">
        <v>631</v>
      </c>
      <c r="E243" s="181" t="str">
        <f xml:space="preserve"> Update!E684</f>
        <v>Total Other adjustments - BR - nominal (year end prices)</v>
      </c>
      <c r="F243" s="404">
        <f xml:space="preserve"> Update!F684</f>
        <v>0</v>
      </c>
      <c r="G243" s="404" t="str">
        <f xml:space="preserve"> Update!G684</f>
        <v>£m</v>
      </c>
      <c r="H243" s="404">
        <f xml:space="preserve"> Update!H684</f>
        <v>0</v>
      </c>
      <c r="I243" s="404">
        <f xml:space="preserve"> Update!I684</f>
        <v>0</v>
      </c>
      <c r="J243" s="404">
        <f xml:space="preserve"> Update!J684</f>
        <v>0</v>
      </c>
      <c r="K243" s="404">
        <f xml:space="preserve"> Update!K684</f>
        <v>0</v>
      </c>
      <c r="L243" s="404">
        <f xml:space="preserve"> Update!L684</f>
        <v>0</v>
      </c>
      <c r="M243" s="404">
        <f xml:space="preserve"> Update!M684</f>
        <v>0</v>
      </c>
      <c r="N243" s="404">
        <f xml:space="preserve"> Update!N684</f>
        <v>0</v>
      </c>
      <c r="O243" s="404">
        <f xml:space="preserve"> Update!O684</f>
        <v>0</v>
      </c>
      <c r="P243" s="404">
        <f xml:space="preserve"> Update!P684</f>
        <v>0</v>
      </c>
      <c r="Q243" s="404">
        <f xml:space="preserve"> Update!Q684</f>
        <v>0</v>
      </c>
    </row>
    <row r="244" spans="1:18" s="192" customFormat="1" hidden="1" outlineLevel="1">
      <c r="A244" s="237"/>
      <c r="B244" s="241"/>
      <c r="C244" s="238"/>
      <c r="D244" s="239"/>
      <c r="E244" s="181" t="str">
        <f xml:space="preserve"> Update!E685</f>
        <v>Total Closing RCV - BR - nominal (year end prices)</v>
      </c>
      <c r="F244" s="404">
        <f xml:space="preserve"> Update!F685</f>
        <v>0</v>
      </c>
      <c r="G244" s="404" t="str">
        <f xml:space="preserve"> Update!G685</f>
        <v>£m</v>
      </c>
      <c r="H244" s="404">
        <f xml:space="preserve"> Update!H685</f>
        <v>0</v>
      </c>
      <c r="I244" s="404">
        <f xml:space="preserve"> Update!I685</f>
        <v>0</v>
      </c>
      <c r="J244" s="404">
        <f xml:space="preserve"> Update!J685</f>
        <v>0</v>
      </c>
      <c r="K244" s="404">
        <f xml:space="preserve"> Update!K685</f>
        <v>0</v>
      </c>
      <c r="L244" s="404">
        <f xml:space="preserve"> Update!L685</f>
        <v>0</v>
      </c>
      <c r="M244" s="404">
        <f xml:space="preserve"> Update!M685</f>
        <v>0</v>
      </c>
      <c r="N244" s="404">
        <f xml:space="preserve"> Update!N685</f>
        <v>0</v>
      </c>
      <c r="O244" s="404">
        <f xml:space="preserve"> Update!O685</f>
        <v>0</v>
      </c>
      <c r="P244" s="404">
        <f xml:space="preserve"> Update!P685</f>
        <v>0</v>
      </c>
      <c r="Q244" s="404">
        <f xml:space="preserve"> Update!Q685</f>
        <v>0</v>
      </c>
    </row>
    <row r="245" spans="1:18" s="512" customFormat="1" hidden="1" outlineLevel="1">
      <c r="A245" s="514"/>
      <c r="B245" s="515"/>
      <c r="C245" s="516"/>
      <c r="D245" s="510"/>
      <c r="E245" s="517"/>
      <c r="F245" s="518"/>
      <c r="G245" s="518"/>
      <c r="H245" s="518"/>
      <c r="I245" s="518"/>
      <c r="J245" s="518"/>
      <c r="K245" s="518"/>
      <c r="L245" s="518"/>
      <c r="M245" s="520"/>
      <c r="N245" s="520"/>
      <c r="O245" s="520"/>
      <c r="P245" s="518"/>
      <c r="Q245" s="518"/>
      <c r="R245" s="513"/>
    </row>
    <row r="246" spans="1:18" s="512" customFormat="1" hidden="1" outlineLevel="1" collapsed="1">
      <c r="A246" s="306"/>
      <c r="B246" s="307" t="s">
        <v>1343</v>
      </c>
      <c r="C246" s="308"/>
      <c r="D246" s="250"/>
      <c r="E246" s="309"/>
      <c r="F246" s="397"/>
      <c r="G246" s="397"/>
      <c r="H246" s="397"/>
      <c r="I246" s="397"/>
      <c r="J246" s="397"/>
      <c r="K246" s="397"/>
      <c r="L246" s="398"/>
      <c r="M246" s="398"/>
      <c r="N246" s="398"/>
      <c r="O246" s="398"/>
      <c r="P246" s="397"/>
      <c r="Q246" s="397"/>
      <c r="R246" s="513"/>
    </row>
    <row r="247" spans="1:18" hidden="1" outlineLevel="2">
      <c r="A247" s="306"/>
      <c r="B247" s="307" t="s">
        <v>1344</v>
      </c>
      <c r="C247" s="308"/>
      <c r="D247" s="250"/>
      <c r="E247" s="309"/>
      <c r="F247" s="397"/>
      <c r="G247" s="397"/>
      <c r="H247" s="397"/>
      <c r="I247" s="397"/>
      <c r="J247" s="397"/>
      <c r="K247" s="397"/>
      <c r="L247" s="398"/>
      <c r="M247" s="398"/>
      <c r="N247" s="398"/>
      <c r="O247" s="398"/>
      <c r="P247" s="397"/>
      <c r="Q247" s="397"/>
      <c r="R247" s="192"/>
    </row>
    <row r="248" spans="1:18" hidden="1" outlineLevel="2">
      <c r="A248" s="306"/>
      <c r="B248" s="307"/>
      <c r="C248" s="308"/>
      <c r="D248" s="250"/>
      <c r="E248" s="309"/>
      <c r="F248" s="397"/>
      <c r="G248" s="397"/>
      <c r="H248" s="397"/>
      <c r="I248" s="397"/>
      <c r="J248" s="397"/>
      <c r="K248" s="397"/>
      <c r="L248" s="398"/>
      <c r="M248" s="398"/>
      <c r="N248" s="398"/>
      <c r="O248" s="397"/>
      <c r="P248" s="397"/>
      <c r="Q248" s="397"/>
      <c r="R248" s="192"/>
    </row>
    <row r="249" spans="1:18" hidden="1" outlineLevel="2">
      <c r="A249" s="364"/>
      <c r="B249" s="218"/>
      <c r="C249" s="365"/>
      <c r="D249" s="222"/>
      <c r="E249" s="366" t="str">
        <f xml:space="preserve"> Update!E663</f>
        <v>Opening RCV (RPI inflated RCV) balance BEG - BR - nominal (year end prices)</v>
      </c>
      <c r="F249" s="395">
        <f xml:space="preserve"> Update!F663</f>
        <v>0</v>
      </c>
      <c r="G249" s="395" t="str">
        <f xml:space="preserve"> Update!G663</f>
        <v>£m</v>
      </c>
      <c r="H249" s="395">
        <f xml:space="preserve"> Update!H663</f>
        <v>0</v>
      </c>
      <c r="I249" s="395">
        <f xml:space="preserve"> Update!I663</f>
        <v>0</v>
      </c>
      <c r="J249" s="395">
        <f xml:space="preserve"> Update!J663</f>
        <v>0</v>
      </c>
      <c r="K249" s="395">
        <f xml:space="preserve"> Update!K663</f>
        <v>0</v>
      </c>
      <c r="L249" s="395">
        <f xml:space="preserve"> Update!L663</f>
        <v>0</v>
      </c>
      <c r="M249" s="395">
        <f xml:space="preserve"> Update!M663</f>
        <v>0</v>
      </c>
      <c r="N249" s="395">
        <f xml:space="preserve"> Update!N663</f>
        <v>0</v>
      </c>
      <c r="O249" s="395">
        <f xml:space="preserve"> Update!O663</f>
        <v>0</v>
      </c>
      <c r="P249" s="395">
        <f xml:space="preserve"> Update!P663</f>
        <v>0</v>
      </c>
      <c r="Q249" s="395">
        <f xml:space="preserve"> Update!Q663</f>
        <v>0</v>
      </c>
      <c r="R249" s="192"/>
    </row>
    <row r="250" spans="1:18" s="192" customFormat="1" hidden="1" outlineLevel="2">
      <c r="A250" s="364"/>
      <c r="B250" s="218"/>
      <c r="C250" s="365"/>
      <c r="D250" s="222" t="s">
        <v>719</v>
      </c>
      <c r="E250" s="395" t="str">
        <f xml:space="preserve"> Update!E664</f>
        <v>Indexation on RCV - CPI(H) + RPI wedge bf balance - BR - nominal (year end prices)</v>
      </c>
      <c r="F250" s="395">
        <f xml:space="preserve"> Update!F664</f>
        <v>0</v>
      </c>
      <c r="G250" s="395" t="str">
        <f xml:space="preserve"> Update!G664</f>
        <v>£m</v>
      </c>
      <c r="H250" s="395">
        <f xml:space="preserve"> Update!H664</f>
        <v>0</v>
      </c>
      <c r="I250" s="395">
        <f xml:space="preserve"> Update!I664</f>
        <v>0</v>
      </c>
      <c r="J250" s="395">
        <f xml:space="preserve"> Update!J664</f>
        <v>0</v>
      </c>
      <c r="K250" s="395">
        <f xml:space="preserve"> Update!K664</f>
        <v>0</v>
      </c>
      <c r="L250" s="395">
        <f xml:space="preserve"> Update!L664</f>
        <v>0</v>
      </c>
      <c r="M250" s="395">
        <f xml:space="preserve"> Update!M664</f>
        <v>0</v>
      </c>
      <c r="N250" s="395">
        <f xml:space="preserve"> Update!N664</f>
        <v>0</v>
      </c>
      <c r="O250" s="395">
        <f xml:space="preserve"> Update!O664</f>
        <v>0</v>
      </c>
      <c r="P250" s="395">
        <f xml:space="preserve"> Update!P664</f>
        <v>0</v>
      </c>
      <c r="Q250" s="395">
        <f xml:space="preserve"> Update!Q664</f>
        <v>0</v>
      </c>
    </row>
    <row r="251" spans="1:18" hidden="1" outlineLevel="2">
      <c r="A251" s="364"/>
      <c r="B251" s="218"/>
      <c r="C251" s="365"/>
      <c r="D251" s="222" t="s">
        <v>631</v>
      </c>
      <c r="E251" s="366" t="str">
        <f xml:space="preserve"> Update!E665</f>
        <v>RCV - CPI(H) + RPI wedge bf depreciation - BR - nominal (year end prices)</v>
      </c>
      <c r="F251" s="395">
        <f xml:space="preserve"> Update!F665</f>
        <v>0</v>
      </c>
      <c r="G251" s="395" t="str">
        <f xml:space="preserve"> Update!G665</f>
        <v>£m</v>
      </c>
      <c r="H251" s="395">
        <f xml:space="preserve"> Update!H665</f>
        <v>0</v>
      </c>
      <c r="I251" s="395">
        <f xml:space="preserve"> Update!I665</f>
        <v>0</v>
      </c>
      <c r="J251" s="395">
        <f xml:space="preserve"> Update!J665</f>
        <v>0</v>
      </c>
      <c r="K251" s="395">
        <f xml:space="preserve"> Update!K665</f>
        <v>0</v>
      </c>
      <c r="L251" s="395">
        <f xml:space="preserve"> Update!L665</f>
        <v>0</v>
      </c>
      <c r="M251" s="395">
        <f xml:space="preserve"> Update!M665</f>
        <v>0</v>
      </c>
      <c r="N251" s="395">
        <f xml:space="preserve"> Update!N665</f>
        <v>0</v>
      </c>
      <c r="O251" s="395">
        <f xml:space="preserve"> Update!O665</f>
        <v>0</v>
      </c>
      <c r="P251" s="395">
        <f xml:space="preserve"> Update!P665</f>
        <v>0</v>
      </c>
      <c r="Q251" s="395">
        <f xml:space="preserve"> Update!Q665</f>
        <v>0</v>
      </c>
      <c r="R251" s="192"/>
    </row>
    <row r="252" spans="1:18" hidden="1" outlineLevel="2">
      <c r="A252" s="364"/>
      <c r="B252" s="218"/>
      <c r="C252" s="365"/>
      <c r="D252" s="388"/>
      <c r="E252" s="366" t="str">
        <f xml:space="preserve"> Update!E666</f>
        <v>Closing RCV (RPI inflated RCV) - BR - nominal (year end prices)</v>
      </c>
      <c r="F252" s="395">
        <f xml:space="preserve"> Update!F666</f>
        <v>0</v>
      </c>
      <c r="G252" s="395" t="str">
        <f xml:space="preserve"> Update!G666</f>
        <v>£m</v>
      </c>
      <c r="H252" s="395">
        <f xml:space="preserve"> Update!H666</f>
        <v>0</v>
      </c>
      <c r="I252" s="395">
        <f xml:space="preserve"> Update!I666</f>
        <v>0</v>
      </c>
      <c r="J252" s="395">
        <f xml:space="preserve"> Update!J666</f>
        <v>0</v>
      </c>
      <c r="K252" s="395">
        <f xml:space="preserve"> Update!K666</f>
        <v>0</v>
      </c>
      <c r="L252" s="395">
        <f xml:space="preserve"> Update!L666</f>
        <v>0</v>
      </c>
      <c r="M252" s="395">
        <f xml:space="preserve"> Update!M666</f>
        <v>0</v>
      </c>
      <c r="N252" s="395">
        <f xml:space="preserve"> Update!N666</f>
        <v>0</v>
      </c>
      <c r="O252" s="395">
        <f xml:space="preserve"> Update!O666</f>
        <v>0</v>
      </c>
      <c r="P252" s="395">
        <f xml:space="preserve"> Update!P666</f>
        <v>0</v>
      </c>
      <c r="Q252" s="395">
        <f xml:space="preserve"> Update!Q666</f>
        <v>0</v>
      </c>
      <c r="R252" s="192"/>
    </row>
    <row r="253" spans="1:18" hidden="1" outlineLevel="2">
      <c r="A253" s="256"/>
      <c r="B253" s="257"/>
      <c r="C253" s="258"/>
      <c r="D253" s="255"/>
      <c r="E253" s="196"/>
      <c r="F253" s="399"/>
      <c r="G253" s="399"/>
      <c r="H253" s="399"/>
      <c r="I253" s="400"/>
      <c r="J253" s="399"/>
      <c r="K253" s="399"/>
      <c r="L253" s="399"/>
      <c r="M253" s="399"/>
      <c r="N253" s="399"/>
      <c r="O253" s="399"/>
      <c r="P253" s="399"/>
      <c r="Q253" s="399"/>
      <c r="R253" s="192"/>
    </row>
    <row r="254" spans="1:18" hidden="1" outlineLevel="2">
      <c r="A254" s="237"/>
      <c r="B254" s="241" t="s">
        <v>1345</v>
      </c>
      <c r="C254" s="238"/>
      <c r="D254" s="239"/>
      <c r="E254" s="196"/>
      <c r="F254" s="398"/>
      <c r="G254" s="398"/>
      <c r="H254" s="398"/>
      <c r="I254" s="398"/>
      <c r="J254" s="398"/>
      <c r="K254" s="398"/>
      <c r="L254" s="398"/>
      <c r="M254" s="398"/>
      <c r="N254" s="398"/>
      <c r="O254" s="398"/>
      <c r="P254" s="398"/>
      <c r="Q254" s="398"/>
      <c r="R254" s="192"/>
    </row>
    <row r="255" spans="1:18" hidden="1" outlineLevel="2">
      <c r="A255" s="237"/>
      <c r="B255" s="241"/>
      <c r="C255" s="238"/>
      <c r="D255" s="239"/>
      <c r="E255" s="196"/>
      <c r="F255" s="398"/>
      <c r="G255" s="398"/>
      <c r="H255" s="398"/>
      <c r="I255" s="398"/>
      <c r="J255" s="398"/>
      <c r="K255" s="398"/>
      <c r="L255" s="398"/>
      <c r="M255" s="398"/>
      <c r="N255" s="398"/>
      <c r="O255" s="398"/>
      <c r="P255" s="398"/>
      <c r="Q255" s="398"/>
      <c r="R255" s="192"/>
    </row>
    <row r="256" spans="1:18" hidden="1" outlineLevel="2">
      <c r="A256" s="183"/>
      <c r="B256" s="216"/>
      <c r="C256" s="185"/>
      <c r="D256" s="239"/>
      <c r="E256" s="181" t="str">
        <f xml:space="preserve"> Update!E668</f>
        <v>Opening RCV (CPIH inflated RCV) balance BEG - BR - nominal (year end prices)</v>
      </c>
      <c r="F256" s="293">
        <f xml:space="preserve"> Update!F668</f>
        <v>0</v>
      </c>
      <c r="G256" s="293" t="str">
        <f xml:space="preserve"> Update!G668</f>
        <v>£m</v>
      </c>
      <c r="H256" s="293">
        <f xml:space="preserve"> Update!H668</f>
        <v>0</v>
      </c>
      <c r="I256" s="293">
        <f xml:space="preserve"> Update!I668</f>
        <v>0</v>
      </c>
      <c r="J256" s="293">
        <f xml:space="preserve"> Update!J668</f>
        <v>0</v>
      </c>
      <c r="K256" s="293">
        <f xml:space="preserve"> Update!K668</f>
        <v>0</v>
      </c>
      <c r="L256" s="293">
        <f xml:space="preserve"> Update!L668</f>
        <v>0</v>
      </c>
      <c r="M256" s="293">
        <f xml:space="preserve"> Update!M668</f>
        <v>0</v>
      </c>
      <c r="N256" s="293">
        <f xml:space="preserve"> Update!N668</f>
        <v>0</v>
      </c>
      <c r="O256" s="293">
        <f xml:space="preserve"> Update!O668</f>
        <v>0</v>
      </c>
      <c r="P256" s="293">
        <f xml:space="preserve"> Update!P668</f>
        <v>0</v>
      </c>
      <c r="Q256" s="293">
        <f xml:space="preserve"> Update!Q668</f>
        <v>0</v>
      </c>
      <c r="R256" s="192"/>
    </row>
    <row r="257" spans="1:18" hidden="1" outlineLevel="2">
      <c r="A257" s="183"/>
      <c r="B257" s="216"/>
      <c r="C257" s="185"/>
      <c r="D257" s="239" t="s">
        <v>719</v>
      </c>
      <c r="E257" s="181" t="str">
        <f xml:space="preserve"> Update!E669</f>
        <v>Indexation on RCV (CPIH inflated RCV) bf balance - BR - nominal (year end prices)</v>
      </c>
      <c r="F257" s="293">
        <f xml:space="preserve"> Update!F669</f>
        <v>0</v>
      </c>
      <c r="G257" s="293" t="str">
        <f xml:space="preserve"> Update!G669</f>
        <v>£m</v>
      </c>
      <c r="H257" s="293">
        <f xml:space="preserve"> Update!H669</f>
        <v>0</v>
      </c>
      <c r="I257" s="293">
        <f xml:space="preserve"> Update!I669</f>
        <v>0</v>
      </c>
      <c r="J257" s="293">
        <f xml:space="preserve"> Update!J669</f>
        <v>0</v>
      </c>
      <c r="K257" s="293">
        <f xml:space="preserve"> Update!K669</f>
        <v>0</v>
      </c>
      <c r="L257" s="293">
        <f xml:space="preserve"> Update!L669</f>
        <v>0</v>
      </c>
      <c r="M257" s="293">
        <f xml:space="preserve"> Update!M669</f>
        <v>0</v>
      </c>
      <c r="N257" s="293">
        <f xml:space="preserve"> Update!N669</f>
        <v>0</v>
      </c>
      <c r="O257" s="293">
        <f xml:space="preserve"> Update!O669</f>
        <v>0</v>
      </c>
      <c r="P257" s="293">
        <f xml:space="preserve"> Update!P669</f>
        <v>0</v>
      </c>
      <c r="Q257" s="293">
        <f xml:space="preserve"> Update!Q669</f>
        <v>0</v>
      </c>
      <c r="R257" s="192"/>
    </row>
    <row r="258" spans="1:18" hidden="1" outlineLevel="2">
      <c r="A258" s="183"/>
      <c r="B258" s="216"/>
      <c r="C258" s="185"/>
      <c r="D258" s="239" t="s">
        <v>631</v>
      </c>
      <c r="E258" s="181" t="str">
        <f xml:space="preserve"> Update!E670</f>
        <v>RCV - CPI(H) bf depreciation - BR - nominal (year end prices)</v>
      </c>
      <c r="F258" s="293">
        <f xml:space="preserve"> Update!F670</f>
        <v>0</v>
      </c>
      <c r="G258" s="293" t="str">
        <f xml:space="preserve"> Update!G670</f>
        <v>£m</v>
      </c>
      <c r="H258" s="293">
        <f xml:space="preserve"> Update!H670</f>
        <v>0</v>
      </c>
      <c r="I258" s="293">
        <f xml:space="preserve"> Update!I670</f>
        <v>0</v>
      </c>
      <c r="J258" s="293">
        <f xml:space="preserve"> Update!J670</f>
        <v>0</v>
      </c>
      <c r="K258" s="293">
        <f xml:space="preserve"> Update!K670</f>
        <v>0</v>
      </c>
      <c r="L258" s="293">
        <f xml:space="preserve"> Update!L670</f>
        <v>0</v>
      </c>
      <c r="M258" s="293">
        <f xml:space="preserve"> Update!M670</f>
        <v>0</v>
      </c>
      <c r="N258" s="293">
        <f xml:space="preserve"> Update!N670</f>
        <v>0</v>
      </c>
      <c r="O258" s="293">
        <f xml:space="preserve"> Update!O670</f>
        <v>0</v>
      </c>
      <c r="P258" s="293">
        <f xml:space="preserve"> Update!P670</f>
        <v>0</v>
      </c>
      <c r="Q258" s="293">
        <f xml:space="preserve"> Update!Q670</f>
        <v>0</v>
      </c>
      <c r="R258" s="192"/>
    </row>
    <row r="259" spans="1:18" hidden="1" outlineLevel="2">
      <c r="A259" s="183"/>
      <c r="B259" s="216"/>
      <c r="C259" s="185"/>
      <c r="D259" s="239" t="s">
        <v>631</v>
      </c>
      <c r="E259" s="181" t="str">
        <f xml:space="preserve"> Update!E671</f>
        <v>Other adjustments CPI(H) - BR - nominal (year end prices)</v>
      </c>
      <c r="F259" s="293">
        <f xml:space="preserve"> Update!F671</f>
        <v>0</v>
      </c>
      <c r="G259" s="293" t="str">
        <f xml:space="preserve"> Update!G671</f>
        <v>£m</v>
      </c>
      <c r="H259" s="293">
        <f xml:space="preserve"> Update!H671</f>
        <v>0</v>
      </c>
      <c r="I259" s="293">
        <f xml:space="preserve"> Update!I671</f>
        <v>0</v>
      </c>
      <c r="J259" s="293">
        <f xml:space="preserve"> Update!J671</f>
        <v>0</v>
      </c>
      <c r="K259" s="293">
        <f xml:space="preserve"> Update!K671</f>
        <v>0</v>
      </c>
      <c r="L259" s="293">
        <f xml:space="preserve"> Update!L671</f>
        <v>0</v>
      </c>
      <c r="M259" s="293">
        <f xml:space="preserve"> Update!M671</f>
        <v>0</v>
      </c>
      <c r="N259" s="293">
        <f xml:space="preserve"> Update!N671</f>
        <v>0</v>
      </c>
      <c r="O259" s="293">
        <f xml:space="preserve"> Update!O671</f>
        <v>0</v>
      </c>
      <c r="P259" s="293">
        <f xml:space="preserve"> Update!P671</f>
        <v>0</v>
      </c>
      <c r="Q259" s="293">
        <f xml:space="preserve"> Update!Q671</f>
        <v>0</v>
      </c>
      <c r="R259" s="192"/>
    </row>
    <row r="260" spans="1:18" hidden="1" outlineLevel="2">
      <c r="A260" s="183"/>
      <c r="B260" s="216"/>
      <c r="C260" s="185"/>
      <c r="D260" s="239"/>
      <c r="E260" s="181" t="str">
        <f xml:space="preserve"> Update!E672</f>
        <v>Closing RCV (CPIH inflated RCV) - BR - nominal (year end prices)</v>
      </c>
      <c r="F260" s="293">
        <f xml:space="preserve"> Update!F672</f>
        <v>0</v>
      </c>
      <c r="G260" s="293" t="str">
        <f xml:space="preserve"> Update!G672</f>
        <v>£m</v>
      </c>
      <c r="H260" s="293">
        <f xml:space="preserve"> Update!H672</f>
        <v>0</v>
      </c>
      <c r="I260" s="293">
        <f xml:space="preserve"> Update!I672</f>
        <v>0</v>
      </c>
      <c r="J260" s="293">
        <f xml:space="preserve"> Update!J672</f>
        <v>0</v>
      </c>
      <c r="K260" s="293">
        <f xml:space="preserve"> Update!K672</f>
        <v>0</v>
      </c>
      <c r="L260" s="293">
        <f xml:space="preserve"> Update!L672</f>
        <v>0</v>
      </c>
      <c r="M260" s="293">
        <f xml:space="preserve"> Update!M672</f>
        <v>0</v>
      </c>
      <c r="N260" s="293">
        <f xml:space="preserve"> Update!N672</f>
        <v>0</v>
      </c>
      <c r="O260" s="293">
        <f xml:space="preserve"> Update!O672</f>
        <v>0</v>
      </c>
      <c r="P260" s="293">
        <f xml:space="preserve"> Update!P672</f>
        <v>0</v>
      </c>
      <c r="Q260" s="293">
        <f xml:space="preserve"> Update!Q672</f>
        <v>0</v>
      </c>
      <c r="R260" s="192"/>
    </row>
    <row r="261" spans="1:18" hidden="1" outlineLevel="2">
      <c r="A261" s="237"/>
      <c r="B261" s="241"/>
      <c r="C261" s="238"/>
      <c r="D261" s="239"/>
      <c r="E261" s="196"/>
      <c r="F261" s="398"/>
      <c r="G261" s="398"/>
      <c r="H261" s="398"/>
      <c r="I261" s="398"/>
      <c r="J261" s="398"/>
      <c r="K261" s="398"/>
      <c r="L261" s="398"/>
      <c r="M261" s="398"/>
      <c r="N261" s="398"/>
      <c r="O261" s="398"/>
      <c r="P261" s="398"/>
      <c r="Q261" s="398"/>
      <c r="R261" s="192"/>
    </row>
    <row r="262" spans="1:18" hidden="1" outlineLevel="2">
      <c r="A262" s="237"/>
      <c r="B262" s="241" t="s">
        <v>1346</v>
      </c>
      <c r="C262" s="238"/>
      <c r="D262" s="239"/>
      <c r="E262" s="196"/>
      <c r="F262" s="398"/>
      <c r="G262" s="398"/>
      <c r="H262" s="398"/>
      <c r="I262" s="398"/>
      <c r="J262" s="398"/>
      <c r="K262" s="398"/>
      <c r="L262" s="398"/>
      <c r="M262" s="398"/>
      <c r="N262" s="398"/>
      <c r="O262" s="398"/>
      <c r="P262" s="398"/>
      <c r="Q262" s="398"/>
      <c r="R262" s="192"/>
    </row>
    <row r="263" spans="1:18" hidden="1" outlineLevel="2">
      <c r="A263" s="237"/>
      <c r="B263" s="241"/>
      <c r="C263" s="238"/>
      <c r="D263" s="239"/>
      <c r="E263" s="196"/>
      <c r="F263" s="398"/>
      <c r="G263" s="398"/>
      <c r="H263" s="398"/>
      <c r="I263" s="398"/>
      <c r="J263" s="398"/>
      <c r="K263" s="398"/>
      <c r="L263" s="398"/>
      <c r="M263" s="398"/>
      <c r="N263" s="398"/>
      <c r="O263" s="398"/>
      <c r="P263" s="398"/>
      <c r="Q263" s="398"/>
      <c r="R263" s="192"/>
    </row>
    <row r="264" spans="1:18" hidden="1" outlineLevel="2">
      <c r="A264" s="183"/>
      <c r="B264" s="216"/>
      <c r="C264" s="185"/>
      <c r="D264" s="239"/>
      <c r="E264" s="181" t="str">
        <f xml:space="preserve"> Update!E674</f>
        <v>Opening RCV (Post 2020 investment RCV) balance BEG - BR - nominal (year end prices)</v>
      </c>
      <c r="F264" s="293">
        <f xml:space="preserve"> Update!F674</f>
        <v>0</v>
      </c>
      <c r="G264" s="293" t="str">
        <f xml:space="preserve"> Update!G674</f>
        <v>£m</v>
      </c>
      <c r="H264" s="293">
        <f xml:space="preserve"> Update!H674</f>
        <v>0</v>
      </c>
      <c r="I264" s="293">
        <f xml:space="preserve"> Update!I674</f>
        <v>0</v>
      </c>
      <c r="J264" s="293">
        <f xml:space="preserve"> Update!J674</f>
        <v>0</v>
      </c>
      <c r="K264" s="293">
        <f xml:space="preserve"> Update!K674</f>
        <v>0</v>
      </c>
      <c r="L264" s="293">
        <f xml:space="preserve"> Update!L674</f>
        <v>0</v>
      </c>
      <c r="M264" s="293">
        <f xml:space="preserve"> Update!M674</f>
        <v>0</v>
      </c>
      <c r="N264" s="293">
        <f xml:space="preserve"> Update!N674</f>
        <v>0</v>
      </c>
      <c r="O264" s="293">
        <f xml:space="preserve"> Update!O674</f>
        <v>0</v>
      </c>
      <c r="P264" s="293">
        <f xml:space="preserve"> Update!P674</f>
        <v>0</v>
      </c>
      <c r="Q264" s="293">
        <f xml:space="preserve"> Update!Q674</f>
        <v>0</v>
      </c>
      <c r="R264" s="192"/>
    </row>
    <row r="265" spans="1:18" hidden="1" outlineLevel="2">
      <c r="A265" s="183"/>
      <c r="B265" s="216"/>
      <c r="C265" s="185"/>
      <c r="D265" s="239" t="s">
        <v>719</v>
      </c>
      <c r="E265" s="181" t="str">
        <f xml:space="preserve"> Update!E675</f>
        <v>Indexation on RCV (Post 2020 investment RCV) bf balance - BR - nominal (year end prices)</v>
      </c>
      <c r="F265" s="293">
        <f xml:space="preserve"> Update!F675</f>
        <v>0</v>
      </c>
      <c r="G265" s="293" t="str">
        <f xml:space="preserve"> Update!G675</f>
        <v>£m</v>
      </c>
      <c r="H265" s="293">
        <f xml:space="preserve"> Update!H675</f>
        <v>0</v>
      </c>
      <c r="I265" s="293">
        <f xml:space="preserve"> Update!I675</f>
        <v>0</v>
      </c>
      <c r="J265" s="293">
        <f xml:space="preserve"> Update!J675</f>
        <v>0</v>
      </c>
      <c r="K265" s="293">
        <f xml:space="preserve"> Update!K675</f>
        <v>0</v>
      </c>
      <c r="L265" s="293">
        <f xml:space="preserve"> Update!L675</f>
        <v>0</v>
      </c>
      <c r="M265" s="293">
        <f xml:space="preserve"> Update!M675</f>
        <v>0</v>
      </c>
      <c r="N265" s="293">
        <f xml:space="preserve"> Update!N675</f>
        <v>0</v>
      </c>
      <c r="O265" s="293">
        <f xml:space="preserve"> Update!O675</f>
        <v>0</v>
      </c>
      <c r="P265" s="293">
        <f xml:space="preserve"> Update!P675</f>
        <v>0</v>
      </c>
      <c r="Q265" s="293">
        <f xml:space="preserve"> Update!Q675</f>
        <v>0</v>
      </c>
      <c r="R265" s="192"/>
    </row>
    <row r="266" spans="1:18" hidden="1" outlineLevel="2">
      <c r="A266" s="183"/>
      <c r="B266" s="216"/>
      <c r="C266" s="185"/>
      <c r="D266" s="239" t="s">
        <v>719</v>
      </c>
      <c r="E266" s="181" t="str">
        <f xml:space="preserve"> Update!E676</f>
        <v>Water resources: Non-PAYG Totex - nominal (year end prices)</v>
      </c>
      <c r="F266" s="293">
        <f xml:space="preserve"> Update!F676</f>
        <v>0</v>
      </c>
      <c r="G266" s="293" t="str">
        <f xml:space="preserve"> Update!G676</f>
        <v>£m</v>
      </c>
      <c r="H266" s="293">
        <f xml:space="preserve"> Update!H676</f>
        <v>0</v>
      </c>
      <c r="I266" s="293">
        <f xml:space="preserve"> Update!I676</f>
        <v>0</v>
      </c>
      <c r="J266" s="293">
        <f xml:space="preserve"> Update!J676</f>
        <v>0</v>
      </c>
      <c r="K266" s="293">
        <f xml:space="preserve"> Update!K676</f>
        <v>0</v>
      </c>
      <c r="L266" s="293">
        <f xml:space="preserve"> Update!L676</f>
        <v>0</v>
      </c>
      <c r="M266" s="293">
        <f xml:space="preserve"> Update!M676</f>
        <v>0</v>
      </c>
      <c r="N266" s="293">
        <f xml:space="preserve"> Update!N676</f>
        <v>0</v>
      </c>
      <c r="O266" s="293">
        <f xml:space="preserve"> Update!O676</f>
        <v>0</v>
      </c>
      <c r="P266" s="293">
        <f xml:space="preserve"> Update!P676</f>
        <v>0</v>
      </c>
      <c r="Q266" s="293">
        <f xml:space="preserve"> Update!Q676</f>
        <v>0</v>
      </c>
      <c r="R266" s="192"/>
    </row>
    <row r="267" spans="1:18" hidden="1" outlineLevel="2">
      <c r="A267" s="183"/>
      <c r="B267" s="216"/>
      <c r="C267" s="185"/>
      <c r="D267" s="239" t="s">
        <v>631</v>
      </c>
      <c r="E267" s="181" t="str">
        <f xml:space="preserve"> Update!E677</f>
        <v>RCV additions depreciation - BR - nominal (year end prices) POS</v>
      </c>
      <c r="F267" s="293">
        <f xml:space="preserve"> Update!F677</f>
        <v>0</v>
      </c>
      <c r="G267" s="293" t="str">
        <f xml:space="preserve"> Update!G677</f>
        <v>£m</v>
      </c>
      <c r="H267" s="293">
        <f xml:space="preserve"> Update!H677</f>
        <v>0</v>
      </c>
      <c r="I267" s="293">
        <f xml:space="preserve"> Update!I677</f>
        <v>0</v>
      </c>
      <c r="J267" s="293">
        <f xml:space="preserve"> Update!J677</f>
        <v>0</v>
      </c>
      <c r="K267" s="293">
        <f xml:space="preserve"> Update!K677</f>
        <v>0</v>
      </c>
      <c r="L267" s="293">
        <f xml:space="preserve"> Update!L677</f>
        <v>0</v>
      </c>
      <c r="M267" s="293">
        <f xml:space="preserve"> Update!M677</f>
        <v>0</v>
      </c>
      <c r="N267" s="293">
        <f xml:space="preserve"> Update!N677</f>
        <v>0</v>
      </c>
      <c r="O267" s="293">
        <f xml:space="preserve"> Update!O677</f>
        <v>0</v>
      </c>
      <c r="P267" s="293">
        <f xml:space="preserve"> Update!P677</f>
        <v>0</v>
      </c>
      <c r="Q267" s="293">
        <f xml:space="preserve"> Update!Q677</f>
        <v>0</v>
      </c>
      <c r="R267" s="192"/>
    </row>
    <row r="268" spans="1:18" hidden="1" outlineLevel="2">
      <c r="A268" s="183"/>
      <c r="B268" s="216"/>
      <c r="C268" s="185"/>
      <c r="D268" s="239"/>
      <c r="E268" s="181" t="str">
        <f xml:space="preserve"> Update!E678</f>
        <v>Closing RCV (Post 2020 investment RCV) - BR - nominal (year end prices)</v>
      </c>
      <c r="F268" s="293">
        <f xml:space="preserve"> Update!F678</f>
        <v>0</v>
      </c>
      <c r="G268" s="293" t="str">
        <f xml:space="preserve"> Update!G678</f>
        <v>£m</v>
      </c>
      <c r="H268" s="293">
        <f xml:space="preserve"> Update!H678</f>
        <v>0</v>
      </c>
      <c r="I268" s="293">
        <f xml:space="preserve"> Update!I678</f>
        <v>0</v>
      </c>
      <c r="J268" s="293">
        <f xml:space="preserve"> Update!J678</f>
        <v>0</v>
      </c>
      <c r="K268" s="293">
        <f xml:space="preserve"> Update!K678</f>
        <v>0</v>
      </c>
      <c r="L268" s="293">
        <f xml:space="preserve"> Update!L678</f>
        <v>0</v>
      </c>
      <c r="M268" s="293">
        <f xml:space="preserve"> Update!M678</f>
        <v>0</v>
      </c>
      <c r="N268" s="293">
        <f xml:space="preserve"> Update!N678</f>
        <v>0</v>
      </c>
      <c r="O268" s="293">
        <f xml:space="preserve"> Update!O678</f>
        <v>0</v>
      </c>
      <c r="P268" s="293">
        <f xml:space="preserve"> Update!P678</f>
        <v>0</v>
      </c>
      <c r="Q268" s="293">
        <f xml:space="preserve"> Update!Q678</f>
        <v>0</v>
      </c>
      <c r="R268" s="192"/>
    </row>
    <row r="269" spans="1:18" hidden="1" outlineLevel="1">
      <c r="A269" s="306"/>
      <c r="B269" s="307"/>
      <c r="C269" s="308"/>
      <c r="D269" s="250"/>
      <c r="E269" s="309"/>
      <c r="F269" s="397"/>
      <c r="G269" s="397"/>
      <c r="H269" s="397"/>
      <c r="I269" s="397"/>
      <c r="J269" s="397"/>
      <c r="K269" s="397"/>
      <c r="L269" s="397"/>
      <c r="M269" s="397"/>
      <c r="N269" s="397"/>
      <c r="O269" s="397"/>
      <c r="P269" s="397"/>
      <c r="Q269" s="397"/>
      <c r="R269" s="192"/>
    </row>
    <row r="270" spans="1:18" hidden="1" outlineLevel="1" collapsed="1">
      <c r="A270" s="306"/>
      <c r="B270" s="307" t="s">
        <v>1347</v>
      </c>
      <c r="C270" s="308"/>
      <c r="D270" s="250"/>
      <c r="E270" s="309"/>
      <c r="F270" s="397"/>
      <c r="G270" s="397"/>
      <c r="H270" s="397"/>
      <c r="I270" s="397"/>
      <c r="J270" s="397"/>
      <c r="K270" s="397"/>
      <c r="L270" s="397"/>
      <c r="M270" s="397"/>
      <c r="N270" s="397"/>
      <c r="O270" s="397"/>
      <c r="P270" s="397"/>
      <c r="Q270" s="397"/>
      <c r="R270" s="192"/>
    </row>
    <row r="271" spans="1:18" hidden="1" outlineLevel="2">
      <c r="A271" s="306"/>
      <c r="B271" s="307"/>
      <c r="C271" s="308"/>
      <c r="D271" s="250"/>
      <c r="E271" s="309"/>
      <c r="F271" s="397"/>
      <c r="G271" s="397"/>
      <c r="H271" s="397"/>
      <c r="I271" s="397"/>
      <c r="J271" s="397"/>
      <c r="K271" s="397"/>
      <c r="L271" s="397"/>
      <c r="M271" s="397"/>
      <c r="N271" s="397"/>
      <c r="O271" s="397"/>
      <c r="P271" s="397"/>
      <c r="Q271" s="397"/>
      <c r="R271" s="192"/>
    </row>
    <row r="272" spans="1:18" hidden="1" outlineLevel="2">
      <c r="A272" s="157"/>
      <c r="B272" s="158"/>
      <c r="C272" s="159"/>
      <c r="D272" s="250"/>
      <c r="E272" s="155" t="str">
        <f xml:space="preserve"> Update!E687</f>
        <v>Average RPI inflated RCV (year average) - BR - nominal (year average prices)</v>
      </c>
      <c r="F272" s="401">
        <f xml:space="preserve"> Update!F687</f>
        <v>0</v>
      </c>
      <c r="G272" s="401" t="str">
        <f xml:space="preserve"> Update!G687</f>
        <v>£m</v>
      </c>
      <c r="H272" s="401">
        <f xml:space="preserve"> Update!H687</f>
        <v>0</v>
      </c>
      <c r="I272" s="401">
        <f xml:space="preserve"> Update!I687</f>
        <v>0</v>
      </c>
      <c r="J272" s="401">
        <f xml:space="preserve"> Update!J687</f>
        <v>0</v>
      </c>
      <c r="K272" s="401">
        <f xml:space="preserve"> Update!K687</f>
        <v>0</v>
      </c>
      <c r="L272" s="401">
        <f xml:space="preserve"> Update!L687</f>
        <v>0</v>
      </c>
      <c r="M272" s="401">
        <f xml:space="preserve"> Update!M687</f>
        <v>0</v>
      </c>
      <c r="N272" s="401">
        <f xml:space="preserve"> Update!N687</f>
        <v>0</v>
      </c>
      <c r="O272" s="401">
        <f xml:space="preserve"> Update!O687</f>
        <v>0</v>
      </c>
      <c r="P272" s="401">
        <f xml:space="preserve"> Update!P687</f>
        <v>0</v>
      </c>
      <c r="Q272" s="401">
        <f xml:space="preserve"> Update!Q687</f>
        <v>0</v>
      </c>
      <c r="R272" s="192"/>
    </row>
    <row r="273" spans="1:18" hidden="1" outlineLevel="2">
      <c r="A273" s="157"/>
      <c r="B273" s="158"/>
      <c r="C273" s="159"/>
      <c r="D273" s="250"/>
      <c r="E273" s="155" t="str">
        <f xml:space="preserve"> Update!E688</f>
        <v>Average CPIH inflated RCV (year average) - BR - nominal (year average prices)</v>
      </c>
      <c r="F273" s="401">
        <f xml:space="preserve"> Update!F688</f>
        <v>0</v>
      </c>
      <c r="G273" s="401" t="str">
        <f xml:space="preserve"> Update!G688</f>
        <v>£m</v>
      </c>
      <c r="H273" s="401">
        <f xml:space="preserve"> Update!H688</f>
        <v>0</v>
      </c>
      <c r="I273" s="401">
        <f xml:space="preserve"> Update!I688</f>
        <v>0</v>
      </c>
      <c r="J273" s="401">
        <f xml:space="preserve"> Update!J688</f>
        <v>0</v>
      </c>
      <c r="K273" s="401">
        <f xml:space="preserve"> Update!K688</f>
        <v>0</v>
      </c>
      <c r="L273" s="401">
        <f xml:space="preserve"> Update!L688</f>
        <v>0</v>
      </c>
      <c r="M273" s="401">
        <f xml:space="preserve"> Update!M688</f>
        <v>0</v>
      </c>
      <c r="N273" s="401">
        <f xml:space="preserve"> Update!N688</f>
        <v>0</v>
      </c>
      <c r="O273" s="401">
        <f xml:space="preserve"> Update!O688</f>
        <v>0</v>
      </c>
      <c r="P273" s="401">
        <f xml:space="preserve"> Update!P688</f>
        <v>0</v>
      </c>
      <c r="Q273" s="401">
        <f xml:space="preserve"> Update!Q688</f>
        <v>0</v>
      </c>
      <c r="R273" s="192"/>
    </row>
    <row r="274" spans="1:18" hidden="1" outlineLevel="2">
      <c r="A274" s="157"/>
      <c r="B274" s="158"/>
      <c r="C274" s="159"/>
      <c r="D274" s="250"/>
      <c r="E274" s="155" t="str">
        <f xml:space="preserve"> Update!E689</f>
        <v>Average post 2020 investment RCV (year average) - BR - nominal (year average prices)</v>
      </c>
      <c r="F274" s="401">
        <f xml:space="preserve"> Update!F689</f>
        <v>0</v>
      </c>
      <c r="G274" s="401" t="str">
        <f xml:space="preserve"> Update!G689</f>
        <v>£m</v>
      </c>
      <c r="H274" s="401">
        <f xml:space="preserve"> Update!H689</f>
        <v>0</v>
      </c>
      <c r="I274" s="401">
        <f xml:space="preserve"> Update!I689</f>
        <v>0</v>
      </c>
      <c r="J274" s="401">
        <f xml:space="preserve"> Update!J689</f>
        <v>0</v>
      </c>
      <c r="K274" s="401">
        <f xml:space="preserve"> Update!K689</f>
        <v>0</v>
      </c>
      <c r="L274" s="401">
        <f xml:space="preserve"> Update!L689</f>
        <v>0</v>
      </c>
      <c r="M274" s="401">
        <f xml:space="preserve"> Update!M689</f>
        <v>0</v>
      </c>
      <c r="N274" s="401">
        <f xml:space="preserve"> Update!N689</f>
        <v>0</v>
      </c>
      <c r="O274" s="401">
        <f xml:space="preserve"> Update!O689</f>
        <v>0</v>
      </c>
      <c r="P274" s="401">
        <f xml:space="preserve"> Update!P689</f>
        <v>0</v>
      </c>
      <c r="Q274" s="401">
        <f xml:space="preserve"> Update!Q689</f>
        <v>0</v>
      </c>
      <c r="R274" s="192"/>
    </row>
    <row r="275" spans="1:18" hidden="1" outlineLevel="2">
      <c r="A275" s="157"/>
      <c r="B275" s="158"/>
      <c r="C275" s="159"/>
      <c r="D275" s="250"/>
      <c r="E275" s="155" t="str">
        <f xml:space="preserve"> Update!E690</f>
        <v>Average total RCV (year average) - BR - nominal (year average prices)</v>
      </c>
      <c r="F275" s="401">
        <f xml:space="preserve"> Update!F690</f>
        <v>0</v>
      </c>
      <c r="G275" s="401" t="str">
        <f xml:space="preserve"> Update!G690</f>
        <v>£m</v>
      </c>
      <c r="H275" s="401">
        <f xml:space="preserve"> Update!H690</f>
        <v>0</v>
      </c>
      <c r="I275" s="401">
        <f xml:space="preserve"> Update!I690</f>
        <v>0</v>
      </c>
      <c r="J275" s="401">
        <f xml:space="preserve"> Update!J690</f>
        <v>0</v>
      </c>
      <c r="K275" s="401">
        <f xml:space="preserve"> Update!K690</f>
        <v>0</v>
      </c>
      <c r="L275" s="401">
        <f xml:space="preserve"> Update!L690</f>
        <v>0</v>
      </c>
      <c r="M275" s="401">
        <f xml:space="preserve"> Update!M690</f>
        <v>0</v>
      </c>
      <c r="N275" s="401">
        <f xml:space="preserve"> Update!N690</f>
        <v>0</v>
      </c>
      <c r="O275" s="401">
        <f xml:space="preserve"> Update!O690</f>
        <v>0</v>
      </c>
      <c r="P275" s="401">
        <f xml:space="preserve"> Update!P690</f>
        <v>0</v>
      </c>
      <c r="Q275" s="401">
        <f xml:space="preserve"> Update!Q690</f>
        <v>0</v>
      </c>
      <c r="R275" s="192"/>
    </row>
    <row r="276" spans="1:18" hidden="1" outlineLevel="1">
      <c r="A276" s="306"/>
      <c r="B276" s="307"/>
      <c r="C276" s="308"/>
      <c r="D276" s="250"/>
      <c r="E276" s="309"/>
      <c r="F276" s="310"/>
      <c r="G276" s="310"/>
      <c r="H276" s="310"/>
      <c r="I276" s="310"/>
      <c r="J276" s="310"/>
      <c r="K276" s="310"/>
      <c r="L276" s="310"/>
      <c r="M276" s="310"/>
      <c r="N276" s="310"/>
      <c r="O276" s="310"/>
      <c r="P276" s="310"/>
      <c r="Q276" s="310"/>
      <c r="R276" s="192"/>
    </row>
    <row r="277" spans="1:18" s="310" customFormat="1" hidden="1" outlineLevel="1" collapsed="1">
      <c r="A277" s="306"/>
      <c r="B277" s="85" t="s">
        <v>1348</v>
      </c>
      <c r="C277" s="308"/>
      <c r="D277" s="250"/>
      <c r="E277" s="309"/>
      <c r="R277" s="240"/>
    </row>
    <row r="278" spans="1:18" s="310" customFormat="1" hidden="1" outlineLevel="2">
      <c r="A278" s="306"/>
      <c r="B278" s="85"/>
      <c r="C278" s="308"/>
      <c r="D278" s="250"/>
      <c r="E278" s="309"/>
      <c r="R278" s="240"/>
    </row>
    <row r="279" spans="1:18" s="187" customFormat="1" hidden="1" outlineLevel="2">
      <c r="A279" s="183"/>
      <c r="B279" s="158"/>
      <c r="C279" s="185"/>
      <c r="D279" s="239"/>
      <c r="E279" s="181" t="str">
        <f xml:space="preserve"> Inp!E$206</f>
        <v>Regulatory equity notional (PR19FD)</v>
      </c>
      <c r="F279" s="181">
        <f xml:space="preserve"> Inp!F$206</f>
        <v>0</v>
      </c>
      <c r="G279" s="181" t="str">
        <f xml:space="preserve"> Inp!G$206</f>
        <v>%</v>
      </c>
      <c r="H279" s="181">
        <f xml:space="preserve"> Inp!H$206</f>
        <v>0</v>
      </c>
      <c r="I279" s="181">
        <f xml:space="preserve"> Inp!I$206</f>
        <v>0</v>
      </c>
      <c r="J279" s="291">
        <f xml:space="preserve"> Inp!J$206</f>
        <v>0</v>
      </c>
      <c r="K279" s="291">
        <f xml:space="preserve"> Inp!K$206</f>
        <v>0</v>
      </c>
      <c r="L279" s="291">
        <f xml:space="preserve"> Inp!L$206</f>
        <v>0</v>
      </c>
      <c r="M279" s="291">
        <f xml:space="preserve"> Inp!M$206</f>
        <v>0.4</v>
      </c>
      <c r="N279" s="291">
        <f xml:space="preserve"> Inp!N$206</f>
        <v>0.4</v>
      </c>
      <c r="O279" s="291">
        <f xml:space="preserve"> Inp!O$206</f>
        <v>0.4</v>
      </c>
      <c r="P279" s="291">
        <f xml:space="preserve"> Inp!P$206</f>
        <v>0.4</v>
      </c>
      <c r="Q279" s="291">
        <f xml:space="preserve"> Inp!Q$206</f>
        <v>0.4</v>
      </c>
    </row>
    <row r="280" spans="1:18" s="161" customFormat="1" hidden="1" outlineLevel="2">
      <c r="A280" s="157"/>
      <c r="B280" s="158"/>
      <c r="C280" s="159"/>
      <c r="D280" s="250"/>
      <c r="E280" s="155" t="str">
        <f xml:space="preserve"> Update!E715</f>
        <v>Notional regulated equity - BR - real (2017-18 prices)</v>
      </c>
      <c r="F280" s="401">
        <f xml:space="preserve"> Update!F715</f>
        <v>0</v>
      </c>
      <c r="G280" s="401" t="str">
        <f xml:space="preserve"> Update!G715</f>
        <v>£m</v>
      </c>
      <c r="H280" s="401">
        <f xml:space="preserve"> Update!H715</f>
        <v>0</v>
      </c>
      <c r="I280" s="401">
        <f xml:space="preserve"> Update!I715</f>
        <v>0</v>
      </c>
      <c r="J280" s="401">
        <f xml:space="preserve"> Update!J715</f>
        <v>0</v>
      </c>
      <c r="K280" s="401">
        <f xml:space="preserve"> Update!K715</f>
        <v>0</v>
      </c>
      <c r="L280" s="401">
        <f xml:space="preserve"> Update!L715</f>
        <v>0</v>
      </c>
      <c r="M280" s="401">
        <f xml:space="preserve"> Update!M715</f>
        <v>0</v>
      </c>
      <c r="N280" s="401">
        <f xml:space="preserve"> Update!N715</f>
        <v>0</v>
      </c>
      <c r="O280" s="401">
        <f xml:space="preserve"> Update!O715</f>
        <v>0</v>
      </c>
      <c r="P280" s="401">
        <f xml:space="preserve"> Update!P715</f>
        <v>0</v>
      </c>
      <c r="Q280" s="401">
        <f xml:space="preserve"> Update!Q715</f>
        <v>0</v>
      </c>
      <c r="R280" s="187"/>
    </row>
    <row r="281" spans="1:18" s="310" customFormat="1" hidden="1" outlineLevel="1">
      <c r="A281" s="306"/>
      <c r="B281" s="307"/>
      <c r="C281" s="308"/>
      <c r="D281" s="250"/>
      <c r="E281" s="309"/>
      <c r="F281" s="309"/>
      <c r="G281" s="309"/>
      <c r="H281" s="309"/>
      <c r="I281" s="309"/>
      <c r="J281" s="309"/>
      <c r="K281" s="309"/>
      <c r="L281" s="309"/>
      <c r="M281" s="309"/>
      <c r="N281" s="309"/>
      <c r="O281" s="309"/>
      <c r="P281" s="309"/>
      <c r="Q281" s="309"/>
      <c r="R281" s="240"/>
    </row>
    <row r="282" spans="1:18" s="310" customFormat="1" hidden="1" outlineLevel="1" collapsed="1">
      <c r="A282" s="306"/>
      <c r="B282" s="304" t="s">
        <v>1349</v>
      </c>
      <c r="C282" s="308"/>
      <c r="D282" s="250"/>
      <c r="E282" s="309"/>
      <c r="F282" s="309"/>
      <c r="G282" s="309"/>
      <c r="H282" s="309"/>
      <c r="I282" s="309"/>
      <c r="J282" s="309"/>
      <c r="K282" s="309"/>
      <c r="L282" s="309"/>
      <c r="M282" s="309"/>
      <c r="N282" s="309"/>
      <c r="O282" s="309"/>
      <c r="P282" s="309"/>
      <c r="Q282" s="309"/>
      <c r="R282" s="240"/>
    </row>
    <row r="283" spans="1:18" s="310" customFormat="1" hidden="1" outlineLevel="2">
      <c r="A283" s="306"/>
      <c r="B283" s="304"/>
      <c r="C283" s="308"/>
      <c r="D283" s="250"/>
      <c r="E283" s="309"/>
      <c r="F283" s="309"/>
      <c r="G283" s="309"/>
      <c r="H283" s="309"/>
      <c r="I283" s="309"/>
      <c r="J283" s="309"/>
      <c r="K283" s="309"/>
      <c r="L283" s="309"/>
      <c r="M283" s="309"/>
      <c r="N283" s="309"/>
      <c r="O283" s="309"/>
      <c r="P283" s="309"/>
      <c r="Q283" s="309"/>
      <c r="R283" s="240"/>
    </row>
    <row r="284" spans="1:18" s="187" customFormat="1" hidden="1" outlineLevel="2">
      <c r="A284" s="183"/>
      <c r="B284" s="158"/>
      <c r="C284" s="185"/>
      <c r="D284" s="239"/>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0.38514999999999999</v>
      </c>
      <c r="N284" s="291">
        <f xml:space="preserve"> Inp!N$214</f>
        <v>0</v>
      </c>
      <c r="O284" s="291">
        <f xml:space="preserve"> Inp!O$214</f>
        <v>0</v>
      </c>
      <c r="P284" s="291">
        <f xml:space="preserve"> Inp!P$214</f>
        <v>0</v>
      </c>
      <c r="Q284" s="291">
        <f xml:space="preserve"> Inp!Q$214</f>
        <v>0</v>
      </c>
    </row>
    <row r="285" spans="1:18" s="161" customFormat="1" hidden="1" outlineLevel="2">
      <c r="A285" s="157"/>
      <c r="B285" s="158"/>
      <c r="C285" s="159"/>
      <c r="D285" s="250"/>
      <c r="E285" s="155" t="str">
        <f xml:space="preserve"> Update!E723</f>
        <v>Actual regulated equity - BR - real (2017-18 prices)</v>
      </c>
      <c r="F285" s="401">
        <f xml:space="preserve"> Update!F723</f>
        <v>0</v>
      </c>
      <c r="G285" s="401" t="str">
        <f xml:space="preserve"> Update!G723</f>
        <v>£m</v>
      </c>
      <c r="H285" s="401">
        <f xml:space="preserve"> Update!H723</f>
        <v>0</v>
      </c>
      <c r="I285" s="401">
        <f xml:space="preserve"> Update!I723</f>
        <v>0</v>
      </c>
      <c r="J285" s="401">
        <f xml:space="preserve"> Update!J723</f>
        <v>0</v>
      </c>
      <c r="K285" s="401">
        <f xml:space="preserve"> Update!K723</f>
        <v>0</v>
      </c>
      <c r="L285" s="401">
        <f xml:space="preserve"> Update!L723</f>
        <v>0</v>
      </c>
      <c r="M285" s="401">
        <f xml:space="preserve"> Update!M723</f>
        <v>0</v>
      </c>
      <c r="N285" s="401">
        <f xml:space="preserve"> Update!N723</f>
        <v>0</v>
      </c>
      <c r="O285" s="401">
        <f xml:space="preserve"> Update!O723</f>
        <v>0</v>
      </c>
      <c r="P285" s="401">
        <f xml:space="preserve"> Update!P723</f>
        <v>0</v>
      </c>
      <c r="Q285" s="401">
        <f xml:space="preserve"> Update!Q723</f>
        <v>0</v>
      </c>
      <c r="R285" s="187"/>
    </row>
    <row r="286" spans="1:18" s="161" customFormat="1" hidden="1" outlineLevel="1">
      <c r="A286" s="157"/>
      <c r="B286" s="158"/>
      <c r="C286" s="159"/>
      <c r="D286" s="250"/>
      <c r="E286" s="155"/>
      <c r="F286" s="401"/>
      <c r="G286" s="401"/>
      <c r="H286" s="401"/>
      <c r="I286" s="401"/>
      <c r="J286" s="401"/>
      <c r="K286" s="401"/>
      <c r="L286" s="401"/>
      <c r="M286" s="401"/>
      <c r="N286" s="401"/>
      <c r="O286" s="401"/>
      <c r="P286" s="401"/>
      <c r="Q286" s="401"/>
      <c r="R286" s="187"/>
    </row>
    <row r="287" spans="1:18" s="240" customFormat="1" hidden="1" outlineLevel="1" collapsed="1">
      <c r="A287" s="237"/>
      <c r="B287" s="304" t="s">
        <v>1350</v>
      </c>
      <c r="C287" s="238"/>
      <c r="D287" s="239"/>
      <c r="E287" s="196"/>
      <c r="F287" s="196"/>
      <c r="G287" s="196"/>
      <c r="H287" s="196"/>
      <c r="I287" s="196"/>
      <c r="J287" s="196"/>
      <c r="K287" s="196"/>
      <c r="L287" s="196"/>
      <c r="M287" s="196"/>
      <c r="N287" s="196"/>
      <c r="O287" s="196"/>
      <c r="P287" s="196"/>
      <c r="Q287" s="196"/>
    </row>
    <row r="288" spans="1:18" s="240" customFormat="1" hidden="1" outlineLevel="2">
      <c r="A288" s="237"/>
      <c r="B288" s="241"/>
      <c r="C288" s="238"/>
      <c r="D288" s="239"/>
      <c r="E288" s="196"/>
      <c r="F288" s="196"/>
      <c r="G288" s="196"/>
      <c r="H288" s="267"/>
      <c r="I288" s="267"/>
      <c r="J288" s="267"/>
      <c r="K288" s="267"/>
      <c r="L288" s="267"/>
      <c r="M288" s="267"/>
      <c r="N288" s="267"/>
      <c r="O288" s="267"/>
      <c r="P288" s="267"/>
      <c r="Q288" s="267"/>
    </row>
    <row r="289" spans="1:20" s="187" customFormat="1" hidden="1" outlineLevel="2">
      <c r="A289" s="183"/>
      <c r="B289" s="216"/>
      <c r="C289" s="185"/>
      <c r="D289" s="186"/>
      <c r="E289" s="181" t="str">
        <f xml:space="preserve"> Update!E$742</f>
        <v>Annual RCV indexation - BR</v>
      </c>
      <c r="F289" s="181">
        <f xml:space="preserve"> Update!F$742</f>
        <v>0</v>
      </c>
      <c r="G289" s="181" t="str">
        <f xml:space="preserve"> Update!G$742</f>
        <v>%</v>
      </c>
      <c r="H289" s="291">
        <f xml:space="preserve"> Update!H$742</f>
        <v>0</v>
      </c>
      <c r="I289" s="291">
        <f xml:space="preserve"> Update!I$742</f>
        <v>0</v>
      </c>
      <c r="J289" s="291">
        <f xml:space="preserve"> Update!J$742</f>
        <v>0</v>
      </c>
      <c r="K289" s="291">
        <f xml:space="preserve"> Update!K$742</f>
        <v>0</v>
      </c>
      <c r="L289" s="291">
        <f xml:space="preserve"> Update!L$742</f>
        <v>0</v>
      </c>
      <c r="M289" s="291">
        <f xml:space="preserve"> Update!M$742</f>
        <v>0</v>
      </c>
      <c r="N289" s="291">
        <f xml:space="preserve"> Update!N$742</f>
        <v>0</v>
      </c>
      <c r="O289" s="291">
        <f xml:space="preserve"> Update!O$742</f>
        <v>0</v>
      </c>
      <c r="P289" s="291">
        <f xml:space="preserve"> Update!P$742</f>
        <v>0</v>
      </c>
      <c r="Q289" s="291">
        <f xml:space="preserve"> Update!Q$742</f>
        <v>0</v>
      </c>
    </row>
    <row r="290" spans="1:20" s="161" customFormat="1" hidden="1" outlineLevel="1">
      <c r="A290" s="157"/>
      <c r="B290" s="158"/>
      <c r="C290" s="159"/>
      <c r="D290" s="250"/>
      <c r="E290" s="155"/>
      <c r="F290" s="155"/>
      <c r="G290" s="155"/>
      <c r="H290" s="155"/>
      <c r="I290" s="155"/>
      <c r="J290" s="155"/>
      <c r="K290" s="155"/>
      <c r="L290" s="155"/>
      <c r="M290" s="155"/>
      <c r="N290" s="155"/>
      <c r="O290" s="155"/>
      <c r="P290" s="155"/>
      <c r="Q290" s="155"/>
      <c r="R290" s="187"/>
    </row>
    <row r="291" spans="1:20">
      <c r="A291" s="306"/>
      <c r="B291" s="307"/>
      <c r="C291" s="308"/>
      <c r="D291" s="250"/>
      <c r="E291" s="309"/>
      <c r="F291" s="310"/>
      <c r="G291" s="310"/>
      <c r="H291" s="310"/>
      <c r="I291" s="310"/>
      <c r="J291" s="310"/>
      <c r="K291" s="310"/>
      <c r="L291" s="310"/>
      <c r="M291" s="310"/>
      <c r="N291" s="310"/>
      <c r="O291" s="310"/>
      <c r="P291" s="310"/>
      <c r="Q291" s="310"/>
      <c r="R291" s="192"/>
    </row>
    <row r="292" spans="1:20" collapsed="1">
      <c r="A292" s="33" t="s">
        <v>1351</v>
      </c>
      <c r="B292" s="33"/>
      <c r="C292" s="33"/>
      <c r="D292" s="386"/>
      <c r="E292" s="33"/>
      <c r="F292" s="33"/>
      <c r="G292" s="33"/>
      <c r="H292" s="33"/>
      <c r="I292" s="33"/>
      <c r="J292" s="33"/>
      <c r="K292" s="33"/>
      <c r="L292" s="33"/>
      <c r="M292" s="33"/>
      <c r="N292" s="33"/>
      <c r="O292" s="33"/>
      <c r="P292" s="33"/>
      <c r="Q292" s="33"/>
      <c r="R292" s="192"/>
    </row>
    <row r="293" spans="1:20" s="310" customFormat="1" hidden="1" outlineLevel="1">
      <c r="A293" s="22"/>
      <c r="B293" s="23"/>
      <c r="C293" s="24"/>
      <c r="D293" s="387"/>
      <c r="E293" s="8"/>
      <c r="F293" s="406"/>
      <c r="G293" s="406"/>
      <c r="H293" s="406"/>
      <c r="I293" s="407"/>
      <c r="J293" s="407"/>
      <c r="K293" s="407"/>
      <c r="L293" s="407"/>
      <c r="M293" s="407"/>
      <c r="N293" s="407"/>
      <c r="O293" s="407"/>
      <c r="P293" s="407"/>
      <c r="Q293" s="407"/>
      <c r="R293" s="224"/>
      <c r="S293" s="224"/>
      <c r="T293" s="224"/>
    </row>
    <row r="294" spans="1:20" hidden="1" outlineLevel="1">
      <c r="A294" s="306"/>
      <c r="B294" s="307" t="s">
        <v>1352</v>
      </c>
      <c r="C294" s="308"/>
      <c r="D294" s="250"/>
      <c r="E294" s="309"/>
      <c r="F294" s="397"/>
      <c r="G294" s="397"/>
      <c r="H294" s="397"/>
      <c r="I294" s="397"/>
      <c r="J294" s="397"/>
      <c r="K294" s="397"/>
      <c r="L294" s="397"/>
      <c r="M294" s="397"/>
      <c r="N294" s="397"/>
      <c r="O294" s="397"/>
      <c r="P294" s="397"/>
      <c r="Q294" s="397"/>
      <c r="R294" s="192"/>
    </row>
    <row r="295" spans="1:20" hidden="1" outlineLevel="1">
      <c r="A295" s="306"/>
      <c r="B295" s="307"/>
      <c r="C295" s="308"/>
      <c r="D295" s="250"/>
      <c r="E295" s="309"/>
      <c r="F295" s="397"/>
      <c r="G295" s="397"/>
      <c r="H295" s="397"/>
      <c r="I295" s="397"/>
      <c r="J295" s="397"/>
      <c r="K295" s="397"/>
      <c r="L295" s="397"/>
      <c r="M295" s="397"/>
      <c r="N295" s="397"/>
      <c r="O295" s="397"/>
      <c r="P295" s="397"/>
      <c r="Q295" s="397"/>
      <c r="R295" s="192"/>
    </row>
    <row r="296" spans="1:20" s="192" customFormat="1" hidden="1" outlineLevel="1">
      <c r="A296" s="237"/>
      <c r="B296" s="241"/>
      <c r="C296" s="238"/>
      <c r="D296" s="239"/>
      <c r="E296" s="181" t="str">
        <f xml:space="preserve"> Update!E860</f>
        <v>Total Opening RCV - DMMY - nominal (year end prices)</v>
      </c>
      <c r="F296" s="404">
        <f xml:space="preserve"> Update!F860</f>
        <v>0</v>
      </c>
      <c r="G296" s="404" t="str">
        <f xml:space="preserve"> Update!G860</f>
        <v>£m</v>
      </c>
      <c r="H296" s="404">
        <f xml:space="preserve"> Update!H860</f>
        <v>0</v>
      </c>
      <c r="I296" s="404">
        <f xml:space="preserve"> Update!I860</f>
        <v>0</v>
      </c>
      <c r="J296" s="404">
        <f xml:space="preserve"> Update!J860</f>
        <v>0</v>
      </c>
      <c r="K296" s="404">
        <f xml:space="preserve"> Update!K860</f>
        <v>0</v>
      </c>
      <c r="L296" s="404">
        <f xml:space="preserve"> Update!L860</f>
        <v>0</v>
      </c>
      <c r="M296" s="404">
        <f xml:space="preserve"> Update!M860</f>
        <v>0</v>
      </c>
      <c r="N296" s="404">
        <f xml:space="preserve"> Update!N860</f>
        <v>0</v>
      </c>
      <c r="O296" s="404">
        <f xml:space="preserve"> Update!O860</f>
        <v>0</v>
      </c>
      <c r="P296" s="404">
        <f xml:space="preserve"> Update!P860</f>
        <v>0</v>
      </c>
      <c r="Q296" s="404">
        <f xml:space="preserve"> Update!Q860</f>
        <v>0</v>
      </c>
    </row>
    <row r="297" spans="1:20" s="398" customFormat="1" hidden="1" outlineLevel="1">
      <c r="A297" s="237"/>
      <c r="B297" s="241"/>
      <c r="C297" s="238"/>
      <c r="D297" s="239" t="s">
        <v>719</v>
      </c>
      <c r="E297" s="181" t="str">
        <f xml:space="preserve"> Update!E861</f>
        <v>Total Indexation - DMMY - nominal (year end prices)</v>
      </c>
      <c r="F297" s="404">
        <f xml:space="preserve"> Update!F861</f>
        <v>0</v>
      </c>
      <c r="G297" s="404" t="str">
        <f xml:space="preserve"> Update!G861</f>
        <v>£m</v>
      </c>
      <c r="H297" s="404">
        <f xml:space="preserve"> Update!H861</f>
        <v>0</v>
      </c>
      <c r="I297" s="404">
        <f xml:space="preserve"> Update!I861</f>
        <v>0</v>
      </c>
      <c r="J297" s="404">
        <f xml:space="preserve"> Update!J861</f>
        <v>0</v>
      </c>
      <c r="K297" s="404">
        <f xml:space="preserve"> Update!K861</f>
        <v>0</v>
      </c>
      <c r="L297" s="404">
        <f xml:space="preserve"> Update!L861</f>
        <v>0</v>
      </c>
      <c r="M297" s="404">
        <f xml:space="preserve"> Update!M861</f>
        <v>0</v>
      </c>
      <c r="N297" s="404">
        <f xml:space="preserve"> Update!N861</f>
        <v>0</v>
      </c>
      <c r="O297" s="404">
        <f xml:space="preserve"> Update!O861</f>
        <v>0</v>
      </c>
      <c r="P297" s="404">
        <f xml:space="preserve"> Update!P861</f>
        <v>0</v>
      </c>
      <c r="Q297" s="404">
        <f xml:space="preserve"> Update!Q861</f>
        <v>0</v>
      </c>
    </row>
    <row r="298" spans="1:20" s="398" customFormat="1" hidden="1" outlineLevel="1">
      <c r="A298" s="237"/>
      <c r="B298" s="241"/>
      <c r="C298" s="238"/>
      <c r="D298" s="239" t="s">
        <v>719</v>
      </c>
      <c r="E298" s="181" t="str">
        <f xml:space="preserve"> Update!E862</f>
        <v>Total Non-PAYG totex additions - DMMY - nominal (year end prices)</v>
      </c>
      <c r="F298" s="404">
        <f xml:space="preserve"> Update!F862</f>
        <v>0</v>
      </c>
      <c r="G298" s="404" t="str">
        <f xml:space="preserve"> Update!G862</f>
        <v>£m</v>
      </c>
      <c r="H298" s="404">
        <f xml:space="preserve"> Update!H862</f>
        <v>0</v>
      </c>
      <c r="I298" s="404">
        <f xml:space="preserve"> Update!I862</f>
        <v>0</v>
      </c>
      <c r="J298" s="404">
        <f xml:space="preserve"> Update!J862</f>
        <v>0</v>
      </c>
      <c r="K298" s="404">
        <f xml:space="preserve"> Update!K862</f>
        <v>0</v>
      </c>
      <c r="L298" s="404">
        <f xml:space="preserve"> Update!L862</f>
        <v>0</v>
      </c>
      <c r="M298" s="404">
        <f xml:space="preserve"> Update!M862</f>
        <v>0</v>
      </c>
      <c r="N298" s="404">
        <f xml:space="preserve"> Update!N862</f>
        <v>0</v>
      </c>
      <c r="O298" s="404">
        <f xml:space="preserve"> Update!O862</f>
        <v>0</v>
      </c>
      <c r="P298" s="404">
        <f xml:space="preserve"> Update!P862</f>
        <v>0</v>
      </c>
      <c r="Q298" s="404">
        <f xml:space="preserve"> Update!Q862</f>
        <v>0</v>
      </c>
    </row>
    <row r="299" spans="1:20" s="398" customFormat="1" hidden="1" outlineLevel="1">
      <c r="A299" s="237"/>
      <c r="B299" s="241"/>
      <c r="C299" s="238"/>
      <c r="D299" s="239" t="s">
        <v>631</v>
      </c>
      <c r="E299" s="181" t="str">
        <f xml:space="preserve"> Update!E863</f>
        <v>Total RCV run-off - DMMY - nominal (year end prices)</v>
      </c>
      <c r="F299" s="404">
        <f xml:space="preserve"> Update!F863</f>
        <v>0</v>
      </c>
      <c r="G299" s="404" t="str">
        <f xml:space="preserve"> Update!G863</f>
        <v>£m</v>
      </c>
      <c r="H299" s="404">
        <f xml:space="preserve"> Update!H863</f>
        <v>0</v>
      </c>
      <c r="I299" s="404">
        <f xml:space="preserve"> Update!I863</f>
        <v>0</v>
      </c>
      <c r="J299" s="404">
        <f xml:space="preserve"> Update!J863</f>
        <v>0</v>
      </c>
      <c r="K299" s="404">
        <f xml:space="preserve"> Update!K863</f>
        <v>0</v>
      </c>
      <c r="L299" s="404">
        <f xml:space="preserve"> Update!L863</f>
        <v>0</v>
      </c>
      <c r="M299" s="404">
        <f xml:space="preserve"> Update!M863</f>
        <v>0</v>
      </c>
      <c r="N299" s="404">
        <f xml:space="preserve"> Update!N863</f>
        <v>0</v>
      </c>
      <c r="O299" s="404">
        <f xml:space="preserve"> Update!O863</f>
        <v>0</v>
      </c>
      <c r="P299" s="404">
        <f xml:space="preserve"> Update!P863</f>
        <v>0</v>
      </c>
      <c r="Q299" s="404">
        <f xml:space="preserve"> Update!Q863</f>
        <v>0</v>
      </c>
    </row>
    <row r="300" spans="1:20" s="398" customFormat="1" hidden="1" outlineLevel="1">
      <c r="A300" s="237"/>
      <c r="B300" s="241"/>
      <c r="C300" s="238"/>
      <c r="D300" s="239" t="s">
        <v>631</v>
      </c>
      <c r="E300" s="181" t="str">
        <f xml:space="preserve"> Update!E864</f>
        <v>Total Other adjustments - DMMY - nominal (year end prices)</v>
      </c>
      <c r="F300" s="404">
        <f xml:space="preserve"> Update!F864</f>
        <v>0</v>
      </c>
      <c r="G300" s="404" t="str">
        <f xml:space="preserve"> Update!G864</f>
        <v>£m</v>
      </c>
      <c r="H300" s="404">
        <f xml:space="preserve"> Update!H864</f>
        <v>0</v>
      </c>
      <c r="I300" s="404">
        <f xml:space="preserve"> Update!I864</f>
        <v>0</v>
      </c>
      <c r="J300" s="404">
        <f xml:space="preserve"> Update!J864</f>
        <v>0</v>
      </c>
      <c r="K300" s="404">
        <f xml:space="preserve"> Update!K864</f>
        <v>0</v>
      </c>
      <c r="L300" s="404">
        <f xml:space="preserve"> Update!L864</f>
        <v>0</v>
      </c>
      <c r="M300" s="404">
        <f xml:space="preserve"> Update!M864</f>
        <v>0</v>
      </c>
      <c r="N300" s="404">
        <f xml:space="preserve"> Update!N864</f>
        <v>0</v>
      </c>
      <c r="O300" s="404">
        <f xml:space="preserve"> Update!O864</f>
        <v>0</v>
      </c>
      <c r="P300" s="404">
        <f xml:space="preserve"> Update!P864</f>
        <v>0</v>
      </c>
      <c r="Q300" s="404">
        <f xml:space="preserve"> Update!Q864</f>
        <v>0</v>
      </c>
    </row>
    <row r="301" spans="1:20" s="192" customFormat="1" hidden="1" outlineLevel="1">
      <c r="A301" s="237"/>
      <c r="B301" s="241"/>
      <c r="C301" s="238"/>
      <c r="D301" s="239"/>
      <c r="E301" s="181" t="str">
        <f xml:space="preserve"> Update!E865</f>
        <v>Total Closing RCV - DMMY - nominal (year end prices)</v>
      </c>
      <c r="F301" s="404">
        <f xml:space="preserve"> Update!F865</f>
        <v>0</v>
      </c>
      <c r="G301" s="404" t="str">
        <f xml:space="preserve"> Update!G865</f>
        <v>£m</v>
      </c>
      <c r="H301" s="404">
        <f xml:space="preserve"> Update!H865</f>
        <v>0</v>
      </c>
      <c r="I301" s="404">
        <f xml:space="preserve"> Update!I865</f>
        <v>0</v>
      </c>
      <c r="J301" s="404">
        <f xml:space="preserve"> Update!J865</f>
        <v>0</v>
      </c>
      <c r="K301" s="404">
        <f xml:space="preserve"> Update!K865</f>
        <v>0</v>
      </c>
      <c r="L301" s="404">
        <f xml:space="preserve"> Update!L865</f>
        <v>0</v>
      </c>
      <c r="M301" s="404">
        <f xml:space="preserve"> Update!M865</f>
        <v>0</v>
      </c>
      <c r="N301" s="404">
        <f xml:space="preserve"> Update!N865</f>
        <v>0</v>
      </c>
      <c r="O301" s="404">
        <f xml:space="preserve"> Update!O865</f>
        <v>0</v>
      </c>
      <c r="P301" s="404">
        <f xml:space="preserve"> Update!P865</f>
        <v>0</v>
      </c>
      <c r="Q301" s="404">
        <f xml:space="preserve"> Update!Q865</f>
        <v>0</v>
      </c>
    </row>
    <row r="302" spans="1:20" s="512" customFormat="1" hidden="1" outlineLevel="1">
      <c r="A302" s="514"/>
      <c r="B302" s="515"/>
      <c r="C302" s="516"/>
      <c r="D302" s="510"/>
      <c r="E302" s="517"/>
      <c r="F302" s="518"/>
      <c r="G302" s="518"/>
      <c r="H302" s="518"/>
      <c r="I302" s="518"/>
      <c r="J302" s="518"/>
      <c r="K302" s="518"/>
      <c r="L302" s="518"/>
      <c r="M302" s="520"/>
      <c r="N302" s="520"/>
      <c r="O302" s="520"/>
      <c r="P302" s="518"/>
      <c r="Q302" s="518"/>
      <c r="R302" s="513"/>
    </row>
    <row r="303" spans="1:20" s="512" customFormat="1" hidden="1" outlineLevel="1" collapsed="1">
      <c r="A303" s="306"/>
      <c r="B303" s="307" t="s">
        <v>1353</v>
      </c>
      <c r="C303" s="308"/>
      <c r="D303" s="250"/>
      <c r="E303" s="309"/>
      <c r="F303" s="397"/>
      <c r="G303" s="397"/>
      <c r="H303" s="397"/>
      <c r="I303" s="397"/>
      <c r="J303" s="397"/>
      <c r="K303" s="397"/>
      <c r="L303" s="398"/>
      <c r="M303" s="398"/>
      <c r="N303" s="398"/>
      <c r="O303" s="398"/>
      <c r="P303" s="397"/>
      <c r="Q303" s="397"/>
      <c r="R303" s="513"/>
    </row>
    <row r="304" spans="1:20" hidden="1" outlineLevel="2">
      <c r="A304" s="306"/>
      <c r="B304" s="307" t="s">
        <v>1354</v>
      </c>
      <c r="C304" s="308"/>
      <c r="D304" s="250"/>
      <c r="E304" s="309"/>
      <c r="F304" s="397"/>
      <c r="G304" s="397"/>
      <c r="H304" s="397"/>
      <c r="I304" s="397"/>
      <c r="J304" s="397"/>
      <c r="K304" s="397"/>
      <c r="L304" s="398"/>
      <c r="M304" s="398"/>
      <c r="N304" s="398"/>
      <c r="O304" s="398"/>
      <c r="P304" s="397"/>
      <c r="Q304" s="397"/>
      <c r="R304" s="192"/>
    </row>
    <row r="305" spans="1:18" hidden="1" outlineLevel="2">
      <c r="A305" s="306"/>
      <c r="B305" s="307"/>
      <c r="C305" s="308"/>
      <c r="D305" s="250"/>
      <c r="E305" s="309"/>
      <c r="F305" s="397"/>
      <c r="G305" s="397"/>
      <c r="H305" s="397"/>
      <c r="I305" s="397"/>
      <c r="J305" s="397"/>
      <c r="K305" s="397"/>
      <c r="L305" s="398"/>
      <c r="M305" s="398"/>
      <c r="N305" s="398"/>
      <c r="O305" s="397"/>
      <c r="P305" s="397"/>
      <c r="Q305" s="397"/>
      <c r="R305" s="192"/>
    </row>
    <row r="306" spans="1:18" hidden="1" outlineLevel="2">
      <c r="A306" s="364"/>
      <c r="B306" s="218"/>
      <c r="C306" s="365"/>
      <c r="D306" s="222"/>
      <c r="E306" s="366" t="str">
        <f xml:space="preserve"> Update!E843</f>
        <v>Opening RCV (RPI inflated RCV) balance BEG - DMMY - nominal (year end prices)</v>
      </c>
      <c r="F306" s="395">
        <f xml:space="preserve"> Update!F843</f>
        <v>0</v>
      </c>
      <c r="G306" s="395" t="str">
        <f xml:space="preserve"> Update!G843</f>
        <v>£m</v>
      </c>
      <c r="H306" s="395">
        <f xml:space="preserve"> Update!H843</f>
        <v>0</v>
      </c>
      <c r="I306" s="395">
        <f xml:space="preserve"> Update!I843</f>
        <v>0</v>
      </c>
      <c r="J306" s="395">
        <f xml:space="preserve"> Update!J843</f>
        <v>0</v>
      </c>
      <c r="K306" s="395">
        <f xml:space="preserve"> Update!K843</f>
        <v>0</v>
      </c>
      <c r="L306" s="395">
        <f xml:space="preserve"> Update!L843</f>
        <v>0</v>
      </c>
      <c r="M306" s="395">
        <f xml:space="preserve"> Update!M843</f>
        <v>0</v>
      </c>
      <c r="N306" s="395">
        <f xml:space="preserve"> Update!N843</f>
        <v>0</v>
      </c>
      <c r="O306" s="395">
        <f xml:space="preserve"> Update!O843</f>
        <v>0</v>
      </c>
      <c r="P306" s="395">
        <f xml:space="preserve"> Update!P843</f>
        <v>0</v>
      </c>
      <c r="Q306" s="395">
        <f xml:space="preserve"> Update!Q843</f>
        <v>0</v>
      </c>
      <c r="R306" s="192"/>
    </row>
    <row r="307" spans="1:18" s="192" customFormat="1" hidden="1" outlineLevel="2">
      <c r="A307" s="364"/>
      <c r="B307" s="218"/>
      <c r="C307" s="365"/>
      <c r="D307" s="222" t="s">
        <v>719</v>
      </c>
      <c r="E307" s="366" t="str">
        <f xml:space="preserve"> Update!E844</f>
        <v>Indexation on RCV - CPI(H) + RPI wedge bf balance - DMMY - nominal (year end prices)</v>
      </c>
      <c r="F307" s="366">
        <f xml:space="preserve"> Update!F844</f>
        <v>0</v>
      </c>
      <c r="G307" s="366" t="str">
        <f xml:space="preserve"> Update!G844</f>
        <v>£m</v>
      </c>
      <c r="H307" s="366">
        <f xml:space="preserve"> Update!H844</f>
        <v>0</v>
      </c>
      <c r="I307" s="366">
        <f xml:space="preserve"> Update!I844</f>
        <v>0</v>
      </c>
      <c r="J307" s="395">
        <f xml:space="preserve"> Update!J844</f>
        <v>0</v>
      </c>
      <c r="K307" s="395">
        <f xml:space="preserve"> Update!K844</f>
        <v>0</v>
      </c>
      <c r="L307" s="395">
        <f xml:space="preserve"> Update!L844</f>
        <v>0</v>
      </c>
      <c r="M307" s="395">
        <f xml:space="preserve"> Update!M844</f>
        <v>0</v>
      </c>
      <c r="N307" s="395">
        <f xml:space="preserve"> Update!N844</f>
        <v>0</v>
      </c>
      <c r="O307" s="395">
        <f xml:space="preserve"> Update!O844</f>
        <v>0</v>
      </c>
      <c r="P307" s="395">
        <f xml:space="preserve"> Update!P844</f>
        <v>0</v>
      </c>
      <c r="Q307" s="395">
        <f xml:space="preserve"> Update!Q844</f>
        <v>0</v>
      </c>
    </row>
    <row r="308" spans="1:18" hidden="1" outlineLevel="2">
      <c r="A308" s="364"/>
      <c r="B308" s="218"/>
      <c r="C308" s="365"/>
      <c r="D308" s="222" t="s">
        <v>631</v>
      </c>
      <c r="E308" s="366" t="str">
        <f xml:space="preserve"> Update!E845</f>
        <v>RCV - CPI(H) + RPI wedge bf depreciation - DMMY - nominal (year end prices)</v>
      </c>
      <c r="F308" s="395">
        <f xml:space="preserve"> Update!F845</f>
        <v>0</v>
      </c>
      <c r="G308" s="395" t="str">
        <f xml:space="preserve"> Update!G845</f>
        <v>£m</v>
      </c>
      <c r="H308" s="395">
        <f xml:space="preserve"> Update!H845</f>
        <v>0</v>
      </c>
      <c r="I308" s="395">
        <f xml:space="preserve"> Update!I845</f>
        <v>0</v>
      </c>
      <c r="J308" s="395">
        <f xml:space="preserve"> Update!J845</f>
        <v>0</v>
      </c>
      <c r="K308" s="395">
        <f xml:space="preserve"> Update!K845</f>
        <v>0</v>
      </c>
      <c r="L308" s="395">
        <f xml:space="preserve"> Update!L845</f>
        <v>0</v>
      </c>
      <c r="M308" s="395">
        <f xml:space="preserve"> Update!M845</f>
        <v>0</v>
      </c>
      <c r="N308" s="395">
        <f xml:space="preserve"> Update!N845</f>
        <v>0</v>
      </c>
      <c r="O308" s="395">
        <f xml:space="preserve"> Update!O845</f>
        <v>0</v>
      </c>
      <c r="P308" s="395">
        <f xml:space="preserve"> Update!P845</f>
        <v>0</v>
      </c>
      <c r="Q308" s="395">
        <f xml:space="preserve"> Update!Q845</f>
        <v>0</v>
      </c>
      <c r="R308" s="192"/>
    </row>
    <row r="309" spans="1:18" hidden="1" outlineLevel="2">
      <c r="A309" s="364"/>
      <c r="B309" s="218"/>
      <c r="C309" s="365"/>
      <c r="D309" s="388"/>
      <c r="E309" s="366" t="str">
        <f xml:space="preserve"> Update!E846</f>
        <v>Closing RCV (RPI inflated RCV) - DMMY - nominal (year end prices)</v>
      </c>
      <c r="F309" s="395">
        <f xml:space="preserve"> Update!F846</f>
        <v>0</v>
      </c>
      <c r="G309" s="395" t="str">
        <f xml:space="preserve"> Update!G846</f>
        <v>£m</v>
      </c>
      <c r="H309" s="395">
        <f xml:space="preserve"> Update!H846</f>
        <v>0</v>
      </c>
      <c r="I309" s="395">
        <f xml:space="preserve"> Update!I846</f>
        <v>0</v>
      </c>
      <c r="J309" s="395">
        <f xml:space="preserve"> Update!J846</f>
        <v>0</v>
      </c>
      <c r="K309" s="395">
        <f xml:space="preserve"> Update!K846</f>
        <v>0</v>
      </c>
      <c r="L309" s="395">
        <f xml:space="preserve"> Update!L846</f>
        <v>0</v>
      </c>
      <c r="M309" s="395">
        <f xml:space="preserve"> Update!M846</f>
        <v>0</v>
      </c>
      <c r="N309" s="395">
        <f xml:space="preserve"> Update!N846</f>
        <v>0</v>
      </c>
      <c r="O309" s="395">
        <f xml:space="preserve"> Update!O846</f>
        <v>0</v>
      </c>
      <c r="P309" s="395">
        <f xml:space="preserve"> Update!P846</f>
        <v>0</v>
      </c>
      <c r="Q309" s="395">
        <f xml:space="preserve"> Update!Q846</f>
        <v>0</v>
      </c>
      <c r="R309" s="192"/>
    </row>
    <row r="310" spans="1:18" hidden="1" outlineLevel="2">
      <c r="A310" s="256"/>
      <c r="B310" s="257"/>
      <c r="C310" s="258"/>
      <c r="D310" s="255"/>
      <c r="E310" s="196"/>
      <c r="F310" s="399"/>
      <c r="G310" s="399"/>
      <c r="H310" s="399"/>
      <c r="I310" s="400"/>
      <c r="J310" s="399"/>
      <c r="K310" s="399"/>
      <c r="L310" s="399"/>
      <c r="M310" s="399"/>
      <c r="N310" s="399"/>
      <c r="O310" s="399"/>
      <c r="P310" s="399"/>
      <c r="Q310" s="399"/>
      <c r="R310" s="192"/>
    </row>
    <row r="311" spans="1:18" hidden="1" outlineLevel="2">
      <c r="A311" s="237"/>
      <c r="B311" s="241" t="s">
        <v>1355</v>
      </c>
      <c r="C311" s="238"/>
      <c r="D311" s="239"/>
      <c r="E311" s="196"/>
      <c r="F311" s="398"/>
      <c r="G311" s="398"/>
      <c r="H311" s="398"/>
      <c r="I311" s="398"/>
      <c r="J311" s="398"/>
      <c r="K311" s="398"/>
      <c r="L311" s="398"/>
      <c r="M311" s="398"/>
      <c r="N311" s="398"/>
      <c r="O311" s="398"/>
      <c r="P311" s="398"/>
      <c r="Q311" s="398"/>
      <c r="R311" s="192"/>
    </row>
    <row r="312" spans="1:18" hidden="1" outlineLevel="2">
      <c r="A312" s="237"/>
      <c r="B312" s="241"/>
      <c r="C312" s="238"/>
      <c r="D312" s="239"/>
      <c r="E312" s="196"/>
      <c r="F312" s="398"/>
      <c r="G312" s="398"/>
      <c r="H312" s="398"/>
      <c r="I312" s="398"/>
      <c r="J312" s="398"/>
      <c r="K312" s="398"/>
      <c r="L312" s="398"/>
      <c r="M312" s="398"/>
      <c r="N312" s="398"/>
      <c r="O312" s="398"/>
      <c r="P312" s="398"/>
      <c r="Q312" s="398"/>
      <c r="R312" s="192"/>
    </row>
    <row r="313" spans="1:18" hidden="1" outlineLevel="2">
      <c r="A313" s="183"/>
      <c r="B313" s="216"/>
      <c r="C313" s="185"/>
      <c r="D313" s="239"/>
      <c r="E313" s="181" t="str">
        <f xml:space="preserve"> Update!E848</f>
        <v>Opening RCV (CPIH inflated RCV) balance BEG - DMMY - nominal (year end prices)</v>
      </c>
      <c r="F313" s="293">
        <f xml:space="preserve"> Update!F848</f>
        <v>0</v>
      </c>
      <c r="G313" s="293" t="str">
        <f xml:space="preserve"> Update!G848</f>
        <v>£m</v>
      </c>
      <c r="H313" s="293">
        <f xml:space="preserve"> Update!H848</f>
        <v>0</v>
      </c>
      <c r="I313" s="293">
        <f xml:space="preserve"> Update!I848</f>
        <v>0</v>
      </c>
      <c r="J313" s="293">
        <f xml:space="preserve"> Update!J848</f>
        <v>0</v>
      </c>
      <c r="K313" s="293">
        <f xml:space="preserve"> Update!K848</f>
        <v>0</v>
      </c>
      <c r="L313" s="293">
        <f xml:space="preserve"> Update!L848</f>
        <v>0</v>
      </c>
      <c r="M313" s="293">
        <f xml:space="preserve"> Update!M848</f>
        <v>0</v>
      </c>
      <c r="N313" s="293">
        <f xml:space="preserve"> Update!N848</f>
        <v>0</v>
      </c>
      <c r="O313" s="293">
        <f xml:space="preserve"> Update!O848</f>
        <v>0</v>
      </c>
      <c r="P313" s="293">
        <f xml:space="preserve"> Update!P848</f>
        <v>0</v>
      </c>
      <c r="Q313" s="293">
        <f xml:space="preserve"> Update!Q848</f>
        <v>0</v>
      </c>
      <c r="R313" s="192"/>
    </row>
    <row r="314" spans="1:18" hidden="1" outlineLevel="2">
      <c r="A314" s="183"/>
      <c r="B314" s="216"/>
      <c r="C314" s="185"/>
      <c r="D314" s="239" t="s">
        <v>719</v>
      </c>
      <c r="E314" s="181" t="str">
        <f xml:space="preserve"> Update!E849</f>
        <v>Indexation on RCV (CPIH inflated RCV) bf balance - DMMY - nominal (year end prices)</v>
      </c>
      <c r="F314" s="293">
        <f xml:space="preserve"> Update!F849</f>
        <v>0</v>
      </c>
      <c r="G314" s="293" t="str">
        <f xml:space="preserve"> Update!G849</f>
        <v>£m</v>
      </c>
      <c r="H314" s="293">
        <f xml:space="preserve"> Update!H849</f>
        <v>0</v>
      </c>
      <c r="I314" s="293">
        <f xml:space="preserve"> Update!I849</f>
        <v>0</v>
      </c>
      <c r="J314" s="293">
        <f xml:space="preserve"> Update!J849</f>
        <v>0</v>
      </c>
      <c r="K314" s="293">
        <f xml:space="preserve"> Update!K849</f>
        <v>0</v>
      </c>
      <c r="L314" s="293">
        <f xml:space="preserve"> Update!L849</f>
        <v>0</v>
      </c>
      <c r="M314" s="293">
        <f xml:space="preserve"> Update!M849</f>
        <v>0</v>
      </c>
      <c r="N314" s="293">
        <f xml:space="preserve"> Update!N849</f>
        <v>0</v>
      </c>
      <c r="O314" s="293">
        <f xml:space="preserve"> Update!O849</f>
        <v>0</v>
      </c>
      <c r="P314" s="293">
        <f xml:space="preserve"> Update!P849</f>
        <v>0</v>
      </c>
      <c r="Q314" s="293">
        <f xml:space="preserve"> Update!Q849</f>
        <v>0</v>
      </c>
      <c r="R314" s="192"/>
    </row>
    <row r="315" spans="1:18" hidden="1" outlineLevel="2">
      <c r="A315" s="183"/>
      <c r="B315" s="216"/>
      <c r="C315" s="185"/>
      <c r="D315" s="239" t="s">
        <v>631</v>
      </c>
      <c r="E315" s="181" t="str">
        <f xml:space="preserve"> Update!E850</f>
        <v>RCV - CPI(H) bf depreciation - DMMY - nominal (year end prices)</v>
      </c>
      <c r="F315" s="293">
        <f xml:space="preserve"> Update!F850</f>
        <v>0</v>
      </c>
      <c r="G315" s="293" t="str">
        <f xml:space="preserve"> Update!G850</f>
        <v>£m</v>
      </c>
      <c r="H315" s="293">
        <f xml:space="preserve"> Update!H850</f>
        <v>0</v>
      </c>
      <c r="I315" s="293">
        <f xml:space="preserve"> Update!I850</f>
        <v>0</v>
      </c>
      <c r="J315" s="293">
        <f xml:space="preserve"> Update!J850</f>
        <v>0</v>
      </c>
      <c r="K315" s="293">
        <f xml:space="preserve"> Update!K850</f>
        <v>0</v>
      </c>
      <c r="L315" s="293">
        <f xml:space="preserve"> Update!L850</f>
        <v>0</v>
      </c>
      <c r="M315" s="293">
        <f xml:space="preserve"> Update!M850</f>
        <v>0</v>
      </c>
      <c r="N315" s="293">
        <f xml:space="preserve"> Update!N850</f>
        <v>0</v>
      </c>
      <c r="O315" s="293">
        <f xml:space="preserve"> Update!O850</f>
        <v>0</v>
      </c>
      <c r="P315" s="293">
        <f xml:space="preserve"> Update!P850</f>
        <v>0</v>
      </c>
      <c r="Q315" s="293">
        <f xml:space="preserve"> Update!Q850</f>
        <v>0</v>
      </c>
      <c r="R315" s="192"/>
    </row>
    <row r="316" spans="1:18" hidden="1" outlineLevel="2">
      <c r="A316" s="183"/>
      <c r="B316" s="216"/>
      <c r="C316" s="185"/>
      <c r="D316" s="239" t="s">
        <v>631</v>
      </c>
      <c r="E316" s="181" t="str">
        <f xml:space="preserve"> Update!E851</f>
        <v>Other adjustments CPI(H) - DMMY - nominal (year end prices)</v>
      </c>
      <c r="F316" s="293">
        <f xml:space="preserve"> Update!F851</f>
        <v>0</v>
      </c>
      <c r="G316" s="293" t="str">
        <f xml:space="preserve"> Update!G851</f>
        <v>£m</v>
      </c>
      <c r="H316" s="293">
        <f xml:space="preserve"> Update!H851</f>
        <v>0</v>
      </c>
      <c r="I316" s="293">
        <f xml:space="preserve"> Update!I851</f>
        <v>0</v>
      </c>
      <c r="J316" s="293">
        <f xml:space="preserve"> Update!J851</f>
        <v>0</v>
      </c>
      <c r="K316" s="293">
        <f xml:space="preserve"> Update!K851</f>
        <v>0</v>
      </c>
      <c r="L316" s="293">
        <f xml:space="preserve"> Update!L851</f>
        <v>0</v>
      </c>
      <c r="M316" s="293">
        <f xml:space="preserve"> Update!M851</f>
        <v>0</v>
      </c>
      <c r="N316" s="293">
        <f xml:space="preserve"> Update!N851</f>
        <v>0</v>
      </c>
      <c r="O316" s="293">
        <f xml:space="preserve"> Update!O851</f>
        <v>0</v>
      </c>
      <c r="P316" s="293">
        <f xml:space="preserve"> Update!P851</f>
        <v>0</v>
      </c>
      <c r="Q316" s="293">
        <f xml:space="preserve"> Update!Q851</f>
        <v>0</v>
      </c>
      <c r="R316" s="192"/>
    </row>
    <row r="317" spans="1:18" hidden="1" outlineLevel="2">
      <c r="A317" s="183"/>
      <c r="B317" s="216"/>
      <c r="C317" s="185"/>
      <c r="D317" s="239"/>
      <c r="E317" s="181" t="str">
        <f xml:space="preserve"> Update!E852</f>
        <v>Closing RCV (CPIH inflated RCV) - DMMY - nominal (year end prices)</v>
      </c>
      <c r="F317" s="293">
        <f xml:space="preserve"> Update!F852</f>
        <v>0</v>
      </c>
      <c r="G317" s="293" t="str">
        <f xml:space="preserve"> Update!G852</f>
        <v>£m</v>
      </c>
      <c r="H317" s="293">
        <f xml:space="preserve"> Update!H852</f>
        <v>0</v>
      </c>
      <c r="I317" s="293">
        <f xml:space="preserve"> Update!I852</f>
        <v>0</v>
      </c>
      <c r="J317" s="293">
        <f xml:space="preserve"> Update!J852</f>
        <v>0</v>
      </c>
      <c r="K317" s="293">
        <f xml:space="preserve"> Update!K852</f>
        <v>0</v>
      </c>
      <c r="L317" s="293">
        <f xml:space="preserve"> Update!L852</f>
        <v>0</v>
      </c>
      <c r="M317" s="293">
        <f xml:space="preserve"> Update!M852</f>
        <v>0</v>
      </c>
      <c r="N317" s="293">
        <f xml:space="preserve"> Update!N852</f>
        <v>0</v>
      </c>
      <c r="O317" s="293">
        <f xml:space="preserve"> Update!O852</f>
        <v>0</v>
      </c>
      <c r="P317" s="293">
        <f xml:space="preserve"> Update!P852</f>
        <v>0</v>
      </c>
      <c r="Q317" s="293">
        <f xml:space="preserve"> Update!Q852</f>
        <v>0</v>
      </c>
      <c r="R317" s="192"/>
    </row>
    <row r="318" spans="1:18" hidden="1" outlineLevel="2">
      <c r="A318" s="237"/>
      <c r="B318" s="241"/>
      <c r="C318" s="238"/>
      <c r="D318" s="239"/>
      <c r="E318" s="196"/>
      <c r="F318" s="398"/>
      <c r="G318" s="398"/>
      <c r="H318" s="398"/>
      <c r="I318" s="398"/>
      <c r="J318" s="398"/>
      <c r="K318" s="398"/>
      <c r="L318" s="398"/>
      <c r="M318" s="398"/>
      <c r="N318" s="398"/>
      <c r="O318" s="398"/>
      <c r="P318" s="398"/>
      <c r="Q318" s="398"/>
      <c r="R318" s="192"/>
    </row>
    <row r="319" spans="1:18" hidden="1" outlineLevel="2">
      <c r="A319" s="237"/>
      <c r="B319" s="241" t="s">
        <v>1356</v>
      </c>
      <c r="C319" s="238"/>
      <c r="D319" s="239"/>
      <c r="E319" s="196"/>
      <c r="F319" s="398"/>
      <c r="G319" s="398"/>
      <c r="H319" s="398"/>
      <c r="I319" s="398"/>
      <c r="J319" s="398"/>
      <c r="K319" s="398"/>
      <c r="L319" s="398"/>
      <c r="M319" s="398"/>
      <c r="N319" s="398"/>
      <c r="O319" s="398"/>
      <c r="P319" s="398"/>
      <c r="Q319" s="398"/>
      <c r="R319" s="192"/>
    </row>
    <row r="320" spans="1:18" hidden="1" outlineLevel="2">
      <c r="A320" s="237"/>
      <c r="B320" s="241"/>
      <c r="C320" s="238"/>
      <c r="D320" s="239"/>
      <c r="E320" s="196"/>
      <c r="F320" s="398"/>
      <c r="G320" s="398"/>
      <c r="H320" s="398"/>
      <c r="I320" s="398"/>
      <c r="J320" s="398"/>
      <c r="K320" s="398"/>
      <c r="L320" s="398"/>
      <c r="M320" s="398"/>
      <c r="N320" s="398"/>
      <c r="O320" s="398"/>
      <c r="P320" s="398"/>
      <c r="Q320" s="398"/>
      <c r="R320" s="192"/>
    </row>
    <row r="321" spans="1:18" hidden="1" outlineLevel="2">
      <c r="A321" s="183"/>
      <c r="B321" s="216"/>
      <c r="C321" s="185"/>
      <c r="D321" s="239"/>
      <c r="E321" s="181" t="str">
        <f xml:space="preserve"> Update!E854</f>
        <v>Opening RCV (Post 2020 investment RCV) balance BEG - DMMY - nominal (year end prices)</v>
      </c>
      <c r="F321" s="293">
        <f xml:space="preserve"> Update!F854</f>
        <v>0</v>
      </c>
      <c r="G321" s="293" t="str">
        <f xml:space="preserve"> Update!G854</f>
        <v>£m</v>
      </c>
      <c r="H321" s="293">
        <f xml:space="preserve"> Update!H854</f>
        <v>0</v>
      </c>
      <c r="I321" s="293">
        <f xml:space="preserve"> Update!I854</f>
        <v>0</v>
      </c>
      <c r="J321" s="293">
        <f xml:space="preserve"> Update!J854</f>
        <v>0</v>
      </c>
      <c r="K321" s="293">
        <f xml:space="preserve"> Update!K854</f>
        <v>0</v>
      </c>
      <c r="L321" s="293">
        <f xml:space="preserve"> Update!L854</f>
        <v>0</v>
      </c>
      <c r="M321" s="293">
        <f xml:space="preserve"> Update!M854</f>
        <v>0</v>
      </c>
      <c r="N321" s="293">
        <f xml:space="preserve"> Update!N854</f>
        <v>0</v>
      </c>
      <c r="O321" s="293">
        <f xml:space="preserve"> Update!O854</f>
        <v>0</v>
      </c>
      <c r="P321" s="293">
        <f xml:space="preserve"> Update!P854</f>
        <v>0</v>
      </c>
      <c r="Q321" s="293">
        <f xml:space="preserve"> Update!Q854</f>
        <v>0</v>
      </c>
      <c r="R321" s="192"/>
    </row>
    <row r="322" spans="1:18" hidden="1" outlineLevel="2">
      <c r="A322" s="183"/>
      <c r="B322" s="216"/>
      <c r="C322" s="185"/>
      <c r="D322" s="239" t="s">
        <v>719</v>
      </c>
      <c r="E322" s="181" t="str">
        <f xml:space="preserve"> Update!E855</f>
        <v>Indexation on RCV (Post 2020 investment RCV) bf balance - DMMY - nominal (year end prices)</v>
      </c>
      <c r="F322" s="293">
        <f xml:space="preserve"> Update!F855</f>
        <v>0</v>
      </c>
      <c r="G322" s="293" t="str">
        <f xml:space="preserve"> Update!G855</f>
        <v>£m</v>
      </c>
      <c r="H322" s="293">
        <f xml:space="preserve"> Update!H855</f>
        <v>0</v>
      </c>
      <c r="I322" s="293">
        <f xml:space="preserve"> Update!I855</f>
        <v>0</v>
      </c>
      <c r="J322" s="293">
        <f xml:space="preserve"> Update!J855</f>
        <v>0</v>
      </c>
      <c r="K322" s="293">
        <f xml:space="preserve"> Update!K855</f>
        <v>0</v>
      </c>
      <c r="L322" s="293">
        <f xml:space="preserve"> Update!L855</f>
        <v>0</v>
      </c>
      <c r="M322" s="293">
        <f xml:space="preserve"> Update!M855</f>
        <v>0</v>
      </c>
      <c r="N322" s="293">
        <f xml:space="preserve"> Update!N855</f>
        <v>0</v>
      </c>
      <c r="O322" s="293">
        <f xml:space="preserve"> Update!O855</f>
        <v>0</v>
      </c>
      <c r="P322" s="293">
        <f xml:space="preserve"> Update!P855</f>
        <v>0</v>
      </c>
      <c r="Q322" s="293">
        <f xml:space="preserve"> Update!Q855</f>
        <v>0</v>
      </c>
      <c r="R322" s="192"/>
    </row>
    <row r="323" spans="1:18" hidden="1" outlineLevel="2">
      <c r="A323" s="183"/>
      <c r="B323" s="216"/>
      <c r="C323" s="185"/>
      <c r="D323" s="239" t="s">
        <v>719</v>
      </c>
      <c r="E323" s="181" t="str">
        <f xml:space="preserve"> Update!E856</f>
        <v>Water resources: Non-PAYG Totex - nominal (year end prices)</v>
      </c>
      <c r="F323" s="293">
        <f xml:space="preserve"> Update!F856</f>
        <v>0</v>
      </c>
      <c r="G323" s="293" t="str">
        <f xml:space="preserve"> Update!G856</f>
        <v>£m</v>
      </c>
      <c r="H323" s="293">
        <f xml:space="preserve"> Update!H856</f>
        <v>0</v>
      </c>
      <c r="I323" s="293">
        <f xml:space="preserve"> Update!I856</f>
        <v>0</v>
      </c>
      <c r="J323" s="293">
        <f xml:space="preserve"> Update!J856</f>
        <v>0</v>
      </c>
      <c r="K323" s="293">
        <f xml:space="preserve"> Update!K856</f>
        <v>0</v>
      </c>
      <c r="L323" s="293">
        <f xml:space="preserve"> Update!L856</f>
        <v>0</v>
      </c>
      <c r="M323" s="293">
        <f xml:space="preserve"> Update!M856</f>
        <v>0</v>
      </c>
      <c r="N323" s="293">
        <f xml:space="preserve"> Update!N856</f>
        <v>0</v>
      </c>
      <c r="O323" s="293">
        <f xml:space="preserve"> Update!O856</f>
        <v>0</v>
      </c>
      <c r="P323" s="293">
        <f xml:space="preserve"> Update!P856</f>
        <v>0</v>
      </c>
      <c r="Q323" s="293">
        <f xml:space="preserve"> Update!Q856</f>
        <v>0</v>
      </c>
      <c r="R323" s="192"/>
    </row>
    <row r="324" spans="1:18" hidden="1" outlineLevel="2">
      <c r="A324" s="183"/>
      <c r="B324" s="216"/>
      <c r="C324" s="185"/>
      <c r="D324" s="239" t="s">
        <v>631</v>
      </c>
      <c r="E324" s="181" t="str">
        <f xml:space="preserve"> Update!E857</f>
        <v>RCV additions depreciation - DMMY - nominal (year end prices) POS</v>
      </c>
      <c r="F324" s="293">
        <f xml:space="preserve"> Update!F857</f>
        <v>0</v>
      </c>
      <c r="G324" s="293" t="str">
        <f xml:space="preserve"> Update!G857</f>
        <v>£m</v>
      </c>
      <c r="H324" s="293">
        <f xml:space="preserve"> Update!H857</f>
        <v>0</v>
      </c>
      <c r="I324" s="293">
        <f xml:space="preserve"> Update!I857</f>
        <v>0</v>
      </c>
      <c r="J324" s="293">
        <f xml:space="preserve"> Update!J857</f>
        <v>0</v>
      </c>
      <c r="K324" s="293">
        <f xml:space="preserve"> Update!K857</f>
        <v>0</v>
      </c>
      <c r="L324" s="293">
        <f xml:space="preserve"> Update!L857</f>
        <v>0</v>
      </c>
      <c r="M324" s="293">
        <f xml:space="preserve"> Update!M857</f>
        <v>0</v>
      </c>
      <c r="N324" s="293">
        <f xml:space="preserve"> Update!N857</f>
        <v>0</v>
      </c>
      <c r="O324" s="293">
        <f xml:space="preserve"> Update!O857</f>
        <v>0</v>
      </c>
      <c r="P324" s="293">
        <f xml:space="preserve"> Update!P857</f>
        <v>0</v>
      </c>
      <c r="Q324" s="293">
        <f xml:space="preserve"> Update!Q857</f>
        <v>0</v>
      </c>
      <c r="R324" s="192"/>
    </row>
    <row r="325" spans="1:18" hidden="1" outlineLevel="2">
      <c r="A325" s="183"/>
      <c r="B325" s="216"/>
      <c r="C325" s="185"/>
      <c r="D325" s="239"/>
      <c r="E325" s="181" t="str">
        <f xml:space="preserve"> Update!E858</f>
        <v>Closing RCV (Post 2020 investment RCV) - DMMY - nominal (year end prices)</v>
      </c>
      <c r="F325" s="293">
        <f xml:space="preserve"> Update!F858</f>
        <v>0</v>
      </c>
      <c r="G325" s="293" t="str">
        <f xml:space="preserve"> Update!G858</f>
        <v>£m</v>
      </c>
      <c r="H325" s="293">
        <f xml:space="preserve"> Update!H858</f>
        <v>0</v>
      </c>
      <c r="I325" s="293">
        <f xml:space="preserve"> Update!I858</f>
        <v>0</v>
      </c>
      <c r="J325" s="293">
        <f xml:space="preserve"> Update!J858</f>
        <v>0</v>
      </c>
      <c r="K325" s="293">
        <f xml:space="preserve"> Update!K858</f>
        <v>0</v>
      </c>
      <c r="L325" s="293">
        <f xml:space="preserve"> Update!L858</f>
        <v>0</v>
      </c>
      <c r="M325" s="293">
        <f xml:space="preserve"> Update!M858</f>
        <v>0</v>
      </c>
      <c r="N325" s="293">
        <f xml:space="preserve"> Update!N858</f>
        <v>0</v>
      </c>
      <c r="O325" s="293">
        <f xml:space="preserve"> Update!O858</f>
        <v>0</v>
      </c>
      <c r="P325" s="293">
        <f xml:space="preserve"> Update!P858</f>
        <v>0</v>
      </c>
      <c r="Q325" s="293">
        <f xml:space="preserve"> Update!Q858</f>
        <v>0</v>
      </c>
      <c r="R325" s="192"/>
    </row>
    <row r="326" spans="1:18" hidden="1" outlineLevel="1">
      <c r="A326" s="306"/>
      <c r="B326" s="307"/>
      <c r="C326" s="308"/>
      <c r="D326" s="250"/>
      <c r="E326" s="309"/>
      <c r="F326" s="397"/>
      <c r="G326" s="397"/>
      <c r="H326" s="397"/>
      <c r="I326" s="397"/>
      <c r="J326" s="397"/>
      <c r="K326" s="397"/>
      <c r="L326" s="397"/>
      <c r="M326" s="397"/>
      <c r="N326" s="397"/>
      <c r="O326" s="397"/>
      <c r="P326" s="397"/>
      <c r="Q326" s="397"/>
      <c r="R326" s="192"/>
    </row>
    <row r="327" spans="1:18" hidden="1" outlineLevel="1" collapsed="1">
      <c r="A327" s="306"/>
      <c r="B327" s="307" t="s">
        <v>1357</v>
      </c>
      <c r="C327" s="308"/>
      <c r="D327" s="250"/>
      <c r="E327" s="309"/>
      <c r="F327" s="397"/>
      <c r="G327" s="397"/>
      <c r="H327" s="397"/>
      <c r="I327" s="397"/>
      <c r="J327" s="397"/>
      <c r="K327" s="397"/>
      <c r="L327" s="397"/>
      <c r="M327" s="397"/>
      <c r="N327" s="397"/>
      <c r="O327" s="397"/>
      <c r="P327" s="397"/>
      <c r="Q327" s="397"/>
      <c r="R327" s="192"/>
    </row>
    <row r="328" spans="1:18" hidden="1" outlineLevel="2">
      <c r="A328" s="306"/>
      <c r="B328" s="307"/>
      <c r="C328" s="308"/>
      <c r="D328" s="250"/>
      <c r="E328" s="309"/>
      <c r="F328" s="397"/>
      <c r="G328" s="397"/>
      <c r="H328" s="397"/>
      <c r="I328" s="397"/>
      <c r="J328" s="397"/>
      <c r="K328" s="397"/>
      <c r="L328" s="397"/>
      <c r="M328" s="397"/>
      <c r="N328" s="397"/>
      <c r="O328" s="397"/>
      <c r="P328" s="397"/>
      <c r="Q328" s="397"/>
      <c r="R328" s="192"/>
    </row>
    <row r="329" spans="1:18" hidden="1" outlineLevel="2">
      <c r="A329" s="157"/>
      <c r="B329" s="158"/>
      <c r="C329" s="159"/>
      <c r="D329" s="250"/>
      <c r="E329" s="155" t="str">
        <f xml:space="preserve"> Update!E867</f>
        <v>Average RPI inflated RCV (year average) - DMMY - nominal (year average prices)</v>
      </c>
      <c r="F329" s="401">
        <f xml:space="preserve"> Update!F867</f>
        <v>0</v>
      </c>
      <c r="G329" s="401" t="str">
        <f xml:space="preserve"> Update!G867</f>
        <v>£m</v>
      </c>
      <c r="H329" s="401">
        <f xml:space="preserve"> Update!H867</f>
        <v>0</v>
      </c>
      <c r="I329" s="401">
        <f xml:space="preserve"> Update!I867</f>
        <v>0</v>
      </c>
      <c r="J329" s="401">
        <f xml:space="preserve"> Update!J867</f>
        <v>0</v>
      </c>
      <c r="K329" s="401">
        <f xml:space="preserve"> Update!K867</f>
        <v>0</v>
      </c>
      <c r="L329" s="401">
        <f xml:space="preserve"> Update!L867</f>
        <v>0</v>
      </c>
      <c r="M329" s="401">
        <f xml:space="preserve"> Update!M867</f>
        <v>0</v>
      </c>
      <c r="N329" s="401">
        <f xml:space="preserve"> Update!N867</f>
        <v>0</v>
      </c>
      <c r="O329" s="401">
        <f xml:space="preserve"> Update!O867</f>
        <v>0</v>
      </c>
      <c r="P329" s="401">
        <f xml:space="preserve"> Update!P867</f>
        <v>0</v>
      </c>
      <c r="Q329" s="401">
        <f xml:space="preserve"> Update!Q867</f>
        <v>0</v>
      </c>
      <c r="R329" s="192"/>
    </row>
    <row r="330" spans="1:18" hidden="1" outlineLevel="2">
      <c r="A330" s="157"/>
      <c r="B330" s="158"/>
      <c r="C330" s="159"/>
      <c r="D330" s="250"/>
      <c r="E330" s="155" t="str">
        <f xml:space="preserve"> Update!E868</f>
        <v>Average CPIH inflated RCV (year average) - DMMY - nominal (year average prices)</v>
      </c>
      <c r="F330" s="401">
        <f xml:space="preserve"> Update!F868</f>
        <v>0</v>
      </c>
      <c r="G330" s="401" t="str">
        <f xml:space="preserve"> Update!G868</f>
        <v>£m</v>
      </c>
      <c r="H330" s="401">
        <f xml:space="preserve"> Update!H868</f>
        <v>0</v>
      </c>
      <c r="I330" s="401">
        <f xml:space="preserve"> Update!I868</f>
        <v>0</v>
      </c>
      <c r="J330" s="401">
        <f xml:space="preserve"> Update!J868</f>
        <v>0</v>
      </c>
      <c r="K330" s="401">
        <f xml:space="preserve"> Update!K868</f>
        <v>0</v>
      </c>
      <c r="L330" s="401">
        <f xml:space="preserve"> Update!L868</f>
        <v>0</v>
      </c>
      <c r="M330" s="401">
        <f xml:space="preserve"> Update!M868</f>
        <v>0</v>
      </c>
      <c r="N330" s="401">
        <f xml:space="preserve"> Update!N868</f>
        <v>0</v>
      </c>
      <c r="O330" s="401">
        <f xml:space="preserve"> Update!O868</f>
        <v>0</v>
      </c>
      <c r="P330" s="401">
        <f xml:space="preserve"> Update!P868</f>
        <v>0</v>
      </c>
      <c r="Q330" s="401">
        <f xml:space="preserve"> Update!Q868</f>
        <v>0</v>
      </c>
      <c r="R330" s="192"/>
    </row>
    <row r="331" spans="1:18" hidden="1" outlineLevel="2">
      <c r="A331" s="157"/>
      <c r="B331" s="158"/>
      <c r="C331" s="159"/>
      <c r="D331" s="250"/>
      <c r="E331" s="155" t="str">
        <f xml:space="preserve"> Update!E869</f>
        <v>Average post 2020 investment RCV (year average) - DMMY - nominal (year average prices)</v>
      </c>
      <c r="F331" s="401">
        <f xml:space="preserve"> Update!F869</f>
        <v>0</v>
      </c>
      <c r="G331" s="401" t="str">
        <f xml:space="preserve"> Update!G869</f>
        <v>£m</v>
      </c>
      <c r="H331" s="401">
        <f xml:space="preserve"> Update!H869</f>
        <v>0</v>
      </c>
      <c r="I331" s="401">
        <f xml:space="preserve"> Update!I869</f>
        <v>0</v>
      </c>
      <c r="J331" s="401">
        <f xml:space="preserve"> Update!J869</f>
        <v>0</v>
      </c>
      <c r="K331" s="401">
        <f xml:space="preserve"> Update!K869</f>
        <v>0</v>
      </c>
      <c r="L331" s="401">
        <f xml:space="preserve"> Update!L869</f>
        <v>0</v>
      </c>
      <c r="M331" s="401">
        <f xml:space="preserve"> Update!M869</f>
        <v>0</v>
      </c>
      <c r="N331" s="401">
        <f xml:space="preserve"> Update!N869</f>
        <v>0</v>
      </c>
      <c r="O331" s="401">
        <f xml:space="preserve"> Update!O869</f>
        <v>0</v>
      </c>
      <c r="P331" s="401">
        <f xml:space="preserve"> Update!P869</f>
        <v>0</v>
      </c>
      <c r="Q331" s="401">
        <f xml:space="preserve"> Update!Q869</f>
        <v>0</v>
      </c>
      <c r="R331" s="192"/>
    </row>
    <row r="332" spans="1:18" hidden="1" outlineLevel="2">
      <c r="A332" s="157"/>
      <c r="B332" s="158"/>
      <c r="C332" s="159"/>
      <c r="D332" s="250"/>
      <c r="E332" s="155" t="str">
        <f xml:space="preserve"> Update!E870</f>
        <v>Average total RCV (year average) - DMMY - nominal (year average prices)</v>
      </c>
      <c r="F332" s="401">
        <f xml:space="preserve"> Update!F870</f>
        <v>0</v>
      </c>
      <c r="G332" s="401" t="str">
        <f xml:space="preserve"> Update!G870</f>
        <v>£m</v>
      </c>
      <c r="H332" s="401">
        <f xml:space="preserve"> Update!H870</f>
        <v>0</v>
      </c>
      <c r="I332" s="401">
        <f xml:space="preserve"> Update!I870</f>
        <v>0</v>
      </c>
      <c r="J332" s="401">
        <f xml:space="preserve"> Update!J870</f>
        <v>0</v>
      </c>
      <c r="K332" s="401">
        <f xml:space="preserve"> Update!K870</f>
        <v>0</v>
      </c>
      <c r="L332" s="401">
        <f xml:space="preserve"> Update!L870</f>
        <v>0</v>
      </c>
      <c r="M332" s="401">
        <f xml:space="preserve"> Update!M870</f>
        <v>0</v>
      </c>
      <c r="N332" s="401">
        <f xml:space="preserve"> Update!N870</f>
        <v>0</v>
      </c>
      <c r="O332" s="401">
        <f xml:space="preserve"> Update!O870</f>
        <v>0</v>
      </c>
      <c r="P332" s="401">
        <f xml:space="preserve"> Update!P870</f>
        <v>0</v>
      </c>
      <c r="Q332" s="401">
        <f xml:space="preserve"> Update!Q870</f>
        <v>0</v>
      </c>
      <c r="R332" s="192"/>
    </row>
    <row r="333" spans="1:18" hidden="1" outlineLevel="1">
      <c r="A333" s="306"/>
      <c r="B333" s="307"/>
      <c r="C333" s="308"/>
      <c r="D333" s="250"/>
      <c r="E333" s="309"/>
      <c r="F333" s="310"/>
      <c r="G333" s="310"/>
      <c r="H333" s="310"/>
      <c r="I333" s="310"/>
      <c r="J333" s="310"/>
      <c r="K333" s="310"/>
      <c r="L333" s="310"/>
      <c r="M333" s="310"/>
      <c r="N333" s="310"/>
      <c r="O333" s="310"/>
      <c r="P333" s="310"/>
      <c r="Q333" s="310"/>
      <c r="R333" s="192"/>
    </row>
    <row r="334" spans="1:18" s="310" customFormat="1" hidden="1" outlineLevel="1" collapsed="1">
      <c r="A334" s="306"/>
      <c r="B334" s="85" t="s">
        <v>1358</v>
      </c>
      <c r="C334" s="308"/>
      <c r="D334" s="250"/>
      <c r="E334" s="309"/>
      <c r="R334" s="240"/>
    </row>
    <row r="335" spans="1:18" s="310" customFormat="1" hidden="1" outlineLevel="2">
      <c r="A335" s="306"/>
      <c r="B335" s="85"/>
      <c r="C335" s="308"/>
      <c r="D335" s="250"/>
      <c r="E335" s="309"/>
      <c r="R335" s="240"/>
    </row>
    <row r="336" spans="1:18" s="187" customFormat="1" hidden="1" outlineLevel="2">
      <c r="A336" s="183"/>
      <c r="B336" s="158"/>
      <c r="C336" s="185"/>
      <c r="D336" s="239"/>
      <c r="E336" s="181" t="str">
        <f xml:space="preserve"> Inp!E$206</f>
        <v>Regulatory equity notional (PR19FD)</v>
      </c>
      <c r="F336" s="181">
        <f xml:space="preserve"> Inp!F$206</f>
        <v>0</v>
      </c>
      <c r="G336" s="181" t="str">
        <f xml:space="preserve"> Inp!G$206</f>
        <v>%</v>
      </c>
      <c r="H336" s="181">
        <f xml:space="preserve"> Inp!H$206</f>
        <v>0</v>
      </c>
      <c r="I336" s="181">
        <f xml:space="preserve"> Inp!I$206</f>
        <v>0</v>
      </c>
      <c r="J336" s="291">
        <f xml:space="preserve"> Inp!J$206</f>
        <v>0</v>
      </c>
      <c r="K336" s="291">
        <f xml:space="preserve"> Inp!K$206</f>
        <v>0</v>
      </c>
      <c r="L336" s="291">
        <f xml:space="preserve"> Inp!L$206</f>
        <v>0</v>
      </c>
      <c r="M336" s="291">
        <f xml:space="preserve"> Inp!M$206</f>
        <v>0.4</v>
      </c>
      <c r="N336" s="291">
        <f xml:space="preserve"> Inp!N$206</f>
        <v>0.4</v>
      </c>
      <c r="O336" s="291">
        <f xml:space="preserve"> Inp!O$206</f>
        <v>0.4</v>
      </c>
      <c r="P336" s="291">
        <f xml:space="preserve"> Inp!P$206</f>
        <v>0.4</v>
      </c>
      <c r="Q336" s="291">
        <f xml:space="preserve"> Inp!Q$206</f>
        <v>0.4</v>
      </c>
    </row>
    <row r="337" spans="1:18" s="161" customFormat="1" hidden="1" outlineLevel="2">
      <c r="A337" s="157"/>
      <c r="B337" s="158"/>
      <c r="C337" s="159"/>
      <c r="D337" s="250"/>
      <c r="E337" s="155" t="str">
        <f xml:space="preserve"> Update!E895</f>
        <v>Notional regulated equity - DMMY - real (2017-18 prices)</v>
      </c>
      <c r="F337" s="401">
        <f xml:space="preserve"> Update!F895</f>
        <v>0</v>
      </c>
      <c r="G337" s="401" t="str">
        <f xml:space="preserve"> Update!G895</f>
        <v>£m</v>
      </c>
      <c r="H337" s="401">
        <f xml:space="preserve"> Update!H895</f>
        <v>0</v>
      </c>
      <c r="I337" s="401">
        <f xml:space="preserve"> Update!I895</f>
        <v>0</v>
      </c>
      <c r="J337" s="401">
        <f xml:space="preserve"> Update!J895</f>
        <v>0</v>
      </c>
      <c r="K337" s="401">
        <f xml:space="preserve"> Update!K895</f>
        <v>0</v>
      </c>
      <c r="L337" s="401">
        <f xml:space="preserve"> Update!L895</f>
        <v>0</v>
      </c>
      <c r="M337" s="401">
        <f xml:space="preserve"> Update!M895</f>
        <v>0</v>
      </c>
      <c r="N337" s="401">
        <f xml:space="preserve"> Update!N895</f>
        <v>0</v>
      </c>
      <c r="O337" s="401">
        <f xml:space="preserve"> Update!O895</f>
        <v>0</v>
      </c>
      <c r="P337" s="401">
        <f xml:space="preserve"> Update!P895</f>
        <v>0</v>
      </c>
      <c r="Q337" s="401">
        <f xml:space="preserve"> Update!Q895</f>
        <v>0</v>
      </c>
      <c r="R337" s="187"/>
    </row>
    <row r="338" spans="1:18" s="310" customFormat="1" hidden="1" outlineLevel="1">
      <c r="A338" s="306"/>
      <c r="B338" s="307"/>
      <c r="C338" s="308"/>
      <c r="D338" s="250"/>
      <c r="E338" s="309"/>
      <c r="F338" s="309"/>
      <c r="G338" s="309"/>
      <c r="H338" s="309"/>
      <c r="I338" s="309"/>
      <c r="J338" s="309"/>
      <c r="K338" s="309"/>
      <c r="L338" s="309"/>
      <c r="M338" s="309"/>
      <c r="N338" s="309"/>
      <c r="O338" s="309"/>
      <c r="P338" s="309"/>
      <c r="Q338" s="309"/>
      <c r="R338" s="240"/>
    </row>
    <row r="339" spans="1:18" s="310" customFormat="1" hidden="1" outlineLevel="1" collapsed="1">
      <c r="A339" s="306"/>
      <c r="B339" s="304" t="s">
        <v>1359</v>
      </c>
      <c r="C339" s="308"/>
      <c r="D339" s="250"/>
      <c r="E339" s="309"/>
      <c r="F339" s="309"/>
      <c r="G339" s="309"/>
      <c r="H339" s="309"/>
      <c r="I339" s="309"/>
      <c r="J339" s="309"/>
      <c r="K339" s="309"/>
      <c r="L339" s="309"/>
      <c r="M339" s="309"/>
      <c r="N339" s="309"/>
      <c r="O339" s="309"/>
      <c r="P339" s="309"/>
      <c r="Q339" s="309"/>
      <c r="R339" s="240"/>
    </row>
    <row r="340" spans="1:18" s="310" customFormat="1" hidden="1" outlineLevel="2">
      <c r="A340" s="306"/>
      <c r="B340" s="304"/>
      <c r="C340" s="308"/>
      <c r="D340" s="250"/>
      <c r="E340" s="309"/>
      <c r="F340" s="309"/>
      <c r="G340" s="309"/>
      <c r="H340" s="309"/>
      <c r="I340" s="309"/>
      <c r="J340" s="309"/>
      <c r="K340" s="309"/>
      <c r="L340" s="309"/>
      <c r="M340" s="309"/>
      <c r="N340" s="309"/>
      <c r="O340" s="309"/>
      <c r="P340" s="309"/>
      <c r="Q340" s="309"/>
      <c r="R340" s="240"/>
    </row>
    <row r="341" spans="1:18" s="187" customFormat="1" hidden="1" outlineLevel="2">
      <c r="A341" s="183"/>
      <c r="B341" s="158"/>
      <c r="C341" s="185"/>
      <c r="D341" s="239"/>
      <c r="E341" s="181" t="str">
        <f xml:space="preserve"> Inp!E$214</f>
        <v>Regulatory equity actual</v>
      </c>
      <c r="F341" s="181">
        <f xml:space="preserve"> Inp!F$214</f>
        <v>0</v>
      </c>
      <c r="G341" s="181" t="str">
        <f xml:space="preserve"> Inp!G$214</f>
        <v>%</v>
      </c>
      <c r="H341" s="181">
        <f xml:space="preserve"> Inp!H$214</f>
        <v>0</v>
      </c>
      <c r="I341" s="181">
        <f xml:space="preserve"> Inp!I$214</f>
        <v>0</v>
      </c>
      <c r="J341" s="291">
        <f xml:space="preserve"> Inp!J$214</f>
        <v>0</v>
      </c>
      <c r="K341" s="291">
        <f xml:space="preserve"> Inp!K$214</f>
        <v>0</v>
      </c>
      <c r="L341" s="291">
        <f xml:space="preserve"> Inp!L$214</f>
        <v>0</v>
      </c>
      <c r="M341" s="291">
        <f xml:space="preserve"> Inp!M$214</f>
        <v>0.38514999999999999</v>
      </c>
      <c r="N341" s="291">
        <f xml:space="preserve"> Inp!N$214</f>
        <v>0</v>
      </c>
      <c r="O341" s="291">
        <f xml:space="preserve"> Inp!O$214</f>
        <v>0</v>
      </c>
      <c r="P341" s="291">
        <f xml:space="preserve"> Inp!P$214</f>
        <v>0</v>
      </c>
      <c r="Q341" s="291">
        <f xml:space="preserve"> Inp!Q$214</f>
        <v>0</v>
      </c>
    </row>
    <row r="342" spans="1:18" s="161" customFormat="1" hidden="1" outlineLevel="2">
      <c r="A342" s="157"/>
      <c r="B342" s="158"/>
      <c r="C342" s="159"/>
      <c r="D342" s="250"/>
      <c r="E342" s="155" t="str">
        <f xml:space="preserve"> Update!E903</f>
        <v>Actual regulated equity - DMMY - real (2017-18 prices)</v>
      </c>
      <c r="F342" s="401">
        <f xml:space="preserve"> Update!F903</f>
        <v>0</v>
      </c>
      <c r="G342" s="401" t="str">
        <f xml:space="preserve"> Update!G903</f>
        <v>£m</v>
      </c>
      <c r="H342" s="401">
        <f xml:space="preserve"> Update!H903</f>
        <v>0</v>
      </c>
      <c r="I342" s="401">
        <f xml:space="preserve"> Update!I903</f>
        <v>0</v>
      </c>
      <c r="J342" s="401">
        <f xml:space="preserve"> Update!J903</f>
        <v>0</v>
      </c>
      <c r="K342" s="401">
        <f xml:space="preserve"> Update!K903</f>
        <v>0</v>
      </c>
      <c r="L342" s="401">
        <f xml:space="preserve"> Update!L903</f>
        <v>0</v>
      </c>
      <c r="M342" s="401">
        <f xml:space="preserve"> Update!M903</f>
        <v>0</v>
      </c>
      <c r="N342" s="401">
        <f xml:space="preserve"> Update!N903</f>
        <v>0</v>
      </c>
      <c r="O342" s="401">
        <f xml:space="preserve"> Update!O903</f>
        <v>0</v>
      </c>
      <c r="P342" s="401">
        <f xml:space="preserve"> Update!P903</f>
        <v>0</v>
      </c>
      <c r="Q342" s="401">
        <f xml:space="preserve"> Update!Q903</f>
        <v>0</v>
      </c>
      <c r="R342" s="187"/>
    </row>
    <row r="343" spans="1:18" s="161" customFormat="1" hidden="1" outlineLevel="1">
      <c r="A343" s="157"/>
      <c r="B343" s="158"/>
      <c r="C343" s="159"/>
      <c r="D343" s="250"/>
      <c r="E343" s="155"/>
      <c r="F343" s="401"/>
      <c r="G343" s="401"/>
      <c r="H343" s="401"/>
      <c r="I343" s="401"/>
      <c r="J343" s="401"/>
      <c r="K343" s="401"/>
      <c r="L343" s="401"/>
      <c r="M343" s="401"/>
      <c r="N343" s="401"/>
      <c r="O343" s="401"/>
      <c r="P343" s="401"/>
      <c r="Q343" s="401"/>
      <c r="R343" s="187"/>
    </row>
    <row r="344" spans="1:18" s="240" customFormat="1" hidden="1" outlineLevel="1" collapsed="1">
      <c r="A344" s="237"/>
      <c r="B344" s="304" t="s">
        <v>1360</v>
      </c>
      <c r="C344" s="238"/>
      <c r="D344" s="239"/>
      <c r="E344" s="196"/>
      <c r="F344" s="196"/>
      <c r="G344" s="196"/>
      <c r="H344" s="196"/>
      <c r="I344" s="196"/>
      <c r="J344" s="196"/>
      <c r="K344" s="196"/>
      <c r="L344" s="196"/>
      <c r="M344" s="196"/>
      <c r="N344" s="196"/>
      <c r="O344" s="196"/>
      <c r="P344" s="196"/>
      <c r="Q344" s="196"/>
    </row>
    <row r="345" spans="1:18" s="240" customFormat="1" hidden="1" outlineLevel="2">
      <c r="A345" s="237"/>
      <c r="B345" s="241"/>
      <c r="C345" s="238"/>
      <c r="D345" s="239"/>
      <c r="E345" s="196"/>
      <c r="F345" s="196"/>
      <c r="G345" s="196"/>
      <c r="H345" s="267"/>
      <c r="I345" s="267"/>
      <c r="J345" s="267"/>
      <c r="K345" s="267"/>
      <c r="L345" s="267"/>
      <c r="M345" s="267"/>
      <c r="N345" s="267"/>
      <c r="O345" s="267"/>
      <c r="P345" s="267"/>
      <c r="Q345" s="267"/>
    </row>
    <row r="346" spans="1:18" s="187" customFormat="1" hidden="1" outlineLevel="2">
      <c r="A346" s="183"/>
      <c r="B346" s="216"/>
      <c r="C346" s="185"/>
      <c r="D346" s="186"/>
      <c r="E346" s="181" t="str">
        <f xml:space="preserve"> Update!E$922</f>
        <v>Annual RCV indexation - DMMY</v>
      </c>
      <c r="F346" s="181">
        <f xml:space="preserve"> Update!F$922</f>
        <v>0</v>
      </c>
      <c r="G346" s="181" t="str">
        <f xml:space="preserve"> Update!G$922</f>
        <v>%</v>
      </c>
      <c r="H346" s="291">
        <f xml:space="preserve"> Update!H$922</f>
        <v>0</v>
      </c>
      <c r="I346" s="291">
        <f xml:space="preserve"> Update!I$922</f>
        <v>0</v>
      </c>
      <c r="J346" s="291">
        <f xml:space="preserve"> Update!J$922</f>
        <v>0</v>
      </c>
      <c r="K346" s="291">
        <f xml:space="preserve"> Update!K$922</f>
        <v>0</v>
      </c>
      <c r="L346" s="291">
        <f xml:space="preserve"> Update!L$922</f>
        <v>0</v>
      </c>
      <c r="M346" s="291">
        <f xml:space="preserve"> Update!M$922</f>
        <v>0</v>
      </c>
      <c r="N346" s="291">
        <f xml:space="preserve"> Update!N$922</f>
        <v>0</v>
      </c>
      <c r="O346" s="291">
        <f xml:space="preserve"> Update!O$922</f>
        <v>0</v>
      </c>
      <c r="P346" s="291">
        <f xml:space="preserve"> Update!P$922</f>
        <v>0</v>
      </c>
      <c r="Q346" s="291">
        <f xml:space="preserve"> Update!Q$922</f>
        <v>0</v>
      </c>
    </row>
    <row r="347" spans="1:18" s="161" customFormat="1" hidden="1" outlineLevel="1">
      <c r="A347" s="157"/>
      <c r="B347" s="158"/>
      <c r="C347" s="159"/>
      <c r="D347" s="250"/>
      <c r="E347" s="155"/>
      <c r="F347" s="155"/>
      <c r="G347" s="155"/>
      <c r="H347" s="155"/>
      <c r="I347" s="155"/>
      <c r="J347" s="155"/>
      <c r="K347" s="155"/>
      <c r="L347" s="155"/>
      <c r="M347" s="155"/>
      <c r="N347" s="155"/>
      <c r="O347" s="155"/>
      <c r="P347" s="155"/>
      <c r="Q347" s="155"/>
      <c r="R347" s="187"/>
    </row>
    <row r="348" spans="1:18">
      <c r="A348" s="143"/>
      <c r="B348" s="144"/>
      <c r="C348" s="145"/>
      <c r="D348" s="222"/>
      <c r="E348" s="147"/>
      <c r="F348" s="148"/>
      <c r="G348" s="149"/>
      <c r="H348" s="148"/>
      <c r="I348" s="148"/>
      <c r="J348" s="148"/>
      <c r="K348" s="148"/>
      <c r="L348" s="148"/>
      <c r="M348" s="148"/>
      <c r="N348" s="148"/>
      <c r="O348" s="148"/>
      <c r="P348" s="148"/>
      <c r="Q348" s="148"/>
      <c r="R348" s="192"/>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4:4">
      <c r="D353" s="250"/>
    </row>
    <row r="354" spans="4:4">
      <c r="D354" s="250"/>
    </row>
    <row r="355" spans="4:4">
      <c r="D355" s="250"/>
    </row>
    <row r="356" spans="4:4">
      <c r="D356" s="250"/>
    </row>
    <row r="357" spans="4:4">
      <c r="D357" s="250"/>
    </row>
    <row r="358" spans="4:4">
      <c r="D358" s="250"/>
    </row>
    <row r="359" spans="4:4">
      <c r="D359" s="250"/>
    </row>
    <row r="360" spans="4:4">
      <c r="D360" s="250"/>
    </row>
    <row r="361" spans="4:4">
      <c r="D361" s="250"/>
    </row>
    <row r="362" spans="4:4">
      <c r="D362" s="250"/>
    </row>
    <row r="363" spans="4:4">
      <c r="D363" s="250"/>
    </row>
    <row r="364" spans="4:4">
      <c r="D364" s="250"/>
    </row>
    <row r="365" spans="4:4">
      <c r="D365" s="250"/>
    </row>
    <row r="366" spans="4:4">
      <c r="D366" s="250"/>
    </row>
    <row r="367" spans="4:4">
      <c r="D367" s="250"/>
    </row>
    <row r="368" spans="4:4">
      <c r="D368" s="250"/>
    </row>
    <row r="369" spans="4:4">
      <c r="D369" s="250"/>
    </row>
    <row r="370" spans="4:4">
      <c r="D370" s="250"/>
    </row>
    <row r="371" spans="4:4">
      <c r="D371" s="250"/>
    </row>
    <row r="372" spans="4:4">
      <c r="D372" s="250"/>
    </row>
    <row r="373" spans="4:4">
      <c r="D373" s="250"/>
    </row>
    <row r="374" spans="4:4">
      <c r="D374" s="250"/>
    </row>
    <row r="375" spans="4:4">
      <c r="D375" s="250"/>
    </row>
    <row r="376" spans="4:4">
      <c r="D376" s="250"/>
    </row>
    <row r="377" spans="4:4">
      <c r="D377" s="250"/>
    </row>
    <row r="378" spans="4:4">
      <c r="D378" s="250"/>
    </row>
    <row r="379" spans="4:4">
      <c r="D379" s="250"/>
    </row>
    <row r="380" spans="4:4">
      <c r="D380" s="250"/>
    </row>
    <row r="381" spans="4:4">
      <c r="D381" s="250"/>
    </row>
    <row r="382" spans="4:4">
      <c r="D382" s="250"/>
    </row>
    <row r="383" spans="4:4">
      <c r="D383" s="250"/>
    </row>
    <row r="384" spans="4:4">
      <c r="D384" s="250"/>
    </row>
    <row r="385" spans="4:4">
      <c r="D385" s="250"/>
    </row>
    <row r="386" spans="4:4">
      <c r="D386" s="250"/>
    </row>
    <row r="387" spans="4:4">
      <c r="D387" s="250"/>
    </row>
    <row r="388" spans="4:4">
      <c r="D388" s="250"/>
    </row>
    <row r="389" spans="4:4">
      <c r="D389" s="250"/>
    </row>
    <row r="390" spans="4:4">
      <c r="D390" s="250"/>
    </row>
    <row r="391" spans="4:4">
      <c r="D391" s="250"/>
    </row>
    <row r="392" spans="4:4">
      <c r="D392" s="250"/>
    </row>
    <row r="393" spans="4:4">
      <c r="D393" s="250"/>
    </row>
    <row r="394" spans="4:4">
      <c r="D394" s="250"/>
    </row>
    <row r="395" spans="4:4">
      <c r="D395" s="250"/>
    </row>
    <row r="396" spans="4:4">
      <c r="D396" s="250"/>
    </row>
    <row r="397" spans="4:4">
      <c r="D397" s="250"/>
    </row>
    <row r="398" spans="4:4">
      <c r="D398" s="250"/>
    </row>
    <row r="399" spans="4:4">
      <c r="D399" s="250"/>
    </row>
    <row r="400" spans="4:4">
      <c r="D400" s="250"/>
    </row>
    <row r="401" spans="4:4">
      <c r="D401" s="250"/>
    </row>
    <row r="402" spans="4:4">
      <c r="D402" s="250"/>
    </row>
    <row r="403" spans="4:4">
      <c r="D403" s="250"/>
    </row>
    <row r="404" spans="4:4">
      <c r="D404" s="250"/>
    </row>
    <row r="405" spans="4:4">
      <c r="D405" s="250"/>
    </row>
    <row r="406" spans="4:4">
      <c r="D406" s="250"/>
    </row>
    <row r="407" spans="4:4">
      <c r="D407" s="250"/>
    </row>
    <row r="408" spans="4:4">
      <c r="D408" s="250"/>
    </row>
    <row r="409" spans="4:4">
      <c r="D409" s="250"/>
    </row>
    <row r="410" spans="4:4">
      <c r="D410" s="250"/>
    </row>
    <row r="411" spans="4:4">
      <c r="D411" s="250"/>
    </row>
    <row r="412" spans="4:4">
      <c r="D412" s="250"/>
    </row>
    <row r="413" spans="4:4">
      <c r="D413" s="250"/>
    </row>
    <row r="414" spans="4:4">
      <c r="D414" s="250"/>
    </row>
    <row r="415" spans="4:4">
      <c r="D415" s="250"/>
    </row>
    <row r="416" spans="4:4">
      <c r="D416" s="250"/>
    </row>
    <row r="417" spans="4:4">
      <c r="D417" s="250"/>
    </row>
    <row r="418" spans="4:4">
      <c r="D418" s="250"/>
    </row>
    <row r="419" spans="4:4">
      <c r="D419" s="250"/>
    </row>
    <row r="420" spans="4:4">
      <c r="D420" s="250"/>
    </row>
    <row r="421" spans="4:4">
      <c r="D421" s="250"/>
    </row>
    <row r="422" spans="4:4">
      <c r="D422" s="250"/>
    </row>
    <row r="423" spans="4:4">
      <c r="D423" s="250"/>
    </row>
    <row r="424" spans="4:4">
      <c r="D424" s="250"/>
    </row>
    <row r="425" spans="4:4">
      <c r="D425" s="250"/>
    </row>
    <row r="426" spans="4:4">
      <c r="D426" s="250"/>
    </row>
    <row r="427" spans="4:4">
      <c r="D427" s="250"/>
    </row>
    <row r="428" spans="4:4">
      <c r="D428" s="250"/>
    </row>
    <row r="429" spans="4:4">
      <c r="D429" s="250"/>
    </row>
    <row r="430" spans="4:4">
      <c r="D430" s="250"/>
    </row>
    <row r="431" spans="4:4">
      <c r="D431" s="250"/>
    </row>
    <row r="432" spans="4:4">
      <c r="D432" s="250"/>
    </row>
    <row r="433" spans="4:4">
      <c r="D433" s="250"/>
    </row>
    <row r="434" spans="4:4">
      <c r="D434" s="250"/>
    </row>
    <row r="435" spans="4:4">
      <c r="D435" s="250"/>
    </row>
    <row r="436" spans="4:4">
      <c r="D436" s="250"/>
    </row>
    <row r="437" spans="4:4">
      <c r="D437" s="250"/>
    </row>
    <row r="438" spans="4:4">
      <c r="D438" s="250"/>
    </row>
    <row r="439" spans="4:4">
      <c r="D439" s="250"/>
    </row>
    <row r="440" spans="4:4">
      <c r="D440" s="250"/>
    </row>
    <row r="441" spans="4:4">
      <c r="D441" s="250"/>
    </row>
    <row r="442" spans="4:4">
      <c r="D442" s="250"/>
    </row>
    <row r="443" spans="4:4">
      <c r="D443" s="250"/>
    </row>
    <row r="444" spans="4:4">
      <c r="D444" s="250"/>
    </row>
    <row r="445" spans="4:4">
      <c r="D445" s="250"/>
    </row>
    <row r="446" spans="4:4">
      <c r="D446" s="250"/>
    </row>
    <row r="447" spans="4:4">
      <c r="D447" s="250"/>
    </row>
    <row r="448" spans="4:4">
      <c r="D448" s="250"/>
    </row>
    <row r="449" spans="4:4">
      <c r="D449" s="250"/>
    </row>
    <row r="450" spans="4:4">
      <c r="D450" s="250"/>
    </row>
    <row r="451" spans="4:4">
      <c r="D451" s="250"/>
    </row>
    <row r="452" spans="4:4">
      <c r="D452" s="250"/>
    </row>
    <row r="453" spans="4:4">
      <c r="D453" s="250"/>
    </row>
    <row r="454" spans="4:4">
      <c r="D454" s="250"/>
    </row>
    <row r="455" spans="4:4">
      <c r="D455" s="250"/>
    </row>
    <row r="456" spans="4:4">
      <c r="D456" s="250"/>
    </row>
    <row r="457" spans="4:4">
      <c r="D457" s="250"/>
    </row>
    <row r="458" spans="4:4">
      <c r="D458" s="250"/>
    </row>
    <row r="459" spans="4:4">
      <c r="D459" s="250"/>
    </row>
    <row r="460" spans="4:4">
      <c r="D460" s="250"/>
    </row>
    <row r="461" spans="4:4">
      <c r="D461" s="250"/>
    </row>
    <row r="462" spans="4:4">
      <c r="D462" s="250"/>
    </row>
    <row r="463" spans="4:4">
      <c r="D463" s="250"/>
    </row>
    <row r="464" spans="4:4">
      <c r="D464" s="25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sheetData>
  <conditionalFormatting sqref="U3:CA3">
    <cfRule type="cellIs" dxfId="23" priority="4" operator="equal">
      <formula>"Post-Fcst"</formula>
    </cfRule>
    <cfRule type="cellIs" dxfId="22" priority="5" operator="equal">
      <formula>"Forecast"</formula>
    </cfRule>
    <cfRule type="cellIs" dxfId="21" priority="6" operator="equal">
      <formula>"Pre Fcst"</formula>
    </cfRule>
  </conditionalFormatting>
  <conditionalFormatting sqref="J3:T3">
    <cfRule type="cellIs" dxfId="20" priority="1" operator="equal">
      <formula>"Post-Fcst"</formula>
    </cfRule>
    <cfRule type="cellIs" dxfId="19" priority="2" operator="equal">
      <formula>"Forecast"</formula>
    </cfRule>
    <cfRule type="cellIs" dxfId="18" priority="3" operator="equal">
      <formula>"Pre Fcst"</formula>
    </cfRule>
  </conditionalFormatting>
  <pageMargins left="0.70866141732283472" right="0.70866141732283472" top="0.74803149606299213" bottom="0.74803149606299213" header="0.31496062992125984" footer="0.31496062992125984"/>
  <pageSetup paperSize="9" scale="58"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 man="1"/>
    <brk id="234" max="16383" man="1"/>
    <brk id="291"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773"/>
  <sheetViews>
    <sheetView showGridLines="0" zoomScaleNormal="100" workbookViewId="0">
      <pane ySplit="5" topLeftCell="A6" activePane="bottomLeft" state="frozen"/>
      <selection pane="bottomLeft"/>
      <selection activeCell="B1" sqref="B1"/>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Hafren Dyfrdwy</v>
      </c>
      <c r="R1" s="454"/>
      <c r="S1" s="454"/>
      <c r="T1" s="454"/>
    </row>
    <row r="2" spans="1:79" s="460" customFormat="1" ht="28.5">
      <c r="A2" s="142" t="str">
        <f xml:space="preserve"> "Update of the PR19 RCVs for publication in Spring " &amp; Inp!$F$17</f>
        <v>Update of the PR19 RCVs for publication in Spring 2022</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1254</v>
      </c>
      <c r="B7" s="408"/>
      <c r="C7" s="408"/>
      <c r="D7" s="408"/>
      <c r="E7" s="408"/>
      <c r="F7" s="408"/>
      <c r="G7" s="408"/>
      <c r="H7" s="408"/>
      <c r="I7" s="408"/>
      <c r="J7" s="408"/>
      <c r="K7" s="408"/>
      <c r="L7" s="408"/>
      <c r="M7" s="408"/>
      <c r="N7" s="408"/>
      <c r="O7" s="408"/>
      <c r="P7" s="408"/>
      <c r="Q7" s="408"/>
      <c r="R7" s="408"/>
      <c r="S7" s="408"/>
      <c r="T7" s="408"/>
    </row>
    <row r="8" spans="1:79" s="545" customFormat="1" ht="12" outlineLevel="1">
      <c r="A8" s="538"/>
      <c r="B8" s="539"/>
      <c r="C8" s="540"/>
      <c r="D8" s="541"/>
      <c r="E8" s="535"/>
      <c r="F8" s="542"/>
      <c r="G8" s="542"/>
      <c r="H8" s="542"/>
      <c r="I8" s="543"/>
      <c r="J8" s="543"/>
      <c r="K8" s="543"/>
      <c r="L8" s="543"/>
      <c r="M8" s="543"/>
      <c r="N8" s="543"/>
      <c r="O8" s="543"/>
      <c r="P8" s="543"/>
      <c r="Q8" s="543"/>
      <c r="R8" s="544"/>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row>
    <row r="9" spans="1:79" s="415" customFormat="1" ht="24.75" outlineLevel="1">
      <c r="A9" s="410"/>
      <c r="B9" s="411" t="s">
        <v>1302</v>
      </c>
      <c r="C9" s="412"/>
      <c r="D9" s="413"/>
      <c r="E9" s="414"/>
      <c r="R9" s="420"/>
    </row>
    <row r="10" spans="1:79" s="467" customFormat="1" outlineLevel="1">
      <c r="A10" s="469"/>
      <c r="B10" s="470"/>
      <c r="C10" s="471"/>
      <c r="D10" s="461"/>
      <c r="E10" s="462"/>
      <c r="M10" s="463" t="s">
        <v>197</v>
      </c>
      <c r="N10" s="472" t="s">
        <v>198</v>
      </c>
      <c r="O10" s="463" t="s">
        <v>199</v>
      </c>
      <c r="P10" s="463" t="s">
        <v>200</v>
      </c>
      <c r="Q10" s="463" t="s">
        <v>201</v>
      </c>
      <c r="R10" s="473"/>
    </row>
    <row r="11" spans="1:79" s="487" customFormat="1" ht="12" outlineLevel="1">
      <c r="A11" s="489"/>
      <c r="B11" s="561"/>
      <c r="C11" s="490"/>
      <c r="D11" s="464"/>
      <c r="E11" s="465" t="str">
        <f xml:space="preserve"> Update!E947</f>
        <v>Total: Opening RCV - nominal (year end prices)</v>
      </c>
      <c r="M11" s="626">
        <f xml:space="preserve"> Update!M947</f>
        <v>73.753674459618736</v>
      </c>
      <c r="N11" s="626">
        <f xml:space="preserve"> Update!N947</f>
        <v>81.47275781144765</v>
      </c>
      <c r="O11" s="626">
        <f xml:space="preserve"> Update!O947</f>
        <v>0</v>
      </c>
      <c r="P11" s="626">
        <f xml:space="preserve"> Update!P947</f>
        <v>0</v>
      </c>
      <c r="Q11" s="626">
        <f xml:space="preserve"> Update!Q947</f>
        <v>0</v>
      </c>
    </row>
    <row r="12" spans="1:79" s="487" customFormat="1" ht="12" outlineLevel="1">
      <c r="A12" s="489"/>
      <c r="B12" s="561"/>
      <c r="C12" s="490"/>
      <c r="D12" s="464" t="s">
        <v>719</v>
      </c>
      <c r="E12" s="465" t="str">
        <f xml:space="preserve"> Update!E948</f>
        <v>Total: Indexation - nominal (year end prices)</v>
      </c>
      <c r="M12" s="626">
        <f xml:space="preserve"> Update!M948</f>
        <v>0.61783210164053348</v>
      </c>
      <c r="N12" s="626">
        <f xml:space="preserve"> Update!N948</f>
        <v>3.8080118591080412</v>
      </c>
      <c r="O12" s="626">
        <f xml:space="preserve"> Update!O948</f>
        <v>0</v>
      </c>
      <c r="P12" s="626">
        <f xml:space="preserve"> Update!P948</f>
        <v>0</v>
      </c>
      <c r="Q12" s="626">
        <f xml:space="preserve"> Update!Q948</f>
        <v>0</v>
      </c>
    </row>
    <row r="13" spans="1:79" s="487" customFormat="1" ht="12" outlineLevel="1">
      <c r="A13" s="489"/>
      <c r="B13" s="561"/>
      <c r="C13" s="490"/>
      <c r="D13" s="464" t="s">
        <v>719</v>
      </c>
      <c r="E13" s="465" t="str">
        <f xml:space="preserve"> Update!E949</f>
        <v>Total: Non-PAYG totex additions - nominal (year end prices)</v>
      </c>
      <c r="M13" s="626">
        <f xml:space="preserve"> Update!M949</f>
        <v>10.197989211939937</v>
      </c>
      <c r="N13" s="626">
        <f xml:space="preserve"> Update!N949</f>
        <v>11.611809005245195</v>
      </c>
      <c r="O13" s="626">
        <f xml:space="preserve"> Update!O949</f>
        <v>0</v>
      </c>
      <c r="P13" s="626">
        <f xml:space="preserve"> Update!P949</f>
        <v>0</v>
      </c>
      <c r="Q13" s="626">
        <f xml:space="preserve"> Update!Q949</f>
        <v>0</v>
      </c>
    </row>
    <row r="14" spans="1:79" s="487" customFormat="1" ht="12" outlineLevel="1">
      <c r="A14" s="489"/>
      <c r="B14" s="561"/>
      <c r="C14" s="490"/>
      <c r="D14" s="464" t="s">
        <v>631</v>
      </c>
      <c r="E14" s="465" t="str">
        <f xml:space="preserve"> Update!E950</f>
        <v>Total: RCV run-off - nominal (year end prices)</v>
      </c>
      <c r="M14" s="626">
        <f xml:space="preserve"> Update!M950</f>
        <v>4.9734785066053853</v>
      </c>
      <c r="N14" s="626">
        <f xml:space="preserve"> Update!N950</f>
        <v>5.6602442416409975</v>
      </c>
      <c r="O14" s="626">
        <f xml:space="preserve"> Update!O950</f>
        <v>0</v>
      </c>
      <c r="P14" s="626">
        <f xml:space="preserve"> Update!P950</f>
        <v>0</v>
      </c>
      <c r="Q14" s="626">
        <f xml:space="preserve"> Update!Q950</f>
        <v>0</v>
      </c>
    </row>
    <row r="15" spans="1:79" s="487" customFormat="1" ht="12" outlineLevel="1">
      <c r="A15" s="489"/>
      <c r="B15" s="561"/>
      <c r="C15" s="490"/>
      <c r="D15" s="464" t="s">
        <v>631</v>
      </c>
      <c r="E15" s="465" t="str">
        <f xml:space="preserve"> Update!E951</f>
        <v>Total: Other adjustments - nominal (year end prices)</v>
      </c>
      <c r="M15" s="626">
        <f xml:space="preserve"> Update!M951</f>
        <v>0</v>
      </c>
      <c r="N15" s="626">
        <f xml:space="preserve"> Update!N951</f>
        <v>0</v>
      </c>
      <c r="O15" s="626">
        <f xml:space="preserve"> Update!O951</f>
        <v>0</v>
      </c>
      <c r="P15" s="626">
        <f xml:space="preserve"> Update!P951</f>
        <v>0</v>
      </c>
      <c r="Q15" s="626">
        <f xml:space="preserve"> Update!Q951</f>
        <v>0</v>
      </c>
    </row>
    <row r="16" spans="1:79" s="487" customFormat="1" ht="12" outlineLevel="1">
      <c r="A16" s="489"/>
      <c r="B16" s="561"/>
      <c r="C16" s="490"/>
      <c r="D16" s="464"/>
      <c r="E16" s="465" t="str">
        <f xml:space="preserve"> Update!E952</f>
        <v>Total: Closing RCV - nominal (year end prices)</v>
      </c>
      <c r="M16" s="626">
        <f xml:space="preserve"> Update!M952</f>
        <v>79.596017266593876</v>
      </c>
      <c r="N16" s="626">
        <f xml:space="preserve"> Update!N952</f>
        <v>91.232334434159895</v>
      </c>
      <c r="O16" s="626">
        <f xml:space="preserve"> Update!O952</f>
        <v>0</v>
      </c>
      <c r="P16" s="626">
        <f xml:space="preserve"> Update!P952</f>
        <v>0</v>
      </c>
      <c r="Q16" s="626">
        <f xml:space="preserve"> Update!Q952</f>
        <v>0</v>
      </c>
    </row>
    <row r="17" spans="1:20" s="481" customFormat="1" ht="12" outlineLevel="1">
      <c r="A17" s="474"/>
      <c r="B17" s="475"/>
      <c r="C17" s="476"/>
      <c r="D17" s="534"/>
      <c r="E17" s="535"/>
      <c r="R17" s="466"/>
    </row>
    <row r="18" spans="1:20" s="533" customFormat="1" ht="24.75" outlineLevel="1" collapsed="1">
      <c r="A18" s="410"/>
      <c r="B18" s="411" t="s">
        <v>1303</v>
      </c>
      <c r="C18" s="412"/>
      <c r="D18" s="413"/>
      <c r="E18" s="414"/>
      <c r="F18" s="531"/>
      <c r="G18" s="531"/>
      <c r="H18" s="531"/>
      <c r="I18" s="531"/>
      <c r="J18" s="531"/>
      <c r="K18" s="531"/>
      <c r="L18" s="531"/>
      <c r="M18" s="531"/>
      <c r="N18" s="531"/>
      <c r="O18" s="531"/>
      <c r="P18" s="531"/>
      <c r="Q18" s="531"/>
      <c r="R18" s="532"/>
      <c r="S18" s="531"/>
      <c r="T18" s="531"/>
    </row>
    <row r="19" spans="1:20" s="504" customFormat="1" ht="24.75" hidden="1" outlineLevel="2">
      <c r="A19" s="410"/>
      <c r="B19" s="411" t="s">
        <v>1304</v>
      </c>
      <c r="C19" s="412"/>
      <c r="D19" s="413"/>
      <c r="E19" s="414"/>
      <c r="F19" s="415"/>
      <c r="G19" s="415"/>
      <c r="H19" s="415"/>
      <c r="I19" s="415"/>
      <c r="J19" s="415"/>
      <c r="K19" s="415"/>
      <c r="L19" s="415"/>
      <c r="R19" s="505"/>
    </row>
    <row r="20" spans="1:20" s="467" customFormat="1" hidden="1" outlineLevel="2">
      <c r="A20" s="469"/>
      <c r="B20" s="470"/>
      <c r="C20" s="471"/>
      <c r="D20" s="461"/>
      <c r="E20" s="462"/>
      <c r="M20" s="463" t="s">
        <v>197</v>
      </c>
      <c r="N20" s="472" t="s">
        <v>198</v>
      </c>
      <c r="O20" s="463" t="s">
        <v>199</v>
      </c>
      <c r="P20" s="463" t="s">
        <v>200</v>
      </c>
      <c r="Q20" s="463" t="s">
        <v>201</v>
      </c>
      <c r="R20" s="473"/>
    </row>
    <row r="21" spans="1:20" s="468" customFormat="1" ht="12" hidden="1" outlineLevel="2">
      <c r="A21" s="474"/>
      <c r="B21" s="475"/>
      <c r="C21" s="476"/>
      <c r="D21" s="477"/>
      <c r="E21" s="478" t="s">
        <v>1362</v>
      </c>
      <c r="F21" s="479"/>
      <c r="G21" s="479"/>
      <c r="H21" s="479"/>
      <c r="I21" s="479"/>
      <c r="J21" s="479"/>
      <c r="K21" s="479"/>
      <c r="L21" s="479"/>
      <c r="M21" s="565">
        <f xml:space="preserve"> Update!M930</f>
        <v>36.878019326052019</v>
      </c>
      <c r="N21" s="480">
        <f xml:space="preserve"> Update!N930</f>
        <v>35.710841123160073</v>
      </c>
      <c r="O21" s="480">
        <f xml:space="preserve"> Update!O930</f>
        <v>0</v>
      </c>
      <c r="P21" s="480">
        <f xml:space="preserve"> Update!P930</f>
        <v>0</v>
      </c>
      <c r="Q21" s="480">
        <f xml:space="preserve"> Update!Q930</f>
        <v>0</v>
      </c>
      <c r="R21" s="466"/>
      <c r="S21" s="481"/>
      <c r="T21" s="481"/>
    </row>
    <row r="22" spans="1:20" s="487" customFormat="1" ht="12" hidden="1" outlineLevel="2">
      <c r="A22" s="421"/>
      <c r="B22" s="422"/>
      <c r="C22" s="627"/>
      <c r="D22" s="464" t="s">
        <v>719</v>
      </c>
      <c r="E22" s="465" t="s">
        <v>1363</v>
      </c>
      <c r="F22" s="628"/>
      <c r="G22" s="628"/>
      <c r="H22" s="628"/>
      <c r="I22" s="628"/>
      <c r="J22" s="628"/>
      <c r="K22" s="628"/>
      <c r="L22" s="628"/>
      <c r="M22" s="629">
        <f xml:space="preserve"> Update!M931</f>
        <v>0.32019390731447855</v>
      </c>
      <c r="N22" s="629">
        <f xml:space="preserve"> Update!N931</f>
        <v>2.0627310212499466</v>
      </c>
      <c r="O22" s="629">
        <f xml:space="preserve"> Update!O931</f>
        <v>0</v>
      </c>
      <c r="P22" s="629">
        <f xml:space="preserve"> Update!P931</f>
        <v>0</v>
      </c>
      <c r="Q22" s="629">
        <f xml:space="preserve"> Update!Q931</f>
        <v>0</v>
      </c>
      <c r="R22" s="466"/>
      <c r="S22" s="466"/>
      <c r="T22" s="466"/>
    </row>
    <row r="23" spans="1:20" s="468" customFormat="1" ht="12" hidden="1" outlineLevel="2">
      <c r="A23" s="474"/>
      <c r="B23" s="475"/>
      <c r="C23" s="476"/>
      <c r="D23" s="477" t="s">
        <v>631</v>
      </c>
      <c r="E23" s="480" t="s">
        <v>1364</v>
      </c>
      <c r="F23" s="479"/>
      <c r="G23" s="479"/>
      <c r="H23" s="479"/>
      <c r="I23" s="479"/>
      <c r="J23" s="479"/>
      <c r="K23" s="479"/>
      <c r="L23" s="479"/>
      <c r="M23" s="480">
        <f xml:space="preserve"> Update!M932</f>
        <v>2.3364411909630234</v>
      </c>
      <c r="N23" s="480">
        <f xml:space="preserve"> Update!N932</f>
        <v>2.3724285661693374</v>
      </c>
      <c r="O23" s="480">
        <f xml:space="preserve"> Update!O932</f>
        <v>0</v>
      </c>
      <c r="P23" s="480">
        <f xml:space="preserve"> Update!P932</f>
        <v>0</v>
      </c>
      <c r="Q23" s="480">
        <f xml:space="preserve"> Update!Q932</f>
        <v>0</v>
      </c>
      <c r="R23" s="466"/>
      <c r="S23" s="481"/>
      <c r="T23" s="481"/>
    </row>
    <row r="24" spans="1:20" s="468" customFormat="1" ht="12" hidden="1" outlineLevel="2">
      <c r="A24" s="474"/>
      <c r="B24" s="475"/>
      <c r="C24" s="476"/>
      <c r="D24" s="482"/>
      <c r="E24" s="480" t="s">
        <v>1258</v>
      </c>
      <c r="F24" s="479"/>
      <c r="G24" s="479"/>
      <c r="H24" s="479"/>
      <c r="I24" s="479"/>
      <c r="J24" s="479"/>
      <c r="K24" s="479"/>
      <c r="L24" s="479"/>
      <c r="M24" s="480">
        <f xml:space="preserve"> Update!M933</f>
        <v>34.86177204240348</v>
      </c>
      <c r="N24" s="480">
        <f xml:space="preserve"> Update!N933</f>
        <v>35.401143578240671</v>
      </c>
      <c r="O24" s="480">
        <f xml:space="preserve"> Update!O933</f>
        <v>0</v>
      </c>
      <c r="P24" s="480">
        <f xml:space="preserve"> Update!P933</f>
        <v>0</v>
      </c>
      <c r="Q24" s="480">
        <f xml:space="preserve"> Update!Q933</f>
        <v>0</v>
      </c>
      <c r="R24" s="466"/>
      <c r="S24" s="481"/>
      <c r="T24" s="481"/>
    </row>
    <row r="25" spans="1:20" s="468" customFormat="1" ht="12" hidden="1" outlineLevel="2">
      <c r="A25" s="546"/>
      <c r="B25" s="547"/>
      <c r="C25" s="548"/>
      <c r="D25" s="549"/>
      <c r="E25" s="537"/>
      <c r="F25" s="550"/>
      <c r="G25" s="550"/>
      <c r="H25" s="550"/>
      <c r="I25" s="551"/>
      <c r="J25" s="550"/>
      <c r="K25" s="550"/>
      <c r="L25" s="550"/>
      <c r="M25" s="550"/>
      <c r="N25" s="550"/>
      <c r="O25" s="550"/>
      <c r="P25" s="550"/>
      <c r="Q25" s="550"/>
      <c r="R25" s="552"/>
      <c r="S25" s="550"/>
      <c r="T25" s="550"/>
    </row>
    <row r="26" spans="1:20" s="415" customFormat="1" ht="24.75" hidden="1" outlineLevel="2">
      <c r="A26" s="410"/>
      <c r="B26" s="411" t="s">
        <v>1305</v>
      </c>
      <c r="C26" s="412"/>
      <c r="D26" s="413"/>
      <c r="E26" s="414"/>
      <c r="R26" s="420"/>
    </row>
    <row r="27" spans="1:20" s="467" customFormat="1" hidden="1" outlineLevel="2">
      <c r="A27" s="469"/>
      <c r="B27" s="470"/>
      <c r="C27" s="471"/>
      <c r="D27" s="461"/>
      <c r="E27" s="462"/>
      <c r="M27" s="463" t="s">
        <v>197</v>
      </c>
      <c r="N27" s="472" t="s">
        <v>198</v>
      </c>
      <c r="O27" s="463" t="s">
        <v>199</v>
      </c>
      <c r="P27" s="463" t="s">
        <v>200</v>
      </c>
      <c r="Q27" s="463" t="s">
        <v>201</v>
      </c>
      <c r="R27" s="473"/>
    </row>
    <row r="28" spans="1:20" s="468" customFormat="1" ht="12" hidden="1" outlineLevel="2">
      <c r="A28" s="483"/>
      <c r="B28" s="484"/>
      <c r="C28" s="485"/>
      <c r="D28" s="477"/>
      <c r="E28" s="478" t="s">
        <v>1259</v>
      </c>
      <c r="F28" s="486"/>
      <c r="G28" s="486"/>
      <c r="H28" s="486"/>
      <c r="I28" s="486"/>
      <c r="J28" s="486"/>
      <c r="K28" s="486"/>
      <c r="L28" s="486"/>
      <c r="M28" s="480">
        <f xml:space="preserve"> Update!M935</f>
        <v>36.875655133566724</v>
      </c>
      <c r="N28" s="480">
        <f xml:space="preserve"> Update!N935</f>
        <v>35.638753828808653</v>
      </c>
      <c r="O28" s="480">
        <f xml:space="preserve"> Update!O935</f>
        <v>0</v>
      </c>
      <c r="P28" s="480">
        <f xml:space="preserve"> Update!P935</f>
        <v>0</v>
      </c>
      <c r="Q28" s="480">
        <f xml:space="preserve"> Update!Q935</f>
        <v>0</v>
      </c>
      <c r="R28" s="487"/>
    </row>
    <row r="29" spans="1:20" s="487" customFormat="1" ht="12" hidden="1" outlineLevel="2">
      <c r="A29" s="489"/>
      <c r="B29" s="561"/>
      <c r="C29" s="490"/>
      <c r="D29" s="464" t="s">
        <v>719</v>
      </c>
      <c r="E29" s="465" t="s">
        <v>1365</v>
      </c>
      <c r="F29" s="638"/>
      <c r="G29" s="638"/>
      <c r="H29" s="638"/>
      <c r="I29" s="638"/>
      <c r="J29" s="638"/>
      <c r="K29" s="638"/>
      <c r="L29" s="638"/>
      <c r="M29" s="629">
        <f xml:space="preserve"> Update!M936</f>
        <v>0.29763819432605498</v>
      </c>
      <c r="N29" s="629">
        <f xml:space="preserve"> Update!N936</f>
        <v>1.3592008080920499</v>
      </c>
      <c r="O29" s="629">
        <f xml:space="preserve"> Update!O936</f>
        <v>0</v>
      </c>
      <c r="P29" s="629">
        <f xml:space="preserve"> Update!P936</f>
        <v>0</v>
      </c>
      <c r="Q29" s="629">
        <f xml:space="preserve"> Update!Q936</f>
        <v>0</v>
      </c>
    </row>
    <row r="30" spans="1:20" s="468" customFormat="1" ht="12" hidden="1" outlineLevel="2">
      <c r="A30" s="483"/>
      <c r="B30" s="484"/>
      <c r="C30" s="485"/>
      <c r="D30" s="477" t="s">
        <v>631</v>
      </c>
      <c r="E30" s="478" t="s">
        <v>1366</v>
      </c>
      <c r="F30" s="486"/>
      <c r="G30" s="486"/>
      <c r="H30" s="486"/>
      <c r="I30" s="486"/>
      <c r="J30" s="486"/>
      <c r="K30" s="486"/>
      <c r="L30" s="486"/>
      <c r="M30" s="480">
        <f xml:space="preserve"> Update!M937</f>
        <v>2.3348759573519793</v>
      </c>
      <c r="N30" s="480">
        <f xml:space="preserve"> Update!N937</f>
        <v>2.3237146895944254</v>
      </c>
      <c r="O30" s="480">
        <f xml:space="preserve"> Update!O937</f>
        <v>0</v>
      </c>
      <c r="P30" s="480">
        <f xml:space="preserve"> Update!P937</f>
        <v>0</v>
      </c>
      <c r="Q30" s="480">
        <f xml:space="preserve"> Update!Q937</f>
        <v>0</v>
      </c>
      <c r="R30" s="487"/>
    </row>
    <row r="31" spans="1:20" s="468" customFormat="1" ht="12" hidden="1" outlineLevel="2">
      <c r="A31" s="483"/>
      <c r="B31" s="484"/>
      <c r="C31" s="485"/>
      <c r="D31" s="477" t="s">
        <v>631</v>
      </c>
      <c r="E31" s="478" t="s">
        <v>1367</v>
      </c>
      <c r="F31" s="486"/>
      <c r="G31" s="486"/>
      <c r="H31" s="486"/>
      <c r="I31" s="486"/>
      <c r="J31" s="486"/>
      <c r="K31" s="486"/>
      <c r="L31" s="486"/>
      <c r="M31" s="480">
        <f xml:space="preserve"> Update!M938</f>
        <v>0</v>
      </c>
      <c r="N31" s="480">
        <f xml:space="preserve"> Update!N938</f>
        <v>0</v>
      </c>
      <c r="O31" s="480">
        <f xml:space="preserve"> Update!O938</f>
        <v>0</v>
      </c>
      <c r="P31" s="480">
        <f xml:space="preserve"> Update!P938</f>
        <v>0</v>
      </c>
      <c r="Q31" s="480">
        <f xml:space="preserve"> Update!Q938</f>
        <v>0</v>
      </c>
      <c r="R31" s="487"/>
    </row>
    <row r="32" spans="1:20" s="468" customFormat="1" ht="12" hidden="1" outlineLevel="2">
      <c r="A32" s="483"/>
      <c r="B32" s="484"/>
      <c r="C32" s="485"/>
      <c r="D32" s="477"/>
      <c r="E32" s="478" t="s">
        <v>1263</v>
      </c>
      <c r="F32" s="486"/>
      <c r="G32" s="486"/>
      <c r="H32" s="486"/>
      <c r="I32" s="486"/>
      <c r="J32" s="486"/>
      <c r="K32" s="486"/>
      <c r="L32" s="486"/>
      <c r="M32" s="480">
        <f xml:space="preserve"> Update!M939</f>
        <v>34.838417370540853</v>
      </c>
      <c r="N32" s="480">
        <f xml:space="preserve"> Update!N939</f>
        <v>34.674239947306276</v>
      </c>
      <c r="O32" s="480">
        <f xml:space="preserve"> Update!O939</f>
        <v>0</v>
      </c>
      <c r="P32" s="480">
        <f xml:space="preserve"> Update!P939</f>
        <v>0</v>
      </c>
      <c r="Q32" s="480">
        <f xml:space="preserve"> Update!Q939</f>
        <v>0</v>
      </c>
      <c r="R32" s="487"/>
    </row>
    <row r="33" spans="1:18" s="468" customFormat="1" ht="12" hidden="1" outlineLevel="2">
      <c r="A33" s="483"/>
      <c r="B33" s="484"/>
      <c r="C33" s="485"/>
      <c r="D33" s="536"/>
      <c r="E33" s="537"/>
      <c r="R33" s="487"/>
    </row>
    <row r="34" spans="1:18" s="415" customFormat="1" ht="24.75" hidden="1" outlineLevel="2">
      <c r="A34" s="410"/>
      <c r="B34" s="411" t="s">
        <v>1306</v>
      </c>
      <c r="C34" s="412"/>
      <c r="D34" s="413"/>
      <c r="E34" s="414"/>
      <c r="R34" s="420"/>
    </row>
    <row r="35" spans="1:18" s="467" customFormat="1" hidden="1" outlineLevel="2">
      <c r="A35" s="469"/>
      <c r="B35" s="470"/>
      <c r="C35" s="471"/>
      <c r="D35" s="461"/>
      <c r="E35" s="462"/>
      <c r="M35" s="463" t="s">
        <v>197</v>
      </c>
      <c r="N35" s="472" t="s">
        <v>198</v>
      </c>
      <c r="O35" s="463" t="s">
        <v>199</v>
      </c>
      <c r="P35" s="463" t="s">
        <v>200</v>
      </c>
      <c r="Q35" s="463" t="s">
        <v>201</v>
      </c>
      <c r="R35" s="473"/>
    </row>
    <row r="36" spans="1:18" s="468" customFormat="1" ht="12" hidden="1" outlineLevel="2">
      <c r="A36" s="483"/>
      <c r="B36" s="484"/>
      <c r="C36" s="485"/>
      <c r="D36" s="477"/>
      <c r="E36" s="478" t="s">
        <v>1264</v>
      </c>
      <c r="F36" s="486"/>
      <c r="G36" s="486"/>
      <c r="H36" s="486"/>
      <c r="I36" s="486"/>
      <c r="J36" s="486"/>
      <c r="K36" s="486"/>
      <c r="L36" s="486"/>
      <c r="M36" s="480">
        <f xml:space="preserve"> Update!M941</f>
        <v>0</v>
      </c>
      <c r="N36" s="480">
        <f xml:space="preserve"> Update!N941</f>
        <v>10.123162859478924</v>
      </c>
      <c r="O36" s="480">
        <f xml:space="preserve"> Update!O941</f>
        <v>0</v>
      </c>
      <c r="P36" s="480">
        <f xml:space="preserve"> Update!P941</f>
        <v>0</v>
      </c>
      <c r="Q36" s="480">
        <f xml:space="preserve"> Update!Q941</f>
        <v>0</v>
      </c>
      <c r="R36" s="487"/>
    </row>
    <row r="37" spans="1:18" s="487" customFormat="1" ht="12" hidden="1" outlineLevel="2">
      <c r="A37" s="489"/>
      <c r="B37" s="561"/>
      <c r="C37" s="490"/>
      <c r="D37" s="464" t="s">
        <v>719</v>
      </c>
      <c r="E37" s="465" t="s">
        <v>1368</v>
      </c>
      <c r="F37" s="638"/>
      <c r="G37" s="638"/>
      <c r="H37" s="638"/>
      <c r="I37" s="638"/>
      <c r="J37" s="638"/>
      <c r="K37" s="638"/>
      <c r="L37" s="638"/>
      <c r="M37" s="629">
        <f xml:space="preserve"> Update!M942</f>
        <v>0</v>
      </c>
      <c r="N37" s="629">
        <f xml:space="preserve"> Update!N942</f>
        <v>0.3860800297660445</v>
      </c>
      <c r="O37" s="629">
        <f xml:space="preserve"> Update!O942</f>
        <v>0</v>
      </c>
      <c r="P37" s="629">
        <f xml:space="preserve"> Update!P942</f>
        <v>0</v>
      </c>
      <c r="Q37" s="629">
        <f xml:space="preserve"> Update!Q942</f>
        <v>0</v>
      </c>
    </row>
    <row r="38" spans="1:18" s="468" customFormat="1" ht="12" hidden="1" outlineLevel="2">
      <c r="A38" s="483"/>
      <c r="B38" s="484"/>
      <c r="C38" s="485"/>
      <c r="D38" s="477" t="s">
        <v>719</v>
      </c>
      <c r="E38" s="478" t="s">
        <v>1369</v>
      </c>
      <c r="F38" s="486"/>
      <c r="G38" s="486"/>
      <c r="H38" s="486"/>
      <c r="I38" s="486"/>
      <c r="J38" s="486"/>
      <c r="K38" s="486"/>
      <c r="L38" s="486"/>
      <c r="M38" s="480">
        <f xml:space="preserve"> Update!M943</f>
        <v>10.197989211939937</v>
      </c>
      <c r="N38" s="480">
        <f xml:space="preserve"> Update!N943</f>
        <v>11.611809005245195</v>
      </c>
      <c r="O38" s="480">
        <f xml:space="preserve"> Update!O943</f>
        <v>0</v>
      </c>
      <c r="P38" s="480">
        <f xml:space="preserve"> Update!P943</f>
        <v>0</v>
      </c>
      <c r="Q38" s="480">
        <f xml:space="preserve"> Update!Q943</f>
        <v>0</v>
      </c>
      <c r="R38" s="487"/>
    </row>
    <row r="39" spans="1:18" s="468" customFormat="1" ht="12" hidden="1" outlineLevel="2">
      <c r="A39" s="483"/>
      <c r="B39" s="484"/>
      <c r="C39" s="485"/>
      <c r="D39" s="477" t="s">
        <v>631</v>
      </c>
      <c r="E39" s="478" t="s">
        <v>1370</v>
      </c>
      <c r="F39" s="486"/>
      <c r="G39" s="486"/>
      <c r="H39" s="486"/>
      <c r="I39" s="486"/>
      <c r="J39" s="486"/>
      <c r="K39" s="486"/>
      <c r="L39" s="486"/>
      <c r="M39" s="480">
        <f xml:space="preserve"> Update!M944</f>
        <v>0.30216135829038249</v>
      </c>
      <c r="N39" s="480">
        <f xml:space="preserve"> Update!N944</f>
        <v>0.96410098587723381</v>
      </c>
      <c r="O39" s="480">
        <f xml:space="preserve"> Update!O944</f>
        <v>0</v>
      </c>
      <c r="P39" s="480">
        <f xml:space="preserve"> Update!P944</f>
        <v>0</v>
      </c>
      <c r="Q39" s="480">
        <f xml:space="preserve"> Update!Q944</f>
        <v>0</v>
      </c>
      <c r="R39" s="487"/>
    </row>
    <row r="40" spans="1:18" s="468" customFormat="1" ht="12" hidden="1" outlineLevel="2">
      <c r="A40" s="483"/>
      <c r="B40" s="484"/>
      <c r="C40" s="485"/>
      <c r="D40" s="477"/>
      <c r="E40" s="478" t="s">
        <v>1268</v>
      </c>
      <c r="F40" s="486"/>
      <c r="G40" s="486"/>
      <c r="H40" s="486"/>
      <c r="I40" s="486"/>
      <c r="J40" s="486"/>
      <c r="K40" s="486"/>
      <c r="L40" s="486"/>
      <c r="M40" s="480">
        <f xml:space="preserve"> Update!M945</f>
        <v>9.8958278536495552</v>
      </c>
      <c r="N40" s="480">
        <f xml:space="preserve"> Update!N945</f>
        <v>21.156950908612934</v>
      </c>
      <c r="O40" s="480">
        <f xml:space="preserve"> Update!O945</f>
        <v>0</v>
      </c>
      <c r="P40" s="480">
        <f xml:space="preserve"> Update!P945</f>
        <v>0</v>
      </c>
      <c r="Q40" s="480">
        <f xml:space="preserve"> Update!Q945</f>
        <v>0</v>
      </c>
      <c r="R40" s="487"/>
    </row>
    <row r="41" spans="1:18" s="468" customFormat="1" ht="12" outlineLevel="1">
      <c r="A41" s="483"/>
      <c r="B41" s="484"/>
      <c r="C41" s="485"/>
      <c r="D41" s="536"/>
      <c r="E41" s="537"/>
      <c r="R41" s="487"/>
    </row>
    <row r="42" spans="1:18" s="415" customFormat="1" ht="24.75" outlineLevel="1" collapsed="1">
      <c r="A42" s="410"/>
      <c r="B42" s="411" t="s">
        <v>1307</v>
      </c>
      <c r="C42" s="412"/>
      <c r="D42" s="413"/>
      <c r="E42" s="414"/>
      <c r="R42" s="420"/>
    </row>
    <row r="43" spans="1:18" s="467" customFormat="1" hidden="1" outlineLevel="2">
      <c r="A43" s="469"/>
      <c r="B43" s="470"/>
      <c r="C43" s="471"/>
      <c r="D43" s="461"/>
      <c r="E43" s="462"/>
      <c r="M43" s="463" t="s">
        <v>197</v>
      </c>
      <c r="N43" s="472" t="s">
        <v>198</v>
      </c>
      <c r="O43" s="463" t="s">
        <v>199</v>
      </c>
      <c r="P43" s="463" t="s">
        <v>200</v>
      </c>
      <c r="Q43" s="463" t="s">
        <v>201</v>
      </c>
      <c r="R43" s="473"/>
    </row>
    <row r="44" spans="1:18" s="468" customFormat="1" ht="12" hidden="1" outlineLevel="2">
      <c r="A44" s="483"/>
      <c r="B44" s="484"/>
      <c r="C44" s="485"/>
      <c r="D44" s="477"/>
      <c r="E44" s="478" t="s">
        <v>1275</v>
      </c>
      <c r="F44" s="486"/>
      <c r="G44" s="486"/>
      <c r="H44" s="486"/>
      <c r="I44" s="486"/>
      <c r="J44" s="486"/>
      <c r="K44" s="486"/>
      <c r="L44" s="486"/>
      <c r="M44" s="480">
        <f xml:space="preserve"> Update!M954</f>
        <v>35.835664965650878</v>
      </c>
      <c r="N44" s="480">
        <f xml:space="preserve"> Update!N954</f>
        <v>35.524806552906313</v>
      </c>
      <c r="O44" s="480">
        <f xml:space="preserve"> Update!O954</f>
        <v>0</v>
      </c>
      <c r="P44" s="480">
        <f xml:space="preserve"> Update!P954</f>
        <v>0</v>
      </c>
      <c r="Q44" s="480">
        <f xml:space="preserve"> Update!Q954</f>
        <v>0</v>
      </c>
      <c r="R44" s="487"/>
    </row>
    <row r="45" spans="1:18" s="468" customFormat="1" ht="12" hidden="1" outlineLevel="2">
      <c r="A45" s="483"/>
      <c r="B45" s="484"/>
      <c r="C45" s="485"/>
      <c r="D45" s="477"/>
      <c r="E45" s="478" t="s">
        <v>1276</v>
      </c>
      <c r="F45" s="486"/>
      <c r="G45" s="486"/>
      <c r="H45" s="486"/>
      <c r="I45" s="486"/>
      <c r="J45" s="486"/>
      <c r="K45" s="486"/>
      <c r="L45" s="486"/>
      <c r="M45" s="480">
        <f xml:space="preserve"> Update!M955</f>
        <v>35.811657861386827</v>
      </c>
      <c r="N45" s="480">
        <f xml:space="preserve"> Update!N955</f>
        <v>34.795363708370012</v>
      </c>
      <c r="O45" s="480">
        <f xml:space="preserve"> Update!O955</f>
        <v>0</v>
      </c>
      <c r="P45" s="480">
        <f xml:space="preserve"> Update!P955</f>
        <v>0</v>
      </c>
      <c r="Q45" s="480">
        <f xml:space="preserve"> Update!Q955</f>
        <v>0</v>
      </c>
      <c r="R45" s="487"/>
    </row>
    <row r="46" spans="1:18" s="468" customFormat="1" ht="12" hidden="1" outlineLevel="2">
      <c r="A46" s="483"/>
      <c r="B46" s="484"/>
      <c r="C46" s="485"/>
      <c r="D46" s="477"/>
      <c r="E46" s="478" t="s">
        <v>1277</v>
      </c>
      <c r="F46" s="486"/>
      <c r="G46" s="486"/>
      <c r="H46" s="486"/>
      <c r="I46" s="486"/>
      <c r="J46" s="486"/>
      <c r="K46" s="486"/>
      <c r="L46" s="486"/>
      <c r="M46" s="480">
        <f xml:space="preserve"> Update!M956</f>
        <v>4.921227365839929</v>
      </c>
      <c r="N46" s="480">
        <f xml:space="preserve"> Update!N956</f>
        <v>15.373280207872787</v>
      </c>
      <c r="O46" s="480">
        <f xml:space="preserve"> Update!O956</f>
        <v>0</v>
      </c>
      <c r="P46" s="480">
        <f xml:space="preserve"> Update!P956</f>
        <v>0</v>
      </c>
      <c r="Q46" s="480">
        <f xml:space="preserve"> Update!Q956</f>
        <v>0</v>
      </c>
      <c r="R46" s="487"/>
    </row>
    <row r="47" spans="1:18" s="468" customFormat="1" ht="12" hidden="1" outlineLevel="2">
      <c r="A47" s="483"/>
      <c r="B47" s="484"/>
      <c r="C47" s="485"/>
      <c r="D47" s="477"/>
      <c r="E47" s="478" t="s">
        <v>1278</v>
      </c>
      <c r="F47" s="486"/>
      <c r="G47" s="486"/>
      <c r="H47" s="486"/>
      <c r="I47" s="486"/>
      <c r="J47" s="486"/>
      <c r="K47" s="486"/>
      <c r="L47" s="486"/>
      <c r="M47" s="480">
        <f xml:space="preserve"> Update!M957</f>
        <v>76.568550192877623</v>
      </c>
      <c r="N47" s="480">
        <f xml:space="preserve"> Update!N957</f>
        <v>85.693450469149113</v>
      </c>
      <c r="O47" s="480">
        <f xml:space="preserve"> Update!O957</f>
        <v>0</v>
      </c>
      <c r="P47" s="480">
        <f xml:space="preserve"> Update!P957</f>
        <v>0</v>
      </c>
      <c r="Q47" s="480">
        <f xml:space="preserve"> Update!Q957</f>
        <v>0</v>
      </c>
      <c r="R47" s="487"/>
    </row>
    <row r="48" spans="1:18" s="496" customFormat="1" ht="12" outlineLevel="1">
      <c r="A48" s="483"/>
      <c r="B48" s="484"/>
      <c r="C48" s="485"/>
      <c r="D48" s="536"/>
      <c r="E48" s="537"/>
      <c r="R48" s="494"/>
    </row>
    <row r="49" spans="1:20" s="415" customFormat="1" ht="24.75" outlineLevel="1" collapsed="1">
      <c r="A49" s="410"/>
      <c r="B49" s="411" t="s">
        <v>1308</v>
      </c>
      <c r="C49" s="412"/>
      <c r="D49" s="413"/>
      <c r="E49" s="414"/>
      <c r="R49" s="420"/>
    </row>
    <row r="50" spans="1:20" s="467" customFormat="1" hidden="1" outlineLevel="2">
      <c r="A50" s="469"/>
      <c r="B50" s="470"/>
      <c r="C50" s="471"/>
      <c r="D50" s="461"/>
      <c r="E50" s="462"/>
      <c r="M50" s="463" t="s">
        <v>197</v>
      </c>
      <c r="N50" s="472" t="s">
        <v>198</v>
      </c>
      <c r="O50" s="463" t="s">
        <v>199</v>
      </c>
      <c r="P50" s="463" t="s">
        <v>200</v>
      </c>
      <c r="Q50" s="463" t="s">
        <v>201</v>
      </c>
      <c r="R50" s="473"/>
    </row>
    <row r="51" spans="1:20" s="494" customFormat="1" ht="12" hidden="1" outlineLevel="2">
      <c r="A51" s="489"/>
      <c r="B51" s="484"/>
      <c r="C51" s="490"/>
      <c r="D51" s="464"/>
      <c r="E51" s="465" t="s">
        <v>600</v>
      </c>
      <c r="F51" s="491"/>
      <c r="G51" s="491"/>
      <c r="H51" s="491"/>
      <c r="I51" s="491"/>
      <c r="J51" s="492"/>
      <c r="K51" s="492"/>
      <c r="L51" s="492"/>
      <c r="M51" s="493">
        <f xml:space="preserve"> Inp!M$206</f>
        <v>0.4</v>
      </c>
      <c r="N51" s="493">
        <f xml:space="preserve"> Inp!N$206</f>
        <v>0.4</v>
      </c>
      <c r="O51" s="493">
        <f xml:space="preserve"> Inp!O$206</f>
        <v>0.4</v>
      </c>
      <c r="P51" s="493">
        <f xml:space="preserve"> Inp!P$206</f>
        <v>0.4</v>
      </c>
      <c r="Q51" s="493">
        <f xml:space="preserve"> Inp!Q$206</f>
        <v>0.4</v>
      </c>
    </row>
    <row r="52" spans="1:20" s="496" customFormat="1" ht="12" hidden="1" outlineLevel="2">
      <c r="A52" s="483"/>
      <c r="B52" s="484"/>
      <c r="C52" s="485"/>
      <c r="D52" s="477"/>
      <c r="E52" s="495" t="s">
        <v>1291</v>
      </c>
      <c r="F52" s="486"/>
      <c r="G52" s="486"/>
      <c r="H52" s="486"/>
      <c r="I52" s="486"/>
      <c r="J52" s="486"/>
      <c r="K52" s="486"/>
      <c r="L52" s="486"/>
      <c r="M52" s="480">
        <f xml:space="preserve"> Update!M994</f>
        <v>29.254297371484839</v>
      </c>
      <c r="N52" s="480">
        <f xml:space="preserve"> Update!N994</f>
        <v>31.580441773012488</v>
      </c>
      <c r="O52" s="480">
        <f xml:space="preserve"> Update!O994</f>
        <v>0</v>
      </c>
      <c r="P52" s="480">
        <f xml:space="preserve"> Update!P994</f>
        <v>0</v>
      </c>
      <c r="Q52" s="480">
        <f xml:space="preserve"> Update!Q994</f>
        <v>0</v>
      </c>
      <c r="R52" s="494"/>
    </row>
    <row r="53" spans="1:20" s="496" customFormat="1" ht="12" outlineLevel="1">
      <c r="A53" s="483"/>
      <c r="B53" s="484"/>
      <c r="C53" s="485"/>
      <c r="D53" s="536"/>
      <c r="E53" s="537"/>
      <c r="F53" s="537"/>
      <c r="G53" s="537"/>
      <c r="H53" s="537"/>
      <c r="I53" s="537"/>
      <c r="J53" s="537"/>
      <c r="K53" s="537"/>
      <c r="L53" s="537"/>
      <c r="M53" s="537"/>
      <c r="N53" s="537"/>
      <c r="O53" s="537"/>
      <c r="P53" s="537"/>
      <c r="Q53" s="537"/>
      <c r="R53" s="494"/>
    </row>
    <row r="54" spans="1:20" s="415" customFormat="1" ht="24.75" outlineLevel="1" collapsed="1">
      <c r="A54" s="410"/>
      <c r="B54" s="411" t="s">
        <v>1309</v>
      </c>
      <c r="C54" s="412"/>
      <c r="D54" s="413"/>
      <c r="E54" s="414"/>
      <c r="R54" s="420"/>
    </row>
    <row r="55" spans="1:20" s="467" customFormat="1" hidden="1" outlineLevel="2">
      <c r="A55" s="469"/>
      <c r="B55" s="470"/>
      <c r="C55" s="471"/>
      <c r="D55" s="461"/>
      <c r="E55" s="462"/>
      <c r="M55" s="463" t="s">
        <v>197</v>
      </c>
      <c r="N55" s="472" t="s">
        <v>198</v>
      </c>
      <c r="O55" s="463" t="s">
        <v>199</v>
      </c>
      <c r="P55" s="463" t="s">
        <v>200</v>
      </c>
      <c r="Q55" s="463" t="s">
        <v>201</v>
      </c>
      <c r="R55" s="473"/>
    </row>
    <row r="56" spans="1:20" s="494" customFormat="1" ht="12" hidden="1" outlineLevel="2">
      <c r="A56" s="489"/>
      <c r="B56" s="484"/>
      <c r="C56" s="490"/>
      <c r="D56" s="464"/>
      <c r="E56" s="465" t="s">
        <v>605</v>
      </c>
      <c r="F56" s="491"/>
      <c r="G56" s="491"/>
      <c r="H56" s="491"/>
      <c r="I56" s="491"/>
      <c r="J56" s="492"/>
      <c r="K56" s="492"/>
      <c r="L56" s="492"/>
      <c r="M56" s="493">
        <f xml:space="preserve"> Inp!M$214</f>
        <v>0.38514999999999999</v>
      </c>
      <c r="N56" s="493">
        <f xml:space="preserve"> Inp!N$214</f>
        <v>0</v>
      </c>
      <c r="O56" s="493">
        <f xml:space="preserve"> Inp!O$214</f>
        <v>0</v>
      </c>
      <c r="P56" s="493">
        <f xml:space="preserve"> Inp!P$214</f>
        <v>0</v>
      </c>
      <c r="Q56" s="493">
        <f xml:space="preserve"> Inp!Q$214</f>
        <v>0</v>
      </c>
    </row>
    <row r="57" spans="1:20" s="496" customFormat="1" ht="12" hidden="1" outlineLevel="2">
      <c r="A57" s="483"/>
      <c r="B57" s="484"/>
      <c r="C57" s="485"/>
      <c r="D57" s="477"/>
      <c r="E57" s="478" t="s">
        <v>1295</v>
      </c>
      <c r="F57" s="486"/>
      <c r="G57" s="486"/>
      <c r="H57" s="486"/>
      <c r="I57" s="486"/>
      <c r="J57" s="486"/>
      <c r="K57" s="486"/>
      <c r="L57" s="486"/>
      <c r="M57" s="480">
        <f xml:space="preserve"> Update!M1014</f>
        <v>28.168231581568463</v>
      </c>
      <c r="N57" s="480">
        <f xml:space="preserve"> Update!N1014</f>
        <v>0</v>
      </c>
      <c r="O57" s="480">
        <f xml:space="preserve"> Update!O1014</f>
        <v>0</v>
      </c>
      <c r="P57" s="480">
        <f xml:space="preserve"> Update!P1014</f>
        <v>0</v>
      </c>
      <c r="Q57" s="480">
        <f xml:space="preserve"> Update!Q1014</f>
        <v>0</v>
      </c>
      <c r="R57" s="494"/>
    </row>
    <row r="58" spans="1:20" s="496" customFormat="1" ht="12" outlineLevel="1">
      <c r="A58" s="483"/>
      <c r="B58" s="484"/>
      <c r="C58" s="485"/>
      <c r="D58" s="536"/>
      <c r="E58" s="537"/>
      <c r="F58" s="537"/>
      <c r="G58" s="537"/>
      <c r="H58" s="537"/>
      <c r="I58" s="537"/>
      <c r="J58" s="537"/>
      <c r="K58" s="537"/>
      <c r="L58" s="537"/>
      <c r="M58" s="537"/>
      <c r="N58" s="537"/>
      <c r="O58" s="537"/>
      <c r="P58" s="537"/>
      <c r="Q58" s="537"/>
      <c r="R58" s="494"/>
    </row>
    <row r="59" spans="1:20" s="420" customFormat="1" ht="24.75" outlineLevel="1" collapsed="1">
      <c r="A59" s="630"/>
      <c r="B59" s="411" t="s">
        <v>1310</v>
      </c>
      <c r="C59" s="631"/>
      <c r="D59" s="632"/>
      <c r="E59" s="633"/>
    </row>
    <row r="60" spans="1:20" s="473" customFormat="1" hidden="1" outlineLevel="2">
      <c r="A60" s="564"/>
      <c r="B60" s="470"/>
      <c r="C60" s="530"/>
      <c r="D60" s="634"/>
      <c r="E60" s="635"/>
      <c r="M60" s="636" t="s">
        <v>197</v>
      </c>
      <c r="N60" s="637" t="s">
        <v>198</v>
      </c>
      <c r="O60" s="636" t="s">
        <v>199</v>
      </c>
      <c r="P60" s="636" t="s">
        <v>200</v>
      </c>
      <c r="Q60" s="636" t="s">
        <v>201</v>
      </c>
    </row>
    <row r="61" spans="1:20" s="494" customFormat="1" ht="12" hidden="1" outlineLevel="2">
      <c r="A61" s="489"/>
      <c r="B61" s="561"/>
      <c r="C61" s="490"/>
      <c r="D61" s="464"/>
      <c r="E61" s="465" t="str">
        <f xml:space="preserve"> Update!E$1033</f>
        <v>Total: Annual RCV indexation</v>
      </c>
      <c r="F61" s="638"/>
      <c r="G61" s="638"/>
      <c r="H61" s="638"/>
      <c r="I61" s="638"/>
      <c r="J61" s="638"/>
      <c r="K61" s="638"/>
      <c r="L61" s="638"/>
      <c r="M61" s="493">
        <f xml:space="preserve"> Update!M$1033</f>
        <v>1.0470923567005519E-2</v>
      </c>
      <c r="N61" s="493">
        <f xml:space="preserve"> Update!N$1033</f>
        <v>7.2335694072678258E-2</v>
      </c>
      <c r="O61" s="493">
        <f xml:space="preserve"> Update!O$1033</f>
        <v>0</v>
      </c>
      <c r="P61" s="493">
        <f xml:space="preserve"> Update!P$1033</f>
        <v>0</v>
      </c>
      <c r="Q61" s="493">
        <f xml:space="preserve"> Update!Q$1033</f>
        <v>0</v>
      </c>
    </row>
    <row r="62" spans="1:20" s="494" customFormat="1" ht="12" outlineLevel="1">
      <c r="A62" s="489"/>
      <c r="B62" s="561"/>
      <c r="C62" s="490"/>
      <c r="D62" s="562"/>
      <c r="E62" s="491"/>
      <c r="M62" s="563"/>
      <c r="N62" s="563"/>
      <c r="O62" s="563"/>
      <c r="P62" s="563"/>
      <c r="Q62" s="563"/>
    </row>
    <row r="63" spans="1:20" s="426" customFormat="1" ht="12">
      <c r="A63" s="421"/>
      <c r="B63" s="422"/>
      <c r="C63" s="423"/>
      <c r="D63" s="424"/>
      <c r="E63" s="425"/>
      <c r="G63" s="427"/>
      <c r="J63" s="428"/>
      <c r="K63" s="428"/>
      <c r="L63" s="428"/>
      <c r="M63" s="553"/>
      <c r="N63" s="553"/>
      <c r="O63" s="553"/>
      <c r="P63" s="553"/>
      <c r="Q63" s="553"/>
    </row>
    <row r="64" spans="1:20" s="409" customFormat="1" ht="32.25">
      <c r="A64" s="408" t="s">
        <v>1311</v>
      </c>
      <c r="B64" s="408"/>
      <c r="C64" s="408"/>
      <c r="D64" s="408"/>
      <c r="E64" s="408"/>
      <c r="F64" s="408"/>
      <c r="G64" s="408"/>
      <c r="H64" s="408"/>
      <c r="I64" s="408"/>
      <c r="J64" s="408"/>
      <c r="K64" s="408"/>
      <c r="L64" s="408"/>
      <c r="M64" s="408"/>
      <c r="N64" s="408"/>
      <c r="O64" s="408"/>
      <c r="P64" s="408"/>
      <c r="Q64" s="408"/>
      <c r="R64" s="408"/>
      <c r="S64" s="408"/>
      <c r="T64" s="408"/>
    </row>
    <row r="65" spans="1:79" s="545" customFormat="1" ht="12" outlineLevel="1">
      <c r="A65" s="538"/>
      <c r="B65" s="539"/>
      <c r="C65" s="540"/>
      <c r="D65" s="541"/>
      <c r="E65" s="535"/>
      <c r="F65" s="542"/>
      <c r="G65" s="542"/>
      <c r="H65" s="542"/>
      <c r="I65" s="543"/>
      <c r="J65" s="543"/>
      <c r="K65" s="543"/>
      <c r="L65" s="543"/>
      <c r="M65" s="543"/>
      <c r="N65" s="543"/>
      <c r="O65" s="543"/>
      <c r="P65" s="543"/>
      <c r="Q65" s="543"/>
      <c r="R65" s="544"/>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row>
    <row r="66" spans="1:79" s="415" customFormat="1" ht="24.75" outlineLevel="1">
      <c r="A66" s="410"/>
      <c r="B66" s="411" t="s">
        <v>1312</v>
      </c>
      <c r="C66" s="412"/>
      <c r="D66" s="413"/>
      <c r="E66" s="414"/>
      <c r="R66" s="420"/>
    </row>
    <row r="67" spans="1:79" s="467" customFormat="1" outlineLevel="1">
      <c r="A67" s="469"/>
      <c r="B67" s="470"/>
      <c r="C67" s="471"/>
      <c r="D67" s="461"/>
      <c r="E67" s="462"/>
      <c r="M67" s="463" t="s">
        <v>197</v>
      </c>
      <c r="N67" s="472" t="s">
        <v>198</v>
      </c>
      <c r="O67" s="463" t="s">
        <v>199</v>
      </c>
      <c r="P67" s="463" t="s">
        <v>200</v>
      </c>
      <c r="Q67" s="463" t="s">
        <v>201</v>
      </c>
      <c r="R67" s="473"/>
    </row>
    <row r="68" spans="1:79" s="468" customFormat="1" ht="12" outlineLevel="1">
      <c r="A68" s="483"/>
      <c r="B68" s="484"/>
      <c r="C68" s="485"/>
      <c r="D68" s="477"/>
      <c r="E68" s="478" t="str">
        <f xml:space="preserve"> Update!E140</f>
        <v>Total Opening RCV - WR - nominal (year end prices)</v>
      </c>
      <c r="M68" s="488">
        <f xml:space="preserve"> Update!M140</f>
        <v>58.635224945203859</v>
      </c>
      <c r="N68" s="488">
        <f xml:space="preserve"> Update!N140</f>
        <v>58.766511756355293</v>
      </c>
      <c r="O68" s="488">
        <f xml:space="preserve"> Update!O140</f>
        <v>0</v>
      </c>
      <c r="P68" s="488">
        <f xml:space="preserve"> Update!P140</f>
        <v>0</v>
      </c>
      <c r="Q68" s="488">
        <f xml:space="preserve"> Update!Q140</f>
        <v>0</v>
      </c>
      <c r="R68" s="487"/>
    </row>
    <row r="69" spans="1:79" s="487" customFormat="1" ht="12" outlineLevel="1">
      <c r="A69" s="489"/>
      <c r="B69" s="561"/>
      <c r="C69" s="490"/>
      <c r="D69" s="464" t="s">
        <v>719</v>
      </c>
      <c r="E69" s="465" t="str">
        <f xml:space="preserve"> Update!E141</f>
        <v>Total Indexation - WR - nominal (year end prices)</v>
      </c>
      <c r="M69" s="626">
        <f xml:space="preserve"> Update!M141</f>
        <v>0.49118534803164865</v>
      </c>
      <c r="N69" s="626">
        <f xml:space="preserve"> Update!N141</f>
        <v>2.7982719817437154</v>
      </c>
      <c r="O69" s="626">
        <f xml:space="preserve"> Update!O141</f>
        <v>0</v>
      </c>
      <c r="P69" s="626">
        <f xml:space="preserve"> Update!P141</f>
        <v>0</v>
      </c>
      <c r="Q69" s="626">
        <f xml:space="preserve"> Update!Q141</f>
        <v>0</v>
      </c>
    </row>
    <row r="70" spans="1:79" s="487" customFormat="1" ht="12" outlineLevel="1">
      <c r="A70" s="489"/>
      <c r="B70" s="561"/>
      <c r="C70" s="490"/>
      <c r="D70" s="464" t="s">
        <v>719</v>
      </c>
      <c r="E70" s="465" t="str">
        <f xml:space="preserve"> Update!E142</f>
        <v>Total Non-PAYG totex additions - WR - nominal (year end prices)</v>
      </c>
      <c r="M70" s="626">
        <f xml:space="preserve"> Update!M142</f>
        <v>2.0732082797608418</v>
      </c>
      <c r="N70" s="626">
        <f xml:space="preserve"> Update!N142</f>
        <v>2.2818047321330739</v>
      </c>
      <c r="O70" s="626">
        <f xml:space="preserve"> Update!O142</f>
        <v>0</v>
      </c>
      <c r="P70" s="626">
        <f xml:space="preserve"> Update!P142</f>
        <v>0</v>
      </c>
      <c r="Q70" s="626">
        <f xml:space="preserve"> Update!Q142</f>
        <v>0</v>
      </c>
    </row>
    <row r="71" spans="1:79" s="487" customFormat="1" ht="12" outlineLevel="1">
      <c r="A71" s="489"/>
      <c r="B71" s="561"/>
      <c r="C71" s="490"/>
      <c r="D71" s="464" t="s">
        <v>631</v>
      </c>
      <c r="E71" s="465" t="str">
        <f xml:space="preserve"> Update!E143</f>
        <v>Total RCV run-off - WR - nominal (year end prices)</v>
      </c>
      <c r="M71" s="626">
        <f xml:space="preserve"> Update!M143</f>
        <v>3.7902699092863057</v>
      </c>
      <c r="N71" s="626">
        <f xml:space="preserve"> Update!N143</f>
        <v>3.9504582245624245</v>
      </c>
      <c r="O71" s="626">
        <f xml:space="preserve"> Update!O143</f>
        <v>0</v>
      </c>
      <c r="P71" s="626">
        <f xml:space="preserve"> Update!P143</f>
        <v>0</v>
      </c>
      <c r="Q71" s="626">
        <f xml:space="preserve"> Update!Q143</f>
        <v>0</v>
      </c>
    </row>
    <row r="72" spans="1:79" s="487" customFormat="1" ht="12" outlineLevel="1">
      <c r="A72" s="489"/>
      <c r="B72" s="561"/>
      <c r="C72" s="490"/>
      <c r="D72" s="464" t="s">
        <v>631</v>
      </c>
      <c r="E72" s="465" t="str">
        <f xml:space="preserve"> Update!E144</f>
        <v>Total Other adjustments - WR - nominal (year end prices)</v>
      </c>
      <c r="M72" s="626">
        <f xml:space="preserve"> Update!M144</f>
        <v>0</v>
      </c>
      <c r="N72" s="626">
        <f xml:space="preserve"> Update!N144</f>
        <v>0</v>
      </c>
      <c r="O72" s="626">
        <f xml:space="preserve"> Update!O144</f>
        <v>0</v>
      </c>
      <c r="P72" s="626">
        <f xml:space="preserve"> Update!P144</f>
        <v>0</v>
      </c>
      <c r="Q72" s="626">
        <f xml:space="preserve"> Update!Q144</f>
        <v>0</v>
      </c>
    </row>
    <row r="73" spans="1:79" s="468" customFormat="1" ht="12" outlineLevel="1">
      <c r="A73" s="483"/>
      <c r="B73" s="484"/>
      <c r="C73" s="485"/>
      <c r="D73" s="477"/>
      <c r="E73" s="478" t="str">
        <f xml:space="preserve"> Update!E145</f>
        <v>Total Closing RCV - WR - nominal (year end prices)</v>
      </c>
      <c r="M73" s="488">
        <f xml:space="preserve"> Update!M145</f>
        <v>57.409348663710098</v>
      </c>
      <c r="N73" s="488">
        <f xml:space="preserve"> Update!N145</f>
        <v>59.896130245669646</v>
      </c>
      <c r="O73" s="488">
        <f xml:space="preserve"> Update!O145</f>
        <v>0</v>
      </c>
      <c r="P73" s="488">
        <f xml:space="preserve"> Update!P145</f>
        <v>0</v>
      </c>
      <c r="Q73" s="488">
        <f xml:space="preserve"> Update!Q145</f>
        <v>0</v>
      </c>
      <c r="R73" s="487"/>
    </row>
    <row r="74" spans="1:79" s="560" customFormat="1" ht="12" outlineLevel="1">
      <c r="A74" s="554"/>
      <c r="B74" s="555"/>
      <c r="C74" s="556"/>
      <c r="D74" s="557"/>
      <c r="E74" s="558"/>
      <c r="F74" s="508"/>
      <c r="G74" s="508"/>
      <c r="H74" s="508"/>
      <c r="I74" s="508"/>
      <c r="J74" s="508"/>
      <c r="K74" s="508"/>
      <c r="L74" s="508"/>
      <c r="M74" s="508"/>
      <c r="N74" s="508"/>
      <c r="O74" s="508"/>
      <c r="P74" s="508"/>
      <c r="Q74" s="508"/>
      <c r="R74" s="559"/>
      <c r="S74" s="508"/>
      <c r="T74" s="508"/>
    </row>
    <row r="75" spans="1:79" s="533" customFormat="1" ht="24.75" outlineLevel="1" collapsed="1">
      <c r="A75" s="410"/>
      <c r="B75" s="411" t="s">
        <v>1313</v>
      </c>
      <c r="C75" s="412"/>
      <c r="D75" s="413"/>
      <c r="E75" s="414"/>
      <c r="F75" s="531"/>
      <c r="G75" s="531"/>
      <c r="H75" s="531"/>
      <c r="I75" s="531"/>
      <c r="J75" s="531"/>
      <c r="K75" s="531"/>
      <c r="L75" s="531"/>
      <c r="M75" s="531"/>
      <c r="N75" s="531"/>
      <c r="O75" s="531"/>
      <c r="P75" s="531"/>
      <c r="Q75" s="531"/>
      <c r="R75" s="532"/>
      <c r="S75" s="531"/>
      <c r="T75" s="531"/>
    </row>
    <row r="76" spans="1:79" s="415" customFormat="1" ht="24.75" hidden="1" outlineLevel="2">
      <c r="A76" s="410"/>
      <c r="B76" s="411" t="s">
        <v>1314</v>
      </c>
      <c r="C76" s="412"/>
      <c r="D76" s="413"/>
      <c r="E76" s="414"/>
      <c r="R76" s="420"/>
    </row>
    <row r="77" spans="1:79" s="467" customFormat="1" hidden="1" outlineLevel="2">
      <c r="A77" s="469"/>
      <c r="B77" s="470"/>
      <c r="C77" s="471"/>
      <c r="D77" s="461"/>
      <c r="E77" s="462"/>
      <c r="M77" s="463" t="s">
        <v>197</v>
      </c>
      <c r="N77" s="472" t="s">
        <v>198</v>
      </c>
      <c r="O77" s="463" t="s">
        <v>199</v>
      </c>
      <c r="P77" s="463" t="s">
        <v>200</v>
      </c>
      <c r="Q77" s="463" t="s">
        <v>201</v>
      </c>
      <c r="R77" s="473"/>
    </row>
    <row r="78" spans="1:79" s="468" customFormat="1" ht="12" hidden="1" outlineLevel="2">
      <c r="A78" s="474"/>
      <c r="B78" s="475"/>
      <c r="C78" s="476"/>
      <c r="D78" s="477"/>
      <c r="E78" s="478" t="s">
        <v>1371</v>
      </c>
      <c r="F78" s="479"/>
      <c r="G78" s="479"/>
      <c r="H78" s="479"/>
      <c r="I78" s="479"/>
      <c r="J78" s="479"/>
      <c r="K78" s="479"/>
      <c r="L78" s="479"/>
      <c r="M78" s="480">
        <f xml:space="preserve"> Update!M123</f>
        <v>29.318552256003944</v>
      </c>
      <c r="N78" s="480">
        <f xml:space="preserve"> Update!N123</f>
        <v>28.384890609991995</v>
      </c>
      <c r="O78" s="480">
        <f xml:space="preserve"> Update!O123</f>
        <v>0</v>
      </c>
      <c r="P78" s="480">
        <f xml:space="preserve"> Update!P123</f>
        <v>0</v>
      </c>
      <c r="Q78" s="480">
        <f xml:space="preserve"> Update!Q123</f>
        <v>0</v>
      </c>
      <c r="R78" s="466"/>
      <c r="S78" s="481"/>
      <c r="T78" s="481"/>
    </row>
    <row r="79" spans="1:79" s="487" customFormat="1" ht="12" hidden="1" outlineLevel="2">
      <c r="A79" s="421"/>
      <c r="B79" s="422"/>
      <c r="C79" s="627"/>
      <c r="D79" s="464" t="s">
        <v>719</v>
      </c>
      <c r="E79" s="465" t="s">
        <v>1372</v>
      </c>
      <c r="F79" s="628"/>
      <c r="G79" s="628"/>
      <c r="H79" s="628"/>
      <c r="I79" s="628"/>
      <c r="J79" s="628"/>
      <c r="K79" s="628"/>
      <c r="L79" s="628"/>
      <c r="M79" s="629">
        <f xml:space="preserve"> Update!M124</f>
        <v>0.25455873106020788</v>
      </c>
      <c r="N79" s="629">
        <f xml:space="preserve"> Update!N124</f>
        <v>1.6395691771607213</v>
      </c>
      <c r="O79" s="629">
        <f xml:space="preserve"> Update!O124</f>
        <v>0</v>
      </c>
      <c r="P79" s="629">
        <f xml:space="preserve"> Update!P124</f>
        <v>0</v>
      </c>
      <c r="Q79" s="629">
        <f xml:space="preserve"> Update!Q124</f>
        <v>0</v>
      </c>
      <c r="R79" s="466"/>
      <c r="S79" s="466"/>
      <c r="T79" s="466"/>
    </row>
    <row r="80" spans="1:79" s="468" customFormat="1" ht="12" hidden="1" outlineLevel="2">
      <c r="A80" s="474"/>
      <c r="B80" s="475"/>
      <c r="C80" s="476"/>
      <c r="D80" s="477" t="s">
        <v>631</v>
      </c>
      <c r="E80" s="480" t="s">
        <v>1373</v>
      </c>
      <c r="F80" s="479"/>
      <c r="G80" s="479"/>
      <c r="H80" s="479"/>
      <c r="I80" s="479"/>
      <c r="J80" s="479"/>
      <c r="K80" s="479"/>
      <c r="L80" s="479"/>
      <c r="M80" s="480">
        <f xml:space="preserve"> Update!M125</f>
        <v>1.8631059921850419</v>
      </c>
      <c r="N80" s="480">
        <f xml:space="preserve"> Update!N125</f>
        <v>1.8915409665906209</v>
      </c>
      <c r="O80" s="480">
        <f xml:space="preserve"> Update!O125</f>
        <v>0</v>
      </c>
      <c r="P80" s="480">
        <f xml:space="preserve"> Update!P125</f>
        <v>0</v>
      </c>
      <c r="Q80" s="480">
        <f xml:space="preserve"> Update!Q125</f>
        <v>0</v>
      </c>
      <c r="R80" s="466"/>
      <c r="S80" s="481"/>
      <c r="T80" s="481"/>
    </row>
    <row r="81" spans="1:20" s="468" customFormat="1" ht="12" hidden="1" outlineLevel="2">
      <c r="A81" s="474"/>
      <c r="B81" s="475"/>
      <c r="C81" s="476"/>
      <c r="D81" s="482"/>
      <c r="E81" s="480" t="s">
        <v>973</v>
      </c>
      <c r="F81" s="479"/>
      <c r="G81" s="479"/>
      <c r="H81" s="479"/>
      <c r="I81" s="479"/>
      <c r="J81" s="479"/>
      <c r="K81" s="479"/>
      <c r="L81" s="479"/>
      <c r="M81" s="480">
        <f xml:space="preserve"> Update!M126</f>
        <v>27.710004994879114</v>
      </c>
      <c r="N81" s="480">
        <f xml:space="preserve"> Update!N126</f>
        <v>28.132918820562093</v>
      </c>
      <c r="O81" s="480">
        <f xml:space="preserve"> Update!O126</f>
        <v>0</v>
      </c>
      <c r="P81" s="480">
        <f xml:space="preserve"> Update!P126</f>
        <v>0</v>
      </c>
      <c r="Q81" s="480">
        <f xml:space="preserve"> Update!Q126</f>
        <v>0</v>
      </c>
      <c r="R81" s="466"/>
      <c r="S81" s="481"/>
      <c r="T81" s="481"/>
    </row>
    <row r="82" spans="1:20" s="468" customFormat="1" ht="12" hidden="1" outlineLevel="2">
      <c r="A82" s="546"/>
      <c r="B82" s="547"/>
      <c r="C82" s="548"/>
      <c r="D82" s="549"/>
      <c r="E82" s="537"/>
      <c r="F82" s="550"/>
      <c r="G82" s="550"/>
      <c r="H82" s="550"/>
      <c r="I82" s="551"/>
      <c r="J82" s="550"/>
      <c r="K82" s="550"/>
      <c r="L82" s="550"/>
      <c r="M82" s="550"/>
      <c r="N82" s="550"/>
      <c r="O82" s="550"/>
      <c r="P82" s="550"/>
      <c r="Q82" s="550"/>
      <c r="R82" s="552"/>
      <c r="S82" s="550"/>
      <c r="T82" s="550"/>
    </row>
    <row r="83" spans="1:20" s="415" customFormat="1" ht="24.75" hidden="1" outlineLevel="2">
      <c r="A83" s="410"/>
      <c r="B83" s="411" t="s">
        <v>1315</v>
      </c>
      <c r="C83" s="412"/>
      <c r="D83" s="413"/>
      <c r="E83" s="414"/>
      <c r="R83" s="420"/>
    </row>
    <row r="84" spans="1:20" s="467" customFormat="1" hidden="1" outlineLevel="2">
      <c r="A84" s="469"/>
      <c r="B84" s="470"/>
      <c r="C84" s="471"/>
      <c r="D84" s="461"/>
      <c r="E84" s="462"/>
      <c r="M84" s="463" t="s">
        <v>197</v>
      </c>
      <c r="N84" s="472" t="s">
        <v>198</v>
      </c>
      <c r="O84" s="463" t="s">
        <v>199</v>
      </c>
      <c r="P84" s="463" t="s">
        <v>200</v>
      </c>
      <c r="Q84" s="463" t="s">
        <v>201</v>
      </c>
      <c r="R84" s="473"/>
    </row>
    <row r="85" spans="1:20" s="468" customFormat="1" ht="12" hidden="1" outlineLevel="2">
      <c r="A85" s="483"/>
      <c r="B85" s="484"/>
      <c r="C85" s="485"/>
      <c r="D85" s="477"/>
      <c r="E85" s="478" t="s">
        <v>1374</v>
      </c>
      <c r="F85" s="486"/>
      <c r="G85" s="486"/>
      <c r="H85" s="486"/>
      <c r="I85" s="486"/>
      <c r="J85" s="486"/>
      <c r="K85" s="486"/>
      <c r="L85" s="486"/>
      <c r="M85" s="480">
        <f xml:space="preserve"> Update!M128</f>
        <v>29.316672689199919</v>
      </c>
      <c r="N85" s="480">
        <f xml:space="preserve"> Update!N128</f>
        <v>28.327591764594374</v>
      </c>
      <c r="O85" s="480">
        <f xml:space="preserve"> Update!O128</f>
        <v>0</v>
      </c>
      <c r="P85" s="480">
        <f xml:space="preserve"> Update!P128</f>
        <v>0</v>
      </c>
      <c r="Q85" s="480">
        <f xml:space="preserve"> Update!Q128</f>
        <v>0</v>
      </c>
      <c r="R85" s="487"/>
    </row>
    <row r="86" spans="1:20" s="487" customFormat="1" ht="12" hidden="1" outlineLevel="2">
      <c r="A86" s="489"/>
      <c r="B86" s="561"/>
      <c r="C86" s="490"/>
      <c r="D86" s="464" t="s">
        <v>719</v>
      </c>
      <c r="E86" s="465" t="s">
        <v>1375</v>
      </c>
      <c r="F86" s="638"/>
      <c r="G86" s="638"/>
      <c r="H86" s="638"/>
      <c r="I86" s="638"/>
      <c r="J86" s="638"/>
      <c r="K86" s="638"/>
      <c r="L86" s="638"/>
      <c r="M86" s="629">
        <f xml:space="preserve"> Update!M129</f>
        <v>0.23662661697144077</v>
      </c>
      <c r="N86" s="629">
        <f xml:space="preserve"> Update!N129</f>
        <v>1.0803656548342744</v>
      </c>
      <c r="O86" s="629">
        <f xml:space="preserve"> Update!O129</f>
        <v>0</v>
      </c>
      <c r="P86" s="629">
        <f xml:space="preserve"> Update!P129</f>
        <v>0</v>
      </c>
      <c r="Q86" s="629">
        <f xml:space="preserve"> Update!Q129</f>
        <v>0</v>
      </c>
    </row>
    <row r="87" spans="1:20" s="468" customFormat="1" ht="12" hidden="1" outlineLevel="2">
      <c r="A87" s="483"/>
      <c r="B87" s="484"/>
      <c r="C87" s="485"/>
      <c r="D87" s="477" t="s">
        <v>631</v>
      </c>
      <c r="E87" s="478" t="s">
        <v>1376</v>
      </c>
      <c r="F87" s="486"/>
      <c r="G87" s="486"/>
      <c r="H87" s="486"/>
      <c r="I87" s="486"/>
      <c r="J87" s="486"/>
      <c r="K87" s="486"/>
      <c r="L87" s="486"/>
      <c r="M87" s="480">
        <f xml:space="preserve"> Update!M130</f>
        <v>1.8618578562887975</v>
      </c>
      <c r="N87" s="480">
        <f xml:space="preserve"> Update!N130</f>
        <v>1.8527013174240008</v>
      </c>
      <c r="O87" s="480">
        <f xml:space="preserve"> Update!O130</f>
        <v>0</v>
      </c>
      <c r="P87" s="480">
        <f xml:space="preserve"> Update!P130</f>
        <v>0</v>
      </c>
      <c r="Q87" s="480">
        <f xml:space="preserve"> Update!Q130</f>
        <v>0</v>
      </c>
      <c r="R87" s="487"/>
    </row>
    <row r="88" spans="1:20" s="468" customFormat="1" ht="12" hidden="1" outlineLevel="2">
      <c r="A88" s="483"/>
      <c r="B88" s="484"/>
      <c r="C88" s="485"/>
      <c r="D88" s="477" t="s">
        <v>631</v>
      </c>
      <c r="E88" s="478" t="s">
        <v>1377</v>
      </c>
      <c r="F88" s="486"/>
      <c r="G88" s="486"/>
      <c r="H88" s="486"/>
      <c r="I88" s="486"/>
      <c r="J88" s="486"/>
      <c r="K88" s="486"/>
      <c r="L88" s="486"/>
      <c r="M88" s="480">
        <f xml:space="preserve"> Update!M131</f>
        <v>0</v>
      </c>
      <c r="N88" s="480">
        <f xml:space="preserve"> Update!N131</f>
        <v>0</v>
      </c>
      <c r="O88" s="480">
        <f xml:space="preserve"> Update!O131</f>
        <v>0</v>
      </c>
      <c r="P88" s="480">
        <f xml:space="preserve"> Update!P131</f>
        <v>0</v>
      </c>
      <c r="Q88" s="480">
        <f xml:space="preserve"> Update!Q131</f>
        <v>0</v>
      </c>
      <c r="R88" s="487"/>
    </row>
    <row r="89" spans="1:20" s="468" customFormat="1" ht="12" hidden="1" outlineLevel="2">
      <c r="A89" s="483"/>
      <c r="B89" s="484"/>
      <c r="C89" s="485"/>
      <c r="D89" s="477"/>
      <c r="E89" s="478" t="s">
        <v>978</v>
      </c>
      <c r="F89" s="486"/>
      <c r="G89" s="486"/>
      <c r="H89" s="486"/>
      <c r="I89" s="486"/>
      <c r="J89" s="486"/>
      <c r="K89" s="486"/>
      <c r="L89" s="486"/>
      <c r="M89" s="480">
        <f xml:space="preserve"> Update!M132</f>
        <v>27.69144144988261</v>
      </c>
      <c r="N89" s="480">
        <f xml:space="preserve"> Update!N132</f>
        <v>27.555256102004645</v>
      </c>
      <c r="O89" s="480">
        <f xml:space="preserve"> Update!O132</f>
        <v>0</v>
      </c>
      <c r="P89" s="480">
        <f xml:space="preserve"> Update!P132</f>
        <v>0</v>
      </c>
      <c r="Q89" s="480">
        <f xml:space="preserve"> Update!Q132</f>
        <v>0</v>
      </c>
      <c r="R89" s="487"/>
    </row>
    <row r="90" spans="1:20" s="468" customFormat="1" ht="12" hidden="1" outlineLevel="2">
      <c r="A90" s="483"/>
      <c r="B90" s="484"/>
      <c r="C90" s="485"/>
      <c r="D90" s="536"/>
      <c r="E90" s="537"/>
      <c r="R90" s="487"/>
    </row>
    <row r="91" spans="1:20" s="415" customFormat="1" ht="24.75" hidden="1" outlineLevel="2">
      <c r="A91" s="410"/>
      <c r="B91" s="411" t="s">
        <v>1316</v>
      </c>
      <c r="C91" s="412"/>
      <c r="D91" s="413"/>
      <c r="E91" s="414"/>
      <c r="R91" s="420"/>
    </row>
    <row r="92" spans="1:20" s="467" customFormat="1" hidden="1" outlineLevel="2">
      <c r="A92" s="469"/>
      <c r="B92" s="470"/>
      <c r="C92" s="471"/>
      <c r="D92" s="461"/>
      <c r="E92" s="462"/>
      <c r="M92" s="463" t="s">
        <v>197</v>
      </c>
      <c r="N92" s="472" t="s">
        <v>198</v>
      </c>
      <c r="O92" s="463" t="s">
        <v>199</v>
      </c>
      <c r="P92" s="463" t="s">
        <v>200</v>
      </c>
      <c r="Q92" s="463" t="s">
        <v>201</v>
      </c>
      <c r="R92" s="473"/>
    </row>
    <row r="93" spans="1:20" s="468" customFormat="1" ht="12" hidden="1" outlineLevel="2">
      <c r="A93" s="483"/>
      <c r="B93" s="484"/>
      <c r="C93" s="485"/>
      <c r="D93" s="477"/>
      <c r="E93" s="478" t="s">
        <v>1378</v>
      </c>
      <c r="F93" s="486"/>
      <c r="G93" s="486"/>
      <c r="H93" s="486"/>
      <c r="I93" s="486"/>
      <c r="J93" s="486"/>
      <c r="K93" s="486"/>
      <c r="L93" s="486"/>
      <c r="M93" s="480">
        <f xml:space="preserve"> Update!M134</f>
        <v>0</v>
      </c>
      <c r="N93" s="480">
        <f xml:space="preserve"> Update!N134</f>
        <v>2.054029381768919</v>
      </c>
      <c r="O93" s="480">
        <f xml:space="preserve"> Update!O134</f>
        <v>0</v>
      </c>
      <c r="P93" s="480">
        <f xml:space="preserve"> Update!P134</f>
        <v>0</v>
      </c>
      <c r="Q93" s="480">
        <f xml:space="preserve"> Update!Q134</f>
        <v>0</v>
      </c>
      <c r="R93" s="487"/>
    </row>
    <row r="94" spans="1:20" s="487" customFormat="1" ht="12" hidden="1" outlineLevel="2">
      <c r="A94" s="489"/>
      <c r="B94" s="561"/>
      <c r="C94" s="490"/>
      <c r="D94" s="464" t="s">
        <v>719</v>
      </c>
      <c r="E94" s="465" t="s">
        <v>1379</v>
      </c>
      <c r="F94" s="638"/>
      <c r="G94" s="638"/>
      <c r="H94" s="638"/>
      <c r="I94" s="638"/>
      <c r="J94" s="638"/>
      <c r="K94" s="638"/>
      <c r="L94" s="638"/>
      <c r="M94" s="629">
        <f xml:space="preserve"> Update!M135</f>
        <v>0</v>
      </c>
      <c r="N94" s="629">
        <f xml:space="preserve"> Update!N135</f>
        <v>7.8337149748719345E-2</v>
      </c>
      <c r="O94" s="629">
        <f xml:space="preserve"> Update!O135</f>
        <v>0</v>
      </c>
      <c r="P94" s="629">
        <f xml:space="preserve"> Update!P135</f>
        <v>0</v>
      </c>
      <c r="Q94" s="629">
        <f xml:space="preserve"> Update!Q135</f>
        <v>0</v>
      </c>
    </row>
    <row r="95" spans="1:20" s="468" customFormat="1" ht="12" hidden="1" outlineLevel="2">
      <c r="A95" s="483"/>
      <c r="B95" s="484"/>
      <c r="C95" s="485"/>
      <c r="D95" s="477" t="s">
        <v>719</v>
      </c>
      <c r="E95" s="478" t="s">
        <v>1380</v>
      </c>
      <c r="F95" s="486"/>
      <c r="G95" s="486"/>
      <c r="H95" s="486"/>
      <c r="I95" s="486"/>
      <c r="J95" s="486"/>
      <c r="K95" s="486"/>
      <c r="L95" s="486"/>
      <c r="M95" s="480">
        <f xml:space="preserve"> Update!M136</f>
        <v>2.0732082797608418</v>
      </c>
      <c r="N95" s="480">
        <f xml:space="preserve"> Update!N136</f>
        <v>2.2818047321330739</v>
      </c>
      <c r="O95" s="480">
        <f xml:space="preserve"> Update!O136</f>
        <v>0</v>
      </c>
      <c r="P95" s="480">
        <f xml:space="preserve"> Update!P136</f>
        <v>0</v>
      </c>
      <c r="Q95" s="480">
        <f xml:space="preserve"> Update!Q136</f>
        <v>0</v>
      </c>
      <c r="R95" s="487"/>
    </row>
    <row r="96" spans="1:20" s="468" customFormat="1" ht="12" hidden="1" outlineLevel="2">
      <c r="A96" s="483"/>
      <c r="B96" s="484"/>
      <c r="C96" s="485"/>
      <c r="D96" s="477" t="s">
        <v>631</v>
      </c>
      <c r="E96" s="478" t="s">
        <v>1381</v>
      </c>
      <c r="F96" s="486"/>
      <c r="G96" s="486"/>
      <c r="H96" s="486"/>
      <c r="I96" s="486"/>
      <c r="J96" s="486"/>
      <c r="K96" s="486"/>
      <c r="L96" s="486"/>
      <c r="M96" s="480">
        <f xml:space="preserve"> Update!M137</f>
        <v>6.5306060812466399E-2</v>
      </c>
      <c r="N96" s="480">
        <f xml:space="preserve"> Update!N137</f>
        <v>0.20621594054780282</v>
      </c>
      <c r="O96" s="480">
        <f xml:space="preserve"> Update!O137</f>
        <v>0</v>
      </c>
      <c r="P96" s="480">
        <f xml:space="preserve"> Update!P137</f>
        <v>0</v>
      </c>
      <c r="Q96" s="480">
        <f xml:space="preserve"> Update!Q137</f>
        <v>0</v>
      </c>
      <c r="R96" s="487"/>
    </row>
    <row r="97" spans="1:18" s="468" customFormat="1" ht="12" hidden="1" outlineLevel="2">
      <c r="A97" s="483"/>
      <c r="B97" s="484"/>
      <c r="C97" s="485"/>
      <c r="D97" s="477"/>
      <c r="E97" s="478" t="s">
        <v>983</v>
      </c>
      <c r="F97" s="486"/>
      <c r="G97" s="486"/>
      <c r="H97" s="486"/>
      <c r="I97" s="486"/>
      <c r="J97" s="486"/>
      <c r="K97" s="486"/>
      <c r="L97" s="486"/>
      <c r="M97" s="480">
        <f xml:space="preserve"> Update!M138</f>
        <v>2.0079022189483751</v>
      </c>
      <c r="N97" s="480">
        <f xml:space="preserve"> Update!N138</f>
        <v>4.2079553231029099</v>
      </c>
      <c r="O97" s="480">
        <f xml:space="preserve"> Update!O138</f>
        <v>0</v>
      </c>
      <c r="P97" s="480">
        <f xml:space="preserve"> Update!P138</f>
        <v>0</v>
      </c>
      <c r="Q97" s="480">
        <f xml:space="preserve"> Update!Q138</f>
        <v>0</v>
      </c>
      <c r="R97" s="487"/>
    </row>
    <row r="98" spans="1:18" s="468" customFormat="1" ht="12" outlineLevel="1">
      <c r="A98" s="483"/>
      <c r="B98" s="484"/>
      <c r="C98" s="485"/>
      <c r="D98" s="536"/>
      <c r="E98" s="537"/>
      <c r="R98" s="487"/>
    </row>
    <row r="99" spans="1:18" s="415" customFormat="1" ht="24.75" outlineLevel="1" collapsed="1">
      <c r="A99" s="410"/>
      <c r="B99" s="411" t="s">
        <v>1317</v>
      </c>
      <c r="C99" s="412"/>
      <c r="D99" s="413"/>
      <c r="E99" s="414"/>
      <c r="R99" s="420"/>
    </row>
    <row r="100" spans="1:18" s="467" customFormat="1" hidden="1" outlineLevel="2">
      <c r="A100" s="469"/>
      <c r="B100" s="470"/>
      <c r="C100" s="471"/>
      <c r="D100" s="461"/>
      <c r="E100" s="462"/>
      <c r="M100" s="463" t="s">
        <v>197</v>
      </c>
      <c r="N100" s="472" t="s">
        <v>198</v>
      </c>
      <c r="O100" s="463" t="s">
        <v>199</v>
      </c>
      <c r="P100" s="463" t="s">
        <v>200</v>
      </c>
      <c r="Q100" s="463" t="s">
        <v>201</v>
      </c>
      <c r="R100" s="473"/>
    </row>
    <row r="101" spans="1:18" s="468" customFormat="1" ht="12" hidden="1" outlineLevel="2">
      <c r="A101" s="483"/>
      <c r="B101" s="484"/>
      <c r="C101" s="485"/>
      <c r="D101" s="477"/>
      <c r="E101" s="478" t="s">
        <v>1382</v>
      </c>
      <c r="F101" s="486"/>
      <c r="G101" s="486"/>
      <c r="H101" s="486"/>
      <c r="I101" s="486"/>
      <c r="J101" s="486"/>
      <c r="K101" s="486"/>
      <c r="L101" s="486"/>
      <c r="M101" s="480">
        <f xml:space="preserve"> Update!M147</f>
        <v>28.487079821922791</v>
      </c>
      <c r="N101" s="480">
        <f xml:space="preserve"> Update!N147</f>
        <v>28.23420090204295</v>
      </c>
      <c r="O101" s="480">
        <f xml:space="preserve"> Update!O147</f>
        <v>0</v>
      </c>
      <c r="P101" s="480">
        <f xml:space="preserve"> Update!P147</f>
        <v>0</v>
      </c>
      <c r="Q101" s="480">
        <f xml:space="preserve"> Update!Q147</f>
        <v>0</v>
      </c>
      <c r="R101" s="487"/>
    </row>
    <row r="102" spans="1:18" s="468" customFormat="1" ht="12" hidden="1" outlineLevel="2">
      <c r="A102" s="483"/>
      <c r="B102" s="484"/>
      <c r="C102" s="485"/>
      <c r="D102" s="477"/>
      <c r="E102" s="478" t="s">
        <v>1383</v>
      </c>
      <c r="F102" s="486"/>
      <c r="G102" s="486"/>
      <c r="H102" s="486"/>
      <c r="I102" s="486"/>
      <c r="J102" s="486"/>
      <c r="K102" s="486"/>
      <c r="L102" s="486"/>
      <c r="M102" s="480">
        <f xml:space="preserve"> Update!M148</f>
        <v>28.467995697319026</v>
      </c>
      <c r="N102" s="480">
        <f xml:space="preserve"> Update!N148</f>
        <v>27.654458524318152</v>
      </c>
      <c r="O102" s="480">
        <f xml:space="preserve"> Update!O148</f>
        <v>0</v>
      </c>
      <c r="P102" s="480">
        <f xml:space="preserve"> Update!P148</f>
        <v>0</v>
      </c>
      <c r="Q102" s="480">
        <f xml:space="preserve"> Update!Q148</f>
        <v>0</v>
      </c>
      <c r="R102" s="487"/>
    </row>
    <row r="103" spans="1:18" s="468" customFormat="1" ht="12" hidden="1" outlineLevel="2">
      <c r="A103" s="483"/>
      <c r="B103" s="484"/>
      <c r="C103" s="485"/>
      <c r="D103" s="477"/>
      <c r="E103" s="478" t="s">
        <v>1384</v>
      </c>
      <c r="F103" s="486"/>
      <c r="G103" s="486"/>
      <c r="H103" s="486"/>
      <c r="I103" s="486"/>
      <c r="J103" s="486"/>
      <c r="K103" s="486"/>
      <c r="L103" s="486"/>
      <c r="M103" s="480">
        <f xml:space="preserve"> Update!M149</f>
        <v>0.99853630175824526</v>
      </c>
      <c r="N103" s="480">
        <f xml:space="preserve"> Update!N149</f>
        <v>3.0780947372896752</v>
      </c>
      <c r="O103" s="480">
        <f xml:space="preserve"> Update!O149</f>
        <v>0</v>
      </c>
      <c r="P103" s="480">
        <f xml:space="preserve"> Update!P149</f>
        <v>0</v>
      </c>
      <c r="Q103" s="480">
        <f xml:space="preserve"> Update!Q149</f>
        <v>0</v>
      </c>
      <c r="R103" s="487"/>
    </row>
    <row r="104" spans="1:18" s="468" customFormat="1" ht="12" hidden="1" outlineLevel="2">
      <c r="A104" s="483"/>
      <c r="B104" s="484"/>
      <c r="C104" s="485"/>
      <c r="D104" s="477"/>
      <c r="E104" s="478" t="s">
        <v>1385</v>
      </c>
      <c r="F104" s="486"/>
      <c r="G104" s="486"/>
      <c r="H104" s="486"/>
      <c r="I104" s="486"/>
      <c r="J104" s="486"/>
      <c r="K104" s="486"/>
      <c r="L104" s="486"/>
      <c r="M104" s="480">
        <f xml:space="preserve"> Update!M150</f>
        <v>57.953611821000059</v>
      </c>
      <c r="N104" s="480">
        <f xml:space="preserve"> Update!N150</f>
        <v>58.966754163650776</v>
      </c>
      <c r="O104" s="480">
        <f xml:space="preserve"> Update!O150</f>
        <v>0</v>
      </c>
      <c r="P104" s="480">
        <f xml:space="preserve"> Update!P150</f>
        <v>0</v>
      </c>
      <c r="Q104" s="480">
        <f xml:space="preserve"> Update!Q150</f>
        <v>0</v>
      </c>
      <c r="R104" s="487"/>
    </row>
    <row r="105" spans="1:18" s="496" customFormat="1" ht="12" outlineLevel="1">
      <c r="A105" s="483"/>
      <c r="B105" s="484"/>
      <c r="C105" s="485"/>
      <c r="D105" s="536"/>
      <c r="E105" s="537"/>
      <c r="R105" s="494"/>
    </row>
    <row r="106" spans="1:18" s="415" customFormat="1" ht="24.75" outlineLevel="1" collapsed="1">
      <c r="A106" s="410"/>
      <c r="B106" s="411" t="s">
        <v>1318</v>
      </c>
      <c r="C106" s="412"/>
      <c r="D106" s="413"/>
      <c r="E106" s="414"/>
      <c r="R106" s="420"/>
    </row>
    <row r="107" spans="1:18" s="467" customFormat="1" hidden="1" outlineLevel="2">
      <c r="A107" s="469"/>
      <c r="B107" s="470"/>
      <c r="C107" s="471"/>
      <c r="D107" s="461"/>
      <c r="E107" s="462"/>
      <c r="M107" s="463" t="s">
        <v>197</v>
      </c>
      <c r="N107" s="472" t="s">
        <v>198</v>
      </c>
      <c r="O107" s="463" t="s">
        <v>199</v>
      </c>
      <c r="P107" s="463" t="s">
        <v>200</v>
      </c>
      <c r="Q107" s="463" t="s">
        <v>201</v>
      </c>
      <c r="R107" s="473"/>
    </row>
    <row r="108" spans="1:18" s="494" customFormat="1" ht="12" hidden="1" outlineLevel="2">
      <c r="A108" s="489"/>
      <c r="B108" s="484"/>
      <c r="C108" s="490"/>
      <c r="D108" s="464"/>
      <c r="E108" s="465" t="s">
        <v>600</v>
      </c>
      <c r="F108" s="491"/>
      <c r="G108" s="491"/>
      <c r="H108" s="491"/>
      <c r="I108" s="491"/>
      <c r="J108" s="492"/>
      <c r="K108" s="492"/>
      <c r="L108" s="492"/>
      <c r="M108" s="493">
        <f xml:space="preserve"> Inp!M$206</f>
        <v>0.4</v>
      </c>
      <c r="N108" s="493">
        <f xml:space="preserve"> Inp!N$206</f>
        <v>0.4</v>
      </c>
      <c r="O108" s="493">
        <f xml:space="preserve"> Inp!O$206</f>
        <v>0.4</v>
      </c>
      <c r="P108" s="493">
        <f xml:space="preserve"> Inp!P$206</f>
        <v>0.4</v>
      </c>
      <c r="Q108" s="493">
        <f xml:space="preserve"> Inp!Q$206</f>
        <v>0.4</v>
      </c>
    </row>
    <row r="109" spans="1:18" s="496" customFormat="1" ht="12" hidden="1" outlineLevel="2">
      <c r="A109" s="483"/>
      <c r="B109" s="484"/>
      <c r="C109" s="485"/>
      <c r="D109" s="477"/>
      <c r="E109" s="495" t="s">
        <v>1004</v>
      </c>
      <c r="F109" s="486"/>
      <c r="G109" s="486"/>
      <c r="H109" s="486"/>
      <c r="I109" s="486"/>
      <c r="J109" s="486"/>
      <c r="K109" s="486"/>
      <c r="L109" s="486"/>
      <c r="M109" s="480">
        <f xml:space="preserve"> Update!M175</f>
        <v>22.142148306222456</v>
      </c>
      <c r="N109" s="480">
        <f xml:space="preserve"> Update!N175</f>
        <v>21.730904009742645</v>
      </c>
      <c r="O109" s="480">
        <f xml:space="preserve"> Update!O175</f>
        <v>0</v>
      </c>
      <c r="P109" s="480">
        <f xml:space="preserve"> Update!P175</f>
        <v>0</v>
      </c>
      <c r="Q109" s="480">
        <f xml:space="preserve"> Update!Q175</f>
        <v>0</v>
      </c>
      <c r="R109" s="494"/>
    </row>
    <row r="110" spans="1:18" s="496" customFormat="1" ht="12" outlineLevel="1">
      <c r="A110" s="483"/>
      <c r="B110" s="484"/>
      <c r="C110" s="485"/>
      <c r="D110" s="536"/>
      <c r="E110" s="537"/>
      <c r="F110" s="537"/>
      <c r="G110" s="537"/>
      <c r="H110" s="537"/>
      <c r="I110" s="537"/>
      <c r="J110" s="537"/>
      <c r="K110" s="537"/>
      <c r="L110" s="537"/>
      <c r="M110" s="537"/>
      <c r="N110" s="537"/>
      <c r="O110" s="537"/>
      <c r="P110" s="537"/>
      <c r="Q110" s="537"/>
      <c r="R110" s="494"/>
    </row>
    <row r="111" spans="1:18" s="415" customFormat="1" ht="24.75" outlineLevel="1" collapsed="1">
      <c r="A111" s="410"/>
      <c r="B111" s="411" t="s">
        <v>1319</v>
      </c>
      <c r="C111" s="412"/>
      <c r="D111" s="413"/>
      <c r="E111" s="414"/>
      <c r="R111" s="420"/>
    </row>
    <row r="112" spans="1:18" s="467" customFormat="1" hidden="1" outlineLevel="2">
      <c r="A112" s="469"/>
      <c r="B112" s="470"/>
      <c r="C112" s="471"/>
      <c r="D112" s="461"/>
      <c r="E112" s="462"/>
      <c r="M112" s="463" t="s">
        <v>197</v>
      </c>
      <c r="N112" s="472" t="s">
        <v>198</v>
      </c>
      <c r="O112" s="463" t="s">
        <v>199</v>
      </c>
      <c r="P112" s="463" t="s">
        <v>200</v>
      </c>
      <c r="Q112" s="463" t="s">
        <v>201</v>
      </c>
      <c r="R112" s="473"/>
    </row>
    <row r="113" spans="1:79" s="494" customFormat="1" ht="12" hidden="1" outlineLevel="2">
      <c r="A113" s="489"/>
      <c r="B113" s="484"/>
      <c r="C113" s="490"/>
      <c r="D113" s="464"/>
      <c r="E113" s="465" t="s">
        <v>605</v>
      </c>
      <c r="F113" s="491"/>
      <c r="G113" s="491"/>
      <c r="H113" s="491"/>
      <c r="I113" s="491"/>
      <c r="J113" s="492"/>
      <c r="K113" s="492"/>
      <c r="L113" s="492"/>
      <c r="M113" s="493">
        <f xml:space="preserve"> Inp!M$214</f>
        <v>0.38514999999999999</v>
      </c>
      <c r="N113" s="493">
        <f xml:space="preserve"> Inp!N$214</f>
        <v>0</v>
      </c>
      <c r="O113" s="493">
        <f xml:space="preserve"> Inp!O$214</f>
        <v>0</v>
      </c>
      <c r="P113" s="493">
        <f xml:space="preserve"> Inp!P$214</f>
        <v>0</v>
      </c>
      <c r="Q113" s="493">
        <f xml:space="preserve"> Inp!Q$214</f>
        <v>0</v>
      </c>
    </row>
    <row r="114" spans="1:79" s="496" customFormat="1" ht="12" hidden="1" outlineLevel="2">
      <c r="A114" s="483"/>
      <c r="B114" s="484"/>
      <c r="C114" s="485"/>
      <c r="D114" s="477"/>
      <c r="E114" s="478" t="s">
        <v>1006</v>
      </c>
      <c r="F114" s="486"/>
      <c r="G114" s="486"/>
      <c r="H114" s="486"/>
      <c r="I114" s="486"/>
      <c r="J114" s="486"/>
      <c r="K114" s="486"/>
      <c r="L114" s="486"/>
      <c r="M114" s="480">
        <f xml:space="preserve"> Update!M183</f>
        <v>21.320121050353947</v>
      </c>
      <c r="N114" s="480">
        <f xml:space="preserve"> Update!N183</f>
        <v>0</v>
      </c>
      <c r="O114" s="480">
        <f xml:space="preserve"> Update!O183</f>
        <v>0</v>
      </c>
      <c r="P114" s="480">
        <f xml:space="preserve"> Update!P183</f>
        <v>0</v>
      </c>
      <c r="Q114" s="480">
        <f xml:space="preserve"> Update!Q183</f>
        <v>0</v>
      </c>
      <c r="R114" s="494"/>
    </row>
    <row r="115" spans="1:79" s="496" customFormat="1" ht="12" outlineLevel="1">
      <c r="A115" s="483"/>
      <c r="B115" s="484"/>
      <c r="C115" s="485"/>
      <c r="D115" s="534"/>
      <c r="E115" s="535"/>
      <c r="F115" s="486"/>
      <c r="G115" s="486"/>
      <c r="H115" s="486"/>
      <c r="I115" s="486"/>
      <c r="J115" s="486"/>
      <c r="K115" s="486"/>
      <c r="L115" s="486"/>
      <c r="M115" s="479"/>
      <c r="N115" s="479"/>
      <c r="O115" s="479"/>
      <c r="P115" s="479"/>
      <c r="Q115" s="479"/>
      <c r="R115" s="494"/>
    </row>
    <row r="116" spans="1:79" s="420" customFormat="1" ht="24.75" outlineLevel="1" collapsed="1">
      <c r="A116" s="630"/>
      <c r="B116" s="411" t="s">
        <v>1320</v>
      </c>
      <c r="C116" s="631"/>
      <c r="D116" s="632"/>
      <c r="E116" s="633"/>
    </row>
    <row r="117" spans="1:79" s="473" customFormat="1" hidden="1" outlineLevel="2">
      <c r="A117" s="564"/>
      <c r="B117" s="470"/>
      <c r="C117" s="530"/>
      <c r="D117" s="634"/>
      <c r="E117" s="635"/>
      <c r="M117" s="636" t="s">
        <v>197</v>
      </c>
      <c r="N117" s="637" t="s">
        <v>198</v>
      </c>
      <c r="O117" s="636" t="s">
        <v>199</v>
      </c>
      <c r="P117" s="636" t="s">
        <v>200</v>
      </c>
      <c r="Q117" s="636" t="s">
        <v>201</v>
      </c>
    </row>
    <row r="118" spans="1:79" s="494" customFormat="1" ht="12" hidden="1" outlineLevel="2">
      <c r="A118" s="489"/>
      <c r="B118" s="561"/>
      <c r="C118" s="490"/>
      <c r="D118" s="464"/>
      <c r="E118" s="465" t="str">
        <f xml:space="preserve"> Update!E$202</f>
        <v>Annual RCV indexation - WR</v>
      </c>
      <c r="F118" s="638"/>
      <c r="G118" s="638"/>
      <c r="H118" s="638"/>
      <c r="I118" s="638"/>
      <c r="J118" s="638"/>
      <c r="K118" s="638"/>
      <c r="L118" s="638"/>
      <c r="M118" s="493">
        <f xml:space="preserve"> Update!M$202</f>
        <v>1.0470923567005519E-2</v>
      </c>
      <c r="N118" s="493">
        <f xml:space="preserve"> Update!N$202</f>
        <v>7.3391611284322478E-2</v>
      </c>
      <c r="O118" s="493">
        <f xml:space="preserve"> Update!O$202</f>
        <v>0</v>
      </c>
      <c r="P118" s="493">
        <f xml:space="preserve"> Update!P$202</f>
        <v>0</v>
      </c>
      <c r="Q118" s="493">
        <f xml:space="preserve"> Update!Q$202</f>
        <v>0</v>
      </c>
    </row>
    <row r="119" spans="1:79" s="494" customFormat="1" ht="12" outlineLevel="1">
      <c r="A119" s="489"/>
      <c r="B119" s="561"/>
      <c r="C119" s="490"/>
      <c r="D119" s="562"/>
      <c r="E119" s="491"/>
      <c r="M119" s="563"/>
      <c r="N119" s="563"/>
      <c r="O119" s="563"/>
      <c r="P119" s="563"/>
      <c r="Q119" s="563"/>
    </row>
    <row r="120" spans="1:79" s="494" customFormat="1" ht="12">
      <c r="A120" s="489"/>
      <c r="B120" s="561"/>
      <c r="C120" s="490"/>
      <c r="D120" s="562"/>
      <c r="E120" s="491"/>
      <c r="M120" s="563"/>
      <c r="N120" s="563"/>
      <c r="O120" s="563"/>
      <c r="P120" s="563"/>
      <c r="Q120" s="563"/>
    </row>
    <row r="121" spans="1:79" s="409" customFormat="1" ht="32.25">
      <c r="A121" s="408" t="s">
        <v>1321</v>
      </c>
      <c r="B121" s="408"/>
      <c r="C121" s="408"/>
      <c r="D121" s="408"/>
      <c r="E121" s="408"/>
      <c r="F121" s="408"/>
      <c r="G121" s="408"/>
      <c r="H121" s="408"/>
      <c r="I121" s="408"/>
      <c r="J121" s="408"/>
      <c r="K121" s="408"/>
      <c r="L121" s="408"/>
      <c r="M121" s="408"/>
      <c r="N121" s="408"/>
      <c r="O121" s="408"/>
      <c r="P121" s="408"/>
      <c r="Q121" s="408"/>
      <c r="R121" s="408"/>
      <c r="S121" s="408"/>
      <c r="T121" s="408"/>
    </row>
    <row r="122" spans="1:79" s="545" customFormat="1" ht="12" outlineLevel="1">
      <c r="A122" s="538"/>
      <c r="B122" s="539"/>
      <c r="C122" s="540"/>
      <c r="D122" s="541"/>
      <c r="E122" s="535"/>
      <c r="F122" s="542"/>
      <c r="G122" s="542"/>
      <c r="H122" s="542"/>
      <c r="I122" s="543"/>
      <c r="J122" s="543"/>
      <c r="K122" s="543"/>
      <c r="L122" s="543"/>
      <c r="M122" s="543"/>
      <c r="N122" s="543"/>
      <c r="O122" s="543"/>
      <c r="P122" s="543"/>
      <c r="Q122" s="543"/>
      <c r="R122" s="544"/>
      <c r="S122" s="543"/>
      <c r="T122" s="543"/>
      <c r="U122" s="543"/>
      <c r="V122" s="543"/>
      <c r="W122" s="543"/>
      <c r="X122" s="543"/>
      <c r="Y122" s="543"/>
      <c r="Z122" s="543"/>
      <c r="AA122" s="543"/>
      <c r="AB122" s="543"/>
      <c r="AC122" s="543"/>
      <c r="AD122" s="543"/>
      <c r="AE122" s="543"/>
      <c r="AF122" s="543"/>
      <c r="AG122" s="543"/>
      <c r="AH122" s="543"/>
      <c r="AI122" s="543"/>
      <c r="AJ122" s="543"/>
      <c r="AK122" s="543"/>
      <c r="AL122" s="543"/>
      <c r="AM122" s="543"/>
      <c r="AN122" s="543"/>
      <c r="AO122" s="543"/>
      <c r="AP122" s="543"/>
      <c r="AQ122" s="543"/>
      <c r="AR122" s="543"/>
      <c r="AS122" s="543"/>
      <c r="AT122" s="543"/>
      <c r="AU122" s="543"/>
      <c r="AV122" s="543"/>
      <c r="AW122" s="543"/>
      <c r="AX122" s="543"/>
      <c r="AY122" s="543"/>
      <c r="AZ122" s="543"/>
      <c r="BA122" s="543"/>
      <c r="BB122" s="543"/>
      <c r="BC122" s="543"/>
      <c r="BD122" s="543"/>
      <c r="BE122" s="543"/>
      <c r="BF122" s="543"/>
      <c r="BG122" s="543"/>
      <c r="BH122" s="543"/>
      <c r="BI122" s="543"/>
      <c r="BJ122" s="543"/>
      <c r="BK122" s="543"/>
      <c r="BL122" s="543"/>
      <c r="BM122" s="543"/>
      <c r="BN122" s="543"/>
      <c r="BO122" s="543"/>
      <c r="BP122" s="543"/>
      <c r="BQ122" s="543"/>
      <c r="BR122" s="543"/>
      <c r="BS122" s="543"/>
      <c r="BT122" s="543"/>
      <c r="BU122" s="543"/>
      <c r="BV122" s="543"/>
      <c r="BW122" s="543"/>
      <c r="BX122" s="543"/>
      <c r="BY122" s="543"/>
      <c r="BZ122" s="543"/>
      <c r="CA122" s="543"/>
    </row>
    <row r="123" spans="1:79" s="415" customFormat="1" ht="24.75" outlineLevel="1">
      <c r="A123" s="410"/>
      <c r="B123" s="411" t="s">
        <v>1322</v>
      </c>
      <c r="C123" s="412"/>
      <c r="D123" s="413"/>
      <c r="E123" s="414"/>
      <c r="R123" s="420"/>
    </row>
    <row r="124" spans="1:79" s="467" customFormat="1" outlineLevel="1">
      <c r="A124" s="469"/>
      <c r="B124" s="470"/>
      <c r="C124" s="471"/>
      <c r="D124" s="461"/>
      <c r="E124" s="462"/>
      <c r="M124" s="463" t="s">
        <v>197</v>
      </c>
      <c r="N124" s="472" t="s">
        <v>198</v>
      </c>
      <c r="O124" s="463" t="s">
        <v>199</v>
      </c>
      <c r="P124" s="463" t="s">
        <v>200</v>
      </c>
      <c r="Q124" s="463" t="s">
        <v>201</v>
      </c>
      <c r="R124" s="473"/>
    </row>
    <row r="125" spans="1:79" s="487" customFormat="1" ht="12" outlineLevel="1">
      <c r="A125" s="489"/>
      <c r="B125" s="561"/>
      <c r="C125" s="490"/>
      <c r="D125" s="464"/>
      <c r="E125" s="465" t="str">
        <f xml:space="preserve"> Update!E320</f>
        <v>Total Opening RCV - WN - nominal (year end prices)</v>
      </c>
      <c r="M125" s="626">
        <f xml:space="preserve"> Update!M320</f>
        <v>14.419912880571371</v>
      </c>
      <c r="N125" s="626">
        <f xml:space="preserve"> Update!N320</f>
        <v>20.10679694416077</v>
      </c>
      <c r="O125" s="626">
        <f xml:space="preserve"> Update!O320</f>
        <v>0</v>
      </c>
      <c r="P125" s="626">
        <f xml:space="preserve"> Update!P320</f>
        <v>0</v>
      </c>
      <c r="Q125" s="626">
        <f xml:space="preserve"> Update!Q320</f>
        <v>0</v>
      </c>
    </row>
    <row r="126" spans="1:79" s="487" customFormat="1" ht="12" outlineLevel="1">
      <c r="A126" s="489"/>
      <c r="B126" s="561"/>
      <c r="C126" s="490"/>
      <c r="D126" s="464" t="s">
        <v>719</v>
      </c>
      <c r="E126" s="465" t="str">
        <f xml:space="preserve"> Update!E321</f>
        <v>Total Indexation - WN - nominal (year end prices)</v>
      </c>
      <c r="M126" s="626">
        <f xml:space="preserve"> Update!M321</f>
        <v>0.12079513523566431</v>
      </c>
      <c r="N126" s="626">
        <f xml:space="preserve"> Update!N321</f>
        <v>0.90382381253984845</v>
      </c>
      <c r="O126" s="626">
        <f xml:space="preserve"> Update!O321</f>
        <v>0</v>
      </c>
      <c r="P126" s="626">
        <f xml:space="preserve"> Update!P321</f>
        <v>0</v>
      </c>
      <c r="Q126" s="626">
        <f xml:space="preserve"> Update!Q321</f>
        <v>0</v>
      </c>
    </row>
    <row r="127" spans="1:79" s="487" customFormat="1" ht="12" outlineLevel="1">
      <c r="A127" s="489"/>
      <c r="B127" s="561"/>
      <c r="C127" s="490"/>
      <c r="D127" s="464" t="s">
        <v>719</v>
      </c>
      <c r="E127" s="465" t="str">
        <f xml:space="preserve"> Update!E322</f>
        <v>Total Non-PAYG totex additions - WN - nominal (year end prices)</v>
      </c>
      <c r="M127" s="626">
        <f xml:space="preserve"> Update!M322</f>
        <v>6.217250743606499</v>
      </c>
      <c r="N127" s="626">
        <f xml:space="preserve"> Update!N322</f>
        <v>6.9191114977012216</v>
      </c>
      <c r="O127" s="626">
        <f xml:space="preserve"> Update!O322</f>
        <v>0</v>
      </c>
      <c r="P127" s="626">
        <f xml:space="preserve"> Update!P322</f>
        <v>0</v>
      </c>
      <c r="Q127" s="626">
        <f xml:space="preserve"> Update!Q322</f>
        <v>0</v>
      </c>
    </row>
    <row r="128" spans="1:79" s="487" customFormat="1" ht="12" outlineLevel="1">
      <c r="A128" s="489"/>
      <c r="B128" s="561"/>
      <c r="C128" s="490"/>
      <c r="D128" s="464" t="s">
        <v>631</v>
      </c>
      <c r="E128" s="465" t="str">
        <f xml:space="preserve"> Update!E323</f>
        <v>Total RCV run-off - WN - nominal (year end prices)</v>
      </c>
      <c r="M128" s="626">
        <f xml:space="preserve"> Update!M323</f>
        <v>1.1119080034194488</v>
      </c>
      <c r="N128" s="626">
        <f xml:space="preserve"> Update!N323</f>
        <v>1.5416211198497272</v>
      </c>
      <c r="O128" s="626">
        <f xml:space="preserve"> Update!O323</f>
        <v>0</v>
      </c>
      <c r="P128" s="626">
        <f xml:space="preserve"> Update!P323</f>
        <v>0</v>
      </c>
      <c r="Q128" s="626">
        <f xml:space="preserve"> Update!Q323</f>
        <v>0</v>
      </c>
    </row>
    <row r="129" spans="1:20" s="487" customFormat="1" ht="12" outlineLevel="1">
      <c r="A129" s="489"/>
      <c r="B129" s="561"/>
      <c r="C129" s="490"/>
      <c r="D129" s="464" t="s">
        <v>631</v>
      </c>
      <c r="E129" s="465" t="str">
        <f xml:space="preserve"> Update!E324</f>
        <v>Total Other adjustments - WN - nominal (year end prices)</v>
      </c>
      <c r="M129" s="626">
        <f xml:space="preserve"> Update!M324</f>
        <v>0</v>
      </c>
      <c r="N129" s="626">
        <f xml:space="preserve"> Update!N324</f>
        <v>0</v>
      </c>
      <c r="O129" s="626">
        <f xml:space="preserve"> Update!O324</f>
        <v>0</v>
      </c>
      <c r="P129" s="626">
        <f xml:space="preserve"> Update!P324</f>
        <v>0</v>
      </c>
      <c r="Q129" s="626">
        <f xml:space="preserve"> Update!Q324</f>
        <v>0</v>
      </c>
    </row>
    <row r="130" spans="1:20" s="468" customFormat="1" ht="12" outlineLevel="1">
      <c r="A130" s="483"/>
      <c r="B130" s="484"/>
      <c r="C130" s="485"/>
      <c r="D130" s="477"/>
      <c r="E130" s="478" t="str">
        <f xml:space="preserve"> Update!E325</f>
        <v>Total Closing RCV - WN - nominal (year end prices)</v>
      </c>
      <c r="M130" s="488">
        <f xml:space="preserve"> Update!M325</f>
        <v>19.646050755994089</v>
      </c>
      <c r="N130" s="488">
        <f xml:space="preserve"> Update!N325</f>
        <v>26.388111134552112</v>
      </c>
      <c r="O130" s="488">
        <f xml:space="preserve"> Update!O325</f>
        <v>0</v>
      </c>
      <c r="P130" s="488">
        <f xml:space="preserve"> Update!P325</f>
        <v>0</v>
      </c>
      <c r="Q130" s="488">
        <f xml:space="preserve"> Update!Q325</f>
        <v>0</v>
      </c>
      <c r="R130" s="487"/>
    </row>
    <row r="131" spans="1:20" s="560" customFormat="1" ht="12" outlineLevel="1">
      <c r="A131" s="554"/>
      <c r="B131" s="555"/>
      <c r="C131" s="556"/>
      <c r="D131" s="557"/>
      <c r="E131" s="558"/>
      <c r="F131" s="508"/>
      <c r="G131" s="508"/>
      <c r="H131" s="508"/>
      <c r="I131" s="508"/>
      <c r="J131" s="508"/>
      <c r="K131" s="508"/>
      <c r="L131" s="508"/>
      <c r="M131" s="508"/>
      <c r="N131" s="508"/>
      <c r="O131" s="508"/>
      <c r="P131" s="508"/>
      <c r="Q131" s="508"/>
      <c r="R131" s="559"/>
      <c r="S131" s="508"/>
      <c r="T131" s="508"/>
    </row>
    <row r="132" spans="1:20" s="533" customFormat="1" ht="24.75" outlineLevel="1" collapsed="1">
      <c r="A132" s="410"/>
      <c r="B132" s="411" t="s">
        <v>1323</v>
      </c>
      <c r="C132" s="412"/>
      <c r="D132" s="413"/>
      <c r="E132" s="414"/>
      <c r="F132" s="531"/>
      <c r="G132" s="531"/>
      <c r="H132" s="531"/>
      <c r="I132" s="531"/>
      <c r="J132" s="531"/>
      <c r="K132" s="531"/>
      <c r="L132" s="531"/>
      <c r="M132" s="531"/>
      <c r="N132" s="531"/>
      <c r="O132" s="531"/>
      <c r="P132" s="531"/>
      <c r="Q132" s="531"/>
      <c r="R132" s="532"/>
      <c r="S132" s="531"/>
      <c r="T132" s="531"/>
    </row>
    <row r="133" spans="1:20" s="415" customFormat="1" ht="24.75" hidden="1" outlineLevel="2">
      <c r="A133" s="410"/>
      <c r="B133" s="411" t="s">
        <v>1324</v>
      </c>
      <c r="C133" s="412"/>
      <c r="D133" s="413"/>
      <c r="E133" s="414"/>
      <c r="R133" s="420"/>
    </row>
    <row r="134" spans="1:20" s="467" customFormat="1" hidden="1" outlineLevel="2">
      <c r="A134" s="469"/>
      <c r="B134" s="470"/>
      <c r="C134" s="471"/>
      <c r="D134" s="461"/>
      <c r="E134" s="462"/>
      <c r="M134" s="463" t="s">
        <v>197</v>
      </c>
      <c r="N134" s="472" t="s">
        <v>198</v>
      </c>
      <c r="O134" s="463" t="s">
        <v>199</v>
      </c>
      <c r="P134" s="463" t="s">
        <v>200</v>
      </c>
      <c r="Q134" s="463" t="s">
        <v>201</v>
      </c>
      <c r="R134" s="473"/>
    </row>
    <row r="135" spans="1:20" s="468" customFormat="1" ht="12" hidden="1" outlineLevel="2">
      <c r="A135" s="474"/>
      <c r="B135" s="475"/>
      <c r="C135" s="476"/>
      <c r="D135" s="477"/>
      <c r="E135" s="478" t="s">
        <v>1386</v>
      </c>
      <c r="F135" s="479"/>
      <c r="G135" s="479"/>
      <c r="H135" s="479"/>
      <c r="I135" s="479"/>
      <c r="J135" s="479"/>
      <c r="K135" s="479"/>
      <c r="L135" s="479"/>
      <c r="M135" s="480">
        <f xml:space="preserve"> Update!M303</f>
        <v>7.2101875572430476</v>
      </c>
      <c r="N135" s="480">
        <f xml:space="preserve"> Update!N303</f>
        <v>6.9805760974421327</v>
      </c>
      <c r="O135" s="480">
        <f xml:space="preserve"> Update!O303</f>
        <v>0</v>
      </c>
      <c r="P135" s="480">
        <f xml:space="preserve"> Update!P303</f>
        <v>0</v>
      </c>
      <c r="Q135" s="480">
        <f xml:space="preserve"> Update!Q303</f>
        <v>0</v>
      </c>
      <c r="R135" s="466"/>
      <c r="S135" s="481"/>
      <c r="T135" s="481"/>
    </row>
    <row r="136" spans="1:20" s="487" customFormat="1" ht="12" hidden="1" outlineLevel="2">
      <c r="A136" s="421"/>
      <c r="B136" s="422"/>
      <c r="C136" s="627"/>
      <c r="D136" s="464" t="s">
        <v>719</v>
      </c>
      <c r="E136" s="465" t="s">
        <v>1387</v>
      </c>
      <c r="F136" s="628"/>
      <c r="G136" s="628"/>
      <c r="H136" s="628"/>
      <c r="I136" s="628"/>
      <c r="J136" s="628"/>
      <c r="K136" s="628"/>
      <c r="L136" s="628"/>
      <c r="M136" s="629">
        <f xml:space="preserve"> Update!M304</f>
        <v>6.2602552105963133E-2</v>
      </c>
      <c r="N136" s="629">
        <f xml:space="preserve"> Update!N304</f>
        <v>0.40321231339049451</v>
      </c>
      <c r="O136" s="629">
        <f xml:space="preserve"> Update!O304</f>
        <v>0</v>
      </c>
      <c r="P136" s="629">
        <f xml:space="preserve"> Update!P304</f>
        <v>0</v>
      </c>
      <c r="Q136" s="629">
        <f xml:space="preserve"> Update!Q304</f>
        <v>0</v>
      </c>
      <c r="R136" s="466"/>
      <c r="S136" s="466"/>
      <c r="T136" s="466"/>
    </row>
    <row r="137" spans="1:20" s="468" customFormat="1" ht="12" hidden="1" outlineLevel="2">
      <c r="A137" s="474"/>
      <c r="B137" s="475"/>
      <c r="C137" s="476"/>
      <c r="D137" s="477" t="s">
        <v>631</v>
      </c>
      <c r="E137" s="480" t="s">
        <v>1388</v>
      </c>
      <c r="F137" s="479"/>
      <c r="G137" s="479"/>
      <c r="H137" s="479"/>
      <c r="I137" s="479"/>
      <c r="J137" s="479"/>
      <c r="K137" s="479"/>
      <c r="L137" s="479"/>
      <c r="M137" s="480">
        <f xml:space="preserve"> Update!M305</f>
        <v>0.45818577688898771</v>
      </c>
      <c r="N137" s="480">
        <f xml:space="preserve"> Update!N305</f>
        <v>0.46517866988245554</v>
      </c>
      <c r="O137" s="480">
        <f xml:space="preserve"> Update!O305</f>
        <v>0</v>
      </c>
      <c r="P137" s="480">
        <f xml:space="preserve"> Update!P305</f>
        <v>0</v>
      </c>
      <c r="Q137" s="480">
        <f xml:space="preserve"> Update!Q305</f>
        <v>0</v>
      </c>
      <c r="R137" s="466"/>
      <c r="S137" s="481"/>
      <c r="T137" s="481"/>
    </row>
    <row r="138" spans="1:20" s="468" customFormat="1" ht="12" hidden="1" outlineLevel="2">
      <c r="A138" s="474"/>
      <c r="B138" s="475"/>
      <c r="C138" s="476"/>
      <c r="D138" s="482"/>
      <c r="E138" s="480" t="s">
        <v>1036</v>
      </c>
      <c r="F138" s="479"/>
      <c r="G138" s="479"/>
      <c r="H138" s="479"/>
      <c r="I138" s="479"/>
      <c r="J138" s="479"/>
      <c r="K138" s="479"/>
      <c r="L138" s="479"/>
      <c r="M138" s="480">
        <f xml:space="preserve"> Update!M306</f>
        <v>6.8146043324600232</v>
      </c>
      <c r="N138" s="480">
        <f xml:space="preserve"> Update!N306</f>
        <v>6.9186097409501723</v>
      </c>
      <c r="O138" s="480">
        <f xml:space="preserve"> Update!O306</f>
        <v>0</v>
      </c>
      <c r="P138" s="480">
        <f xml:space="preserve"> Update!P306</f>
        <v>0</v>
      </c>
      <c r="Q138" s="480">
        <f xml:space="preserve"> Update!Q306</f>
        <v>0</v>
      </c>
      <c r="R138" s="466"/>
      <c r="S138" s="481"/>
      <c r="T138" s="481"/>
    </row>
    <row r="139" spans="1:20" s="468" customFormat="1" ht="12" hidden="1" outlineLevel="2">
      <c r="A139" s="546"/>
      <c r="B139" s="547"/>
      <c r="C139" s="548"/>
      <c r="D139" s="549"/>
      <c r="E139" s="537"/>
      <c r="F139" s="550"/>
      <c r="G139" s="550"/>
      <c r="H139" s="550"/>
      <c r="I139" s="551"/>
      <c r="J139" s="550"/>
      <c r="K139" s="550"/>
      <c r="L139" s="550"/>
      <c r="M139" s="550"/>
      <c r="N139" s="550"/>
      <c r="O139" s="550"/>
      <c r="P139" s="550"/>
      <c r="Q139" s="550"/>
      <c r="R139" s="552"/>
      <c r="S139" s="550"/>
      <c r="T139" s="550"/>
    </row>
    <row r="140" spans="1:20" s="415" customFormat="1" ht="24.75" hidden="1" outlineLevel="2">
      <c r="A140" s="410"/>
      <c r="B140" s="411" t="s">
        <v>1325</v>
      </c>
      <c r="C140" s="412"/>
      <c r="D140" s="413"/>
      <c r="E140" s="414"/>
      <c r="R140" s="420"/>
    </row>
    <row r="141" spans="1:20" s="467" customFormat="1" hidden="1" outlineLevel="2">
      <c r="A141" s="469"/>
      <c r="B141" s="470"/>
      <c r="C141" s="471"/>
      <c r="D141" s="461"/>
      <c r="E141" s="462"/>
      <c r="M141" s="463" t="s">
        <v>197</v>
      </c>
      <c r="N141" s="472" t="s">
        <v>198</v>
      </c>
      <c r="O141" s="463" t="s">
        <v>199</v>
      </c>
      <c r="P141" s="463" t="s">
        <v>200</v>
      </c>
      <c r="Q141" s="463" t="s">
        <v>201</v>
      </c>
      <c r="R141" s="473"/>
    </row>
    <row r="142" spans="1:20" s="487" customFormat="1" ht="12" hidden="1" outlineLevel="2">
      <c r="A142" s="489"/>
      <c r="B142" s="561"/>
      <c r="C142" s="490"/>
      <c r="D142" s="464"/>
      <c r="E142" s="465" t="s">
        <v>1389</v>
      </c>
      <c r="F142" s="638"/>
      <c r="G142" s="638"/>
      <c r="H142" s="638"/>
      <c r="I142" s="638"/>
      <c r="J142" s="638"/>
      <c r="K142" s="638"/>
      <c r="L142" s="638"/>
      <c r="M142" s="629">
        <f xml:space="preserve"> Update!M308</f>
        <v>7.2097253233283229</v>
      </c>
      <c r="N142" s="629">
        <f xml:space="preserve"> Update!N308</f>
        <v>6.9664848347316486</v>
      </c>
      <c r="O142" s="629">
        <f xml:space="preserve"> Update!O308</f>
        <v>0</v>
      </c>
      <c r="P142" s="629">
        <f xml:space="preserve"> Update!P308</f>
        <v>0</v>
      </c>
      <c r="Q142" s="629">
        <f xml:space="preserve"> Update!Q308</f>
        <v>0</v>
      </c>
    </row>
    <row r="143" spans="1:20" s="487" customFormat="1" ht="12" hidden="1" outlineLevel="2">
      <c r="A143" s="489"/>
      <c r="B143" s="561"/>
      <c r="C143" s="490"/>
      <c r="D143" s="464" t="s">
        <v>719</v>
      </c>
      <c r="E143" s="465" t="s">
        <v>1390</v>
      </c>
      <c r="F143" s="638"/>
      <c r="G143" s="638"/>
      <c r="H143" s="638"/>
      <c r="I143" s="638"/>
      <c r="J143" s="638"/>
      <c r="K143" s="638"/>
      <c r="L143" s="638"/>
      <c r="M143" s="629">
        <f xml:space="preserve"> Update!M309</f>
        <v>5.8192583129701173E-2</v>
      </c>
      <c r="N143" s="629">
        <f xml:space="preserve"> Update!N309</f>
        <v>0.26568975622469998</v>
      </c>
      <c r="O143" s="629">
        <f xml:space="preserve"> Update!O309</f>
        <v>0</v>
      </c>
      <c r="P143" s="629">
        <f xml:space="preserve"> Update!P309</f>
        <v>0</v>
      </c>
      <c r="Q143" s="629">
        <f xml:space="preserve"> Update!Q309</f>
        <v>0</v>
      </c>
    </row>
    <row r="144" spans="1:20" s="487" customFormat="1" ht="12" hidden="1" outlineLevel="2">
      <c r="A144" s="489"/>
      <c r="B144" s="561"/>
      <c r="C144" s="490"/>
      <c r="D144" s="464" t="s">
        <v>631</v>
      </c>
      <c r="E144" s="465" t="s">
        <v>1391</v>
      </c>
      <c r="F144" s="638"/>
      <c r="G144" s="638"/>
      <c r="H144" s="638"/>
      <c r="I144" s="638"/>
      <c r="J144" s="638"/>
      <c r="K144" s="638"/>
      <c r="L144" s="638"/>
      <c r="M144" s="629">
        <f xml:space="preserve"> Update!M310</f>
        <v>0.45787882810685593</v>
      </c>
      <c r="N144" s="629">
        <f xml:space="preserve"> Update!N310</f>
        <v>0.45562699923024924</v>
      </c>
      <c r="O144" s="629">
        <f xml:space="preserve"> Update!O310</f>
        <v>0</v>
      </c>
      <c r="P144" s="629">
        <f xml:space="preserve"> Update!P310</f>
        <v>0</v>
      </c>
      <c r="Q144" s="629">
        <f xml:space="preserve"> Update!Q310</f>
        <v>0</v>
      </c>
    </row>
    <row r="145" spans="1:18" s="487" customFormat="1" ht="12" hidden="1" outlineLevel="2">
      <c r="A145" s="489"/>
      <c r="B145" s="561"/>
      <c r="C145" s="490"/>
      <c r="D145" s="464" t="s">
        <v>631</v>
      </c>
      <c r="E145" s="465" t="s">
        <v>1392</v>
      </c>
      <c r="F145" s="638"/>
      <c r="G145" s="638"/>
      <c r="H145" s="638"/>
      <c r="I145" s="638"/>
      <c r="J145" s="638"/>
      <c r="K145" s="638"/>
      <c r="L145" s="638"/>
      <c r="M145" s="629">
        <f xml:space="preserve"> Update!M311</f>
        <v>0</v>
      </c>
      <c r="N145" s="629">
        <f xml:space="preserve"> Update!N311</f>
        <v>0</v>
      </c>
      <c r="O145" s="629">
        <f xml:space="preserve"> Update!O311</f>
        <v>0</v>
      </c>
      <c r="P145" s="629">
        <f xml:space="preserve"> Update!P311</f>
        <v>0</v>
      </c>
      <c r="Q145" s="629">
        <f xml:space="preserve"> Update!Q311</f>
        <v>0</v>
      </c>
    </row>
    <row r="146" spans="1:18" s="468" customFormat="1" ht="12" hidden="1" outlineLevel="2">
      <c r="A146" s="483"/>
      <c r="B146" s="484"/>
      <c r="C146" s="485"/>
      <c r="D146" s="477"/>
      <c r="E146" s="478" t="s">
        <v>1041</v>
      </c>
      <c r="F146" s="486"/>
      <c r="G146" s="486"/>
      <c r="H146" s="486"/>
      <c r="I146" s="486"/>
      <c r="J146" s="486"/>
      <c r="K146" s="486"/>
      <c r="L146" s="486"/>
      <c r="M146" s="480">
        <f xml:space="preserve"> Update!M312</f>
        <v>6.8100390783511724</v>
      </c>
      <c r="N146" s="480">
        <f xml:space="preserve"> Update!N312</f>
        <v>6.7765475917260991</v>
      </c>
      <c r="O146" s="480">
        <f xml:space="preserve"> Update!O312</f>
        <v>0</v>
      </c>
      <c r="P146" s="480">
        <f xml:space="preserve"> Update!P312</f>
        <v>0</v>
      </c>
      <c r="Q146" s="480">
        <f xml:space="preserve"> Update!Q312</f>
        <v>0</v>
      </c>
      <c r="R146" s="487"/>
    </row>
    <row r="147" spans="1:18" s="468" customFormat="1" ht="12" hidden="1" outlineLevel="2">
      <c r="A147" s="483"/>
      <c r="B147" s="484"/>
      <c r="C147" s="485"/>
      <c r="D147" s="536"/>
      <c r="E147" s="537"/>
      <c r="R147" s="487"/>
    </row>
    <row r="148" spans="1:18" s="415" customFormat="1" ht="24.75" hidden="1" outlineLevel="2">
      <c r="A148" s="410"/>
      <c r="B148" s="411" t="s">
        <v>1326</v>
      </c>
      <c r="C148" s="412"/>
      <c r="D148" s="413"/>
      <c r="E148" s="414"/>
      <c r="R148" s="420"/>
    </row>
    <row r="149" spans="1:18" s="467" customFormat="1" hidden="1" outlineLevel="2">
      <c r="A149" s="469"/>
      <c r="B149" s="470"/>
      <c r="C149" s="471"/>
      <c r="D149" s="461"/>
      <c r="E149" s="462"/>
      <c r="M149" s="463" t="s">
        <v>197</v>
      </c>
      <c r="N149" s="472" t="s">
        <v>198</v>
      </c>
      <c r="O149" s="463" t="s">
        <v>199</v>
      </c>
      <c r="P149" s="463" t="s">
        <v>200</v>
      </c>
      <c r="Q149" s="463" t="s">
        <v>201</v>
      </c>
      <c r="R149" s="473"/>
    </row>
    <row r="150" spans="1:18" s="468" customFormat="1" ht="12" hidden="1" outlineLevel="2">
      <c r="A150" s="483"/>
      <c r="B150" s="484"/>
      <c r="C150" s="485"/>
      <c r="D150" s="477"/>
      <c r="E150" s="478" t="s">
        <v>1046</v>
      </c>
      <c r="F150" s="486"/>
      <c r="G150" s="486"/>
      <c r="H150" s="486"/>
      <c r="I150" s="486"/>
      <c r="J150" s="486"/>
      <c r="K150" s="486"/>
      <c r="L150" s="486"/>
      <c r="M150" s="480">
        <f xml:space="preserve"> Update!M314</f>
        <v>0</v>
      </c>
      <c r="N150" s="480">
        <f xml:space="preserve"> Update!N314</f>
        <v>6.1597360119869888</v>
      </c>
      <c r="O150" s="480">
        <f xml:space="preserve"> Update!O314</f>
        <v>0</v>
      </c>
      <c r="P150" s="480">
        <f xml:space="preserve"> Update!P314</f>
        <v>0</v>
      </c>
      <c r="Q150" s="480">
        <f xml:space="preserve"> Update!Q314</f>
        <v>0</v>
      </c>
      <c r="R150" s="487"/>
    </row>
    <row r="151" spans="1:18" s="487" customFormat="1" ht="12" hidden="1" outlineLevel="2">
      <c r="A151" s="489"/>
      <c r="B151" s="561"/>
      <c r="C151" s="490"/>
      <c r="D151" s="464" t="s">
        <v>719</v>
      </c>
      <c r="E151" s="465" t="s">
        <v>1393</v>
      </c>
      <c r="F151" s="638"/>
      <c r="G151" s="638"/>
      <c r="H151" s="638"/>
      <c r="I151" s="638"/>
      <c r="J151" s="638"/>
      <c r="K151" s="638"/>
      <c r="L151" s="638"/>
      <c r="M151" s="629">
        <f xml:space="preserve"> Update!M315</f>
        <v>0</v>
      </c>
      <c r="N151" s="629">
        <f xml:space="preserve"> Update!N315</f>
        <v>0.23492174292465398</v>
      </c>
      <c r="O151" s="629">
        <f xml:space="preserve"> Update!O315</f>
        <v>0</v>
      </c>
      <c r="P151" s="629">
        <f xml:space="preserve"> Update!P315</f>
        <v>0</v>
      </c>
      <c r="Q151" s="629">
        <f xml:space="preserve"> Update!Q315</f>
        <v>0</v>
      </c>
    </row>
    <row r="152" spans="1:18" s="468" customFormat="1" ht="12" hidden="1" outlineLevel="2">
      <c r="A152" s="483"/>
      <c r="B152" s="484"/>
      <c r="C152" s="485"/>
      <c r="D152" s="477" t="s">
        <v>719</v>
      </c>
      <c r="E152" s="478" t="s">
        <v>1394</v>
      </c>
      <c r="F152" s="486"/>
      <c r="G152" s="486"/>
      <c r="H152" s="486"/>
      <c r="I152" s="486"/>
      <c r="J152" s="486"/>
      <c r="K152" s="486"/>
      <c r="L152" s="486"/>
      <c r="M152" s="480">
        <f xml:space="preserve"> Update!M316</f>
        <v>6.217250743606499</v>
      </c>
      <c r="N152" s="480">
        <f xml:space="preserve"> Update!N316</f>
        <v>6.9191114977012216</v>
      </c>
      <c r="O152" s="480">
        <f xml:space="preserve"> Update!O316</f>
        <v>0</v>
      </c>
      <c r="P152" s="480">
        <f xml:space="preserve"> Update!P316</f>
        <v>0</v>
      </c>
      <c r="Q152" s="480">
        <f xml:space="preserve"> Update!Q316</f>
        <v>0</v>
      </c>
      <c r="R152" s="487"/>
    </row>
    <row r="153" spans="1:18" s="468" customFormat="1" ht="12" hidden="1" outlineLevel="2">
      <c r="A153" s="483"/>
      <c r="B153" s="484"/>
      <c r="C153" s="485"/>
      <c r="D153" s="477" t="s">
        <v>631</v>
      </c>
      <c r="E153" s="478" t="s">
        <v>1395</v>
      </c>
      <c r="F153" s="486"/>
      <c r="G153" s="486"/>
      <c r="H153" s="486"/>
      <c r="I153" s="486"/>
      <c r="J153" s="486"/>
      <c r="K153" s="486"/>
      <c r="L153" s="486"/>
      <c r="M153" s="480">
        <f xml:space="preserve"> Update!M317</f>
        <v>0.19584339842360529</v>
      </c>
      <c r="N153" s="480">
        <f xml:space="preserve"> Update!N317</f>
        <v>0.62081545073702227</v>
      </c>
      <c r="O153" s="480">
        <f xml:space="preserve"> Update!O317</f>
        <v>0</v>
      </c>
      <c r="P153" s="480">
        <f xml:space="preserve"> Update!P317</f>
        <v>0</v>
      </c>
      <c r="Q153" s="480">
        <f xml:space="preserve"> Update!Q317</f>
        <v>0</v>
      </c>
      <c r="R153" s="487"/>
    </row>
    <row r="154" spans="1:18" s="468" customFormat="1" ht="12" hidden="1" outlineLevel="2">
      <c r="A154" s="483"/>
      <c r="B154" s="484"/>
      <c r="C154" s="485"/>
      <c r="D154" s="477"/>
      <c r="E154" s="478" t="s">
        <v>1046</v>
      </c>
      <c r="F154" s="486"/>
      <c r="G154" s="486"/>
      <c r="H154" s="486"/>
      <c r="I154" s="486"/>
      <c r="J154" s="486"/>
      <c r="K154" s="486"/>
      <c r="L154" s="486"/>
      <c r="M154" s="480">
        <f xml:space="preserve"> Update!M318</f>
        <v>6.0214073451828938</v>
      </c>
      <c r="N154" s="480">
        <f xml:space="preserve"> Update!N318</f>
        <v>12.692953801875843</v>
      </c>
      <c r="O154" s="480">
        <f xml:space="preserve"> Update!O318</f>
        <v>0</v>
      </c>
      <c r="P154" s="480">
        <f xml:space="preserve"> Update!P318</f>
        <v>0</v>
      </c>
      <c r="Q154" s="480">
        <f xml:space="preserve"> Update!Q318</f>
        <v>0</v>
      </c>
      <c r="R154" s="487"/>
    </row>
    <row r="155" spans="1:18" s="468" customFormat="1" ht="12" outlineLevel="1">
      <c r="A155" s="483"/>
      <c r="B155" s="484"/>
      <c r="C155" s="485"/>
      <c r="D155" s="536"/>
      <c r="E155" s="537"/>
      <c r="R155" s="487"/>
    </row>
    <row r="156" spans="1:18" s="415" customFormat="1" ht="24.75" outlineLevel="1" collapsed="1">
      <c r="A156" s="410"/>
      <c r="B156" s="411" t="s">
        <v>1327</v>
      </c>
      <c r="C156" s="412"/>
      <c r="D156" s="413"/>
      <c r="E156" s="414"/>
      <c r="R156" s="420"/>
    </row>
    <row r="157" spans="1:18" s="467" customFormat="1" hidden="1" outlineLevel="2">
      <c r="A157" s="469"/>
      <c r="B157" s="470"/>
      <c r="C157" s="471"/>
      <c r="D157" s="461"/>
      <c r="E157" s="462"/>
      <c r="M157" s="463" t="s">
        <v>197</v>
      </c>
      <c r="N157" s="472" t="s">
        <v>198</v>
      </c>
      <c r="O157" s="463" t="s">
        <v>199</v>
      </c>
      <c r="P157" s="463" t="s">
        <v>200</v>
      </c>
      <c r="Q157" s="463" t="s">
        <v>201</v>
      </c>
      <c r="R157" s="473"/>
    </row>
    <row r="158" spans="1:18" s="468" customFormat="1" ht="12" hidden="1" outlineLevel="2">
      <c r="A158" s="483"/>
      <c r="B158" s="484"/>
      <c r="C158" s="485"/>
      <c r="D158" s="477"/>
      <c r="E158" s="478" t="s">
        <v>1053</v>
      </c>
      <c r="F158" s="486"/>
      <c r="G158" s="486"/>
      <c r="H158" s="486"/>
      <c r="I158" s="486"/>
      <c r="J158" s="486"/>
      <c r="K158" s="486"/>
      <c r="L158" s="486"/>
      <c r="M158" s="480">
        <f xml:space="preserve"> Update!M327</f>
        <v>7.005707058136041</v>
      </c>
      <c r="N158" s="480">
        <f xml:space="preserve"> Update!N327</f>
        <v>6.9435176148891173</v>
      </c>
      <c r="O158" s="480">
        <f xml:space="preserve"> Update!O327</f>
        <v>0</v>
      </c>
      <c r="P158" s="480">
        <f xml:space="preserve"> Update!P327</f>
        <v>0</v>
      </c>
      <c r="Q158" s="480">
        <f xml:space="preserve"> Update!Q327</f>
        <v>0</v>
      </c>
      <c r="R158" s="487"/>
    </row>
    <row r="159" spans="1:18" s="468" customFormat="1" ht="12" hidden="1" outlineLevel="2">
      <c r="A159" s="483"/>
      <c r="B159" s="484"/>
      <c r="C159" s="485"/>
      <c r="D159" s="477"/>
      <c r="E159" s="478" t="s">
        <v>1054</v>
      </c>
      <c r="F159" s="486"/>
      <c r="G159" s="486"/>
      <c r="H159" s="486"/>
      <c r="I159" s="486"/>
      <c r="J159" s="486"/>
      <c r="K159" s="486"/>
      <c r="L159" s="486"/>
      <c r="M159" s="480">
        <f xml:space="preserve"> Update!M328</f>
        <v>7.0010137800861019</v>
      </c>
      <c r="N159" s="480">
        <f xml:space="preserve"> Update!N328</f>
        <v>6.8009440238816721</v>
      </c>
      <c r="O159" s="480">
        <f xml:space="preserve"> Update!O328</f>
        <v>0</v>
      </c>
      <c r="P159" s="480">
        <f xml:space="preserve"> Update!P328</f>
        <v>0</v>
      </c>
      <c r="Q159" s="480">
        <f xml:space="preserve"> Update!Q328</f>
        <v>0</v>
      </c>
      <c r="R159" s="487"/>
    </row>
    <row r="160" spans="1:18" s="468" customFormat="1" ht="12" hidden="1" outlineLevel="2">
      <c r="A160" s="483"/>
      <c r="B160" s="484"/>
      <c r="C160" s="485"/>
      <c r="D160" s="477"/>
      <c r="E160" s="478" t="s">
        <v>1055</v>
      </c>
      <c r="F160" s="486"/>
      <c r="G160" s="486"/>
      <c r="H160" s="486"/>
      <c r="I160" s="486"/>
      <c r="J160" s="486"/>
      <c r="K160" s="486"/>
      <c r="L160" s="486"/>
      <c r="M160" s="480">
        <f xml:space="preserve"> Update!M329</f>
        <v>2.9944654501093755</v>
      </c>
      <c r="N160" s="480">
        <f xml:space="preserve"> Update!N329</f>
        <v>9.2666394589353835</v>
      </c>
      <c r="O160" s="480">
        <f xml:space="preserve"> Update!O329</f>
        <v>0</v>
      </c>
      <c r="P160" s="480">
        <f xml:space="preserve"> Update!P329</f>
        <v>0</v>
      </c>
      <c r="Q160" s="480">
        <f xml:space="preserve"> Update!Q329</f>
        <v>0</v>
      </c>
      <c r="R160" s="487"/>
    </row>
    <row r="161" spans="1:18" s="468" customFormat="1" ht="12" hidden="1" outlineLevel="2">
      <c r="A161" s="483"/>
      <c r="B161" s="484"/>
      <c r="C161" s="485"/>
      <c r="D161" s="477"/>
      <c r="E161" s="478" t="s">
        <v>1056</v>
      </c>
      <c r="F161" s="486"/>
      <c r="G161" s="486"/>
      <c r="H161" s="486"/>
      <c r="I161" s="486"/>
      <c r="J161" s="486"/>
      <c r="K161" s="486"/>
      <c r="L161" s="486"/>
      <c r="M161" s="480">
        <f xml:space="preserve"> Update!M330</f>
        <v>17.001186288331517</v>
      </c>
      <c r="N161" s="480">
        <f xml:space="preserve"> Update!N330</f>
        <v>23.011101097706174</v>
      </c>
      <c r="O161" s="480">
        <f xml:space="preserve"> Update!O330</f>
        <v>0</v>
      </c>
      <c r="P161" s="480">
        <f xml:space="preserve"> Update!P330</f>
        <v>0</v>
      </c>
      <c r="Q161" s="480">
        <f xml:space="preserve"> Update!Q330</f>
        <v>0</v>
      </c>
      <c r="R161" s="487"/>
    </row>
    <row r="162" spans="1:18" s="496" customFormat="1" ht="12" outlineLevel="1">
      <c r="A162" s="483"/>
      <c r="B162" s="484"/>
      <c r="C162" s="485"/>
      <c r="D162" s="536"/>
      <c r="E162" s="537"/>
      <c r="R162" s="494"/>
    </row>
    <row r="163" spans="1:18" s="415" customFormat="1" ht="24.75" outlineLevel="1" collapsed="1">
      <c r="A163" s="410"/>
      <c r="B163" s="411" t="s">
        <v>1328</v>
      </c>
      <c r="C163" s="412"/>
      <c r="D163" s="413"/>
      <c r="E163" s="414"/>
      <c r="R163" s="420"/>
    </row>
    <row r="164" spans="1:18" s="467" customFormat="1" hidden="1" outlineLevel="2">
      <c r="A164" s="469"/>
      <c r="B164" s="470"/>
      <c r="C164" s="471"/>
      <c r="D164" s="461"/>
      <c r="E164" s="462"/>
      <c r="M164" s="463" t="s">
        <v>197</v>
      </c>
      <c r="N164" s="472" t="s">
        <v>198</v>
      </c>
      <c r="O164" s="463" t="s">
        <v>199</v>
      </c>
      <c r="P164" s="463" t="s">
        <v>200</v>
      </c>
      <c r="Q164" s="463" t="s">
        <v>201</v>
      </c>
      <c r="R164" s="473"/>
    </row>
    <row r="165" spans="1:18" s="494" customFormat="1" ht="12" hidden="1" outlineLevel="2">
      <c r="A165" s="489"/>
      <c r="B165" s="484"/>
      <c r="C165" s="490"/>
      <c r="D165" s="464"/>
      <c r="E165" s="465" t="s">
        <v>600</v>
      </c>
      <c r="F165" s="491"/>
      <c r="G165" s="491"/>
      <c r="H165" s="491"/>
      <c r="I165" s="491"/>
      <c r="J165" s="492"/>
      <c r="K165" s="492"/>
      <c r="L165" s="492"/>
      <c r="M165" s="493">
        <f xml:space="preserve"> Inp!M$206</f>
        <v>0.4</v>
      </c>
      <c r="N165" s="493">
        <f xml:space="preserve"> Inp!N$206</f>
        <v>0.4</v>
      </c>
      <c r="O165" s="493">
        <f xml:space="preserve"> Inp!O$206</f>
        <v>0.4</v>
      </c>
      <c r="P165" s="493">
        <f xml:space="preserve"> Inp!P$206</f>
        <v>0.4</v>
      </c>
      <c r="Q165" s="493">
        <f xml:space="preserve"> Inp!Q$206</f>
        <v>0.4</v>
      </c>
    </row>
    <row r="166" spans="1:18" s="496" customFormat="1" ht="12" hidden="1" outlineLevel="2">
      <c r="A166" s="483"/>
      <c r="B166" s="484"/>
      <c r="C166" s="485"/>
      <c r="D166" s="477"/>
      <c r="E166" s="495" t="s">
        <v>1066</v>
      </c>
      <c r="F166" s="486"/>
      <c r="G166" s="486"/>
      <c r="H166" s="486"/>
      <c r="I166" s="486"/>
      <c r="J166" s="486"/>
      <c r="K166" s="486"/>
      <c r="L166" s="486"/>
      <c r="M166" s="480">
        <f xml:space="preserve"> Update!M355</f>
        <v>6.4955880461887707</v>
      </c>
      <c r="N166" s="480">
        <f xml:space="preserve"> Update!N355</f>
        <v>8.4802366385122543</v>
      </c>
      <c r="O166" s="480">
        <f xml:space="preserve"> Update!O355</f>
        <v>0</v>
      </c>
      <c r="P166" s="480">
        <f xml:space="preserve"> Update!P355</f>
        <v>0</v>
      </c>
      <c r="Q166" s="480">
        <f xml:space="preserve"> Update!Q355</f>
        <v>0</v>
      </c>
      <c r="R166" s="494"/>
    </row>
    <row r="167" spans="1:18" s="496" customFormat="1" ht="12" outlineLevel="1">
      <c r="A167" s="483"/>
      <c r="B167" s="484"/>
      <c r="C167" s="485"/>
      <c r="D167" s="536"/>
      <c r="E167" s="537"/>
      <c r="F167" s="537"/>
      <c r="G167" s="537"/>
      <c r="H167" s="537"/>
      <c r="I167" s="537"/>
      <c r="J167" s="537"/>
      <c r="K167" s="537"/>
      <c r="L167" s="537"/>
      <c r="M167" s="537"/>
      <c r="N167" s="537"/>
      <c r="O167" s="537"/>
      <c r="P167" s="537"/>
      <c r="Q167" s="537"/>
      <c r="R167" s="494"/>
    </row>
    <row r="168" spans="1:18" s="415" customFormat="1" ht="24.75" outlineLevel="1" collapsed="1">
      <c r="A168" s="410"/>
      <c r="B168" s="411" t="s">
        <v>1329</v>
      </c>
      <c r="C168" s="412"/>
      <c r="D168" s="413"/>
      <c r="E168" s="414"/>
      <c r="R168" s="420"/>
    </row>
    <row r="169" spans="1:18" s="467" customFormat="1" hidden="1" outlineLevel="2">
      <c r="A169" s="469"/>
      <c r="B169" s="470"/>
      <c r="C169" s="471"/>
      <c r="D169" s="461"/>
      <c r="E169" s="462"/>
      <c r="M169" s="463" t="s">
        <v>197</v>
      </c>
      <c r="N169" s="472" t="s">
        <v>198</v>
      </c>
      <c r="O169" s="463" t="s">
        <v>199</v>
      </c>
      <c r="P169" s="463" t="s">
        <v>200</v>
      </c>
      <c r="Q169" s="463" t="s">
        <v>201</v>
      </c>
      <c r="R169" s="473"/>
    </row>
    <row r="170" spans="1:18" s="494" customFormat="1" ht="12" hidden="1" outlineLevel="2">
      <c r="A170" s="489"/>
      <c r="B170" s="484"/>
      <c r="C170" s="490"/>
      <c r="D170" s="464"/>
      <c r="E170" s="465" t="s">
        <v>605</v>
      </c>
      <c r="F170" s="491"/>
      <c r="G170" s="491"/>
      <c r="H170" s="491"/>
      <c r="I170" s="491"/>
      <c r="J170" s="492"/>
      <c r="K170" s="492"/>
      <c r="L170" s="492"/>
      <c r="M170" s="493">
        <f xml:space="preserve"> Inp!M$214</f>
        <v>0.38514999999999999</v>
      </c>
      <c r="N170" s="493">
        <f xml:space="preserve"> Inp!N$214</f>
        <v>0</v>
      </c>
      <c r="O170" s="493">
        <f xml:space="preserve"> Inp!O$214</f>
        <v>0</v>
      </c>
      <c r="P170" s="493">
        <f xml:space="preserve"> Inp!P$214</f>
        <v>0</v>
      </c>
      <c r="Q170" s="493">
        <f xml:space="preserve"> Inp!Q$214</f>
        <v>0</v>
      </c>
    </row>
    <row r="171" spans="1:18" s="496" customFormat="1" ht="12" hidden="1" outlineLevel="2">
      <c r="A171" s="483"/>
      <c r="B171" s="484"/>
      <c r="C171" s="485"/>
      <c r="D171" s="477"/>
      <c r="E171" s="478" t="s">
        <v>1068</v>
      </c>
      <c r="F171" s="486"/>
      <c r="G171" s="486"/>
      <c r="H171" s="486"/>
      <c r="I171" s="486"/>
      <c r="J171" s="486"/>
      <c r="K171" s="486"/>
      <c r="L171" s="486"/>
      <c r="M171" s="480">
        <f xml:space="preserve"> Update!M363</f>
        <v>6.2544393399740121</v>
      </c>
      <c r="N171" s="480">
        <f xml:space="preserve"> Update!N363</f>
        <v>0</v>
      </c>
      <c r="O171" s="480">
        <f xml:space="preserve"> Update!O363</f>
        <v>0</v>
      </c>
      <c r="P171" s="480">
        <f xml:space="preserve"> Update!P363</f>
        <v>0</v>
      </c>
      <c r="Q171" s="480">
        <f xml:space="preserve"> Update!Q363</f>
        <v>0</v>
      </c>
      <c r="R171" s="494"/>
    </row>
    <row r="172" spans="1:18" s="496" customFormat="1" ht="12" outlineLevel="1">
      <c r="A172" s="483"/>
      <c r="B172" s="484"/>
      <c r="C172" s="485"/>
      <c r="D172" s="534"/>
      <c r="E172" s="535"/>
      <c r="F172" s="486"/>
      <c r="G172" s="486"/>
      <c r="H172" s="486"/>
      <c r="I172" s="486"/>
      <c r="J172" s="486"/>
      <c r="K172" s="486"/>
      <c r="L172" s="486"/>
      <c r="M172" s="479"/>
      <c r="N172" s="479"/>
      <c r="O172" s="479"/>
      <c r="P172" s="479"/>
      <c r="Q172" s="479"/>
      <c r="R172" s="494"/>
    </row>
    <row r="173" spans="1:18" s="420" customFormat="1" ht="24.75" outlineLevel="1" collapsed="1">
      <c r="A173" s="630"/>
      <c r="B173" s="411" t="s">
        <v>1330</v>
      </c>
      <c r="C173" s="631"/>
      <c r="D173" s="632"/>
      <c r="E173" s="633"/>
    </row>
    <row r="174" spans="1:18" s="473" customFormat="1" hidden="1" outlineLevel="2">
      <c r="A174" s="564"/>
      <c r="B174" s="470"/>
      <c r="C174" s="530"/>
      <c r="D174" s="634"/>
      <c r="E174" s="635"/>
      <c r="M174" s="636" t="s">
        <v>197</v>
      </c>
      <c r="N174" s="637" t="s">
        <v>198</v>
      </c>
      <c r="O174" s="636" t="s">
        <v>199</v>
      </c>
      <c r="P174" s="636" t="s">
        <v>200</v>
      </c>
      <c r="Q174" s="636" t="s">
        <v>201</v>
      </c>
    </row>
    <row r="175" spans="1:18" s="494" customFormat="1" ht="12" hidden="1" outlineLevel="2">
      <c r="A175" s="489"/>
      <c r="B175" s="561"/>
      <c r="C175" s="490"/>
      <c r="D175" s="464"/>
      <c r="E175" s="465" t="str">
        <f xml:space="preserve"> Update!E$382</f>
        <v>Annual RCV indexation - WN</v>
      </c>
      <c r="F175" s="638"/>
      <c r="G175" s="638"/>
      <c r="H175" s="638"/>
      <c r="I175" s="638"/>
      <c r="J175" s="638"/>
      <c r="K175" s="638"/>
      <c r="L175" s="638"/>
      <c r="M175" s="493">
        <f xml:space="preserve"> Update!M$382</f>
        <v>1.0470923567005297E-2</v>
      </c>
      <c r="N175" s="493">
        <f xml:space="preserve"> Update!N$382</f>
        <v>7.0182877024900003E-2</v>
      </c>
      <c r="O175" s="493">
        <f xml:space="preserve"> Update!O$382</f>
        <v>0</v>
      </c>
      <c r="P175" s="493">
        <f xml:space="preserve"> Update!P$382</f>
        <v>0</v>
      </c>
      <c r="Q175" s="493">
        <f xml:space="preserve"> Update!Q$382</f>
        <v>0</v>
      </c>
    </row>
    <row r="176" spans="1:18" s="496" customFormat="1" ht="12" outlineLevel="1">
      <c r="A176" s="483"/>
      <c r="B176" s="484"/>
      <c r="C176" s="485"/>
      <c r="D176" s="536"/>
      <c r="E176" s="537"/>
      <c r="R176" s="494"/>
    </row>
    <row r="177" spans="1:79" s="496" customFormat="1" ht="12">
      <c r="A177" s="483"/>
      <c r="B177" s="484"/>
      <c r="C177" s="485"/>
      <c r="D177" s="536"/>
      <c r="E177" s="537"/>
      <c r="R177" s="494"/>
    </row>
    <row r="178" spans="1:79" s="409" customFormat="1" ht="32.25">
      <c r="A178" s="408" t="s">
        <v>1331</v>
      </c>
      <c r="B178" s="408"/>
      <c r="C178" s="408"/>
      <c r="D178" s="408"/>
      <c r="E178" s="408"/>
      <c r="F178" s="408"/>
      <c r="G178" s="408"/>
      <c r="H178" s="408"/>
      <c r="I178" s="408"/>
      <c r="J178" s="408"/>
      <c r="K178" s="408"/>
      <c r="L178" s="408"/>
      <c r="M178" s="408"/>
      <c r="N178" s="408"/>
      <c r="O178" s="408"/>
      <c r="P178" s="408"/>
      <c r="Q178" s="408"/>
      <c r="R178" s="408"/>
      <c r="S178" s="408"/>
      <c r="T178" s="408"/>
    </row>
    <row r="179" spans="1:79" s="545" customFormat="1" ht="12" outlineLevel="1">
      <c r="A179" s="538"/>
      <c r="B179" s="539"/>
      <c r="C179" s="540"/>
      <c r="D179" s="541"/>
      <c r="E179" s="535"/>
      <c r="F179" s="542"/>
      <c r="G179" s="542"/>
      <c r="H179" s="542"/>
      <c r="I179" s="543"/>
      <c r="J179" s="543"/>
      <c r="K179" s="543"/>
      <c r="L179" s="543"/>
      <c r="M179" s="543"/>
      <c r="N179" s="543"/>
      <c r="O179" s="543"/>
      <c r="P179" s="543"/>
      <c r="Q179" s="543"/>
      <c r="R179" s="544"/>
      <c r="S179" s="543"/>
      <c r="T179" s="543"/>
      <c r="U179" s="543"/>
      <c r="V179" s="543"/>
      <c r="W179" s="543"/>
      <c r="X179" s="543"/>
      <c r="Y179" s="543"/>
      <c r="Z179" s="543"/>
      <c r="AA179" s="543"/>
      <c r="AB179" s="543"/>
      <c r="AC179" s="543"/>
      <c r="AD179" s="543"/>
      <c r="AE179" s="543"/>
      <c r="AF179" s="543"/>
      <c r="AG179" s="543"/>
      <c r="AH179" s="543"/>
      <c r="AI179" s="543"/>
      <c r="AJ179" s="543"/>
      <c r="AK179" s="543"/>
      <c r="AL179" s="543"/>
      <c r="AM179" s="543"/>
      <c r="AN179" s="543"/>
      <c r="AO179" s="543"/>
      <c r="AP179" s="543"/>
      <c r="AQ179" s="543"/>
      <c r="AR179" s="543"/>
      <c r="AS179" s="543"/>
      <c r="AT179" s="543"/>
      <c r="AU179" s="543"/>
      <c r="AV179" s="543"/>
      <c r="AW179" s="543"/>
      <c r="AX179" s="543"/>
      <c r="AY179" s="543"/>
      <c r="AZ179" s="543"/>
      <c r="BA179" s="543"/>
      <c r="BB179" s="543"/>
      <c r="BC179" s="543"/>
      <c r="BD179" s="543"/>
      <c r="BE179" s="543"/>
      <c r="BF179" s="543"/>
      <c r="BG179" s="543"/>
      <c r="BH179" s="543"/>
      <c r="BI179" s="543"/>
      <c r="BJ179" s="543"/>
      <c r="BK179" s="543"/>
      <c r="BL179" s="543"/>
      <c r="BM179" s="543"/>
      <c r="BN179" s="543"/>
      <c r="BO179" s="543"/>
      <c r="BP179" s="543"/>
      <c r="BQ179" s="543"/>
      <c r="BR179" s="543"/>
      <c r="BS179" s="543"/>
      <c r="BT179" s="543"/>
      <c r="BU179" s="543"/>
      <c r="BV179" s="543"/>
      <c r="BW179" s="543"/>
      <c r="BX179" s="543"/>
      <c r="BY179" s="543"/>
      <c r="BZ179" s="543"/>
      <c r="CA179" s="543"/>
    </row>
    <row r="180" spans="1:79" s="415" customFormat="1" ht="24.75" outlineLevel="1">
      <c r="A180" s="410"/>
      <c r="B180" s="411" t="s">
        <v>1332</v>
      </c>
      <c r="C180" s="412"/>
      <c r="D180" s="413"/>
      <c r="E180" s="414"/>
      <c r="R180" s="420"/>
    </row>
    <row r="181" spans="1:79" s="467" customFormat="1" outlineLevel="1">
      <c r="A181" s="469"/>
      <c r="B181" s="470"/>
      <c r="C181" s="471"/>
      <c r="D181" s="461"/>
      <c r="E181" s="462"/>
      <c r="M181" s="463" t="s">
        <v>197</v>
      </c>
      <c r="N181" s="472" t="s">
        <v>198</v>
      </c>
      <c r="O181" s="463" t="s">
        <v>199</v>
      </c>
      <c r="P181" s="463" t="s">
        <v>200</v>
      </c>
      <c r="Q181" s="463" t="s">
        <v>201</v>
      </c>
      <c r="R181" s="473"/>
    </row>
    <row r="182" spans="1:79" s="468" customFormat="1" ht="12" outlineLevel="1">
      <c r="A182" s="483"/>
      <c r="B182" s="484"/>
      <c r="C182" s="485"/>
      <c r="D182" s="477"/>
      <c r="E182" s="478" t="str">
        <f xml:space="preserve"> Update!E500</f>
        <v>Total Opening RCV - WWN - nominal (year end prices)</v>
      </c>
      <c r="M182" s="488">
        <f xml:space="preserve"> Update!M500</f>
        <v>0.6985366338435105</v>
      </c>
      <c r="N182" s="488">
        <f xml:space="preserve"> Update!N500</f>
        <v>2.5994491109315927</v>
      </c>
      <c r="O182" s="488">
        <f xml:space="preserve"> Update!O500</f>
        <v>0</v>
      </c>
      <c r="P182" s="488">
        <f xml:space="preserve"> Update!P500</f>
        <v>0</v>
      </c>
      <c r="Q182" s="488">
        <f xml:space="preserve"> Update!Q500</f>
        <v>0</v>
      </c>
      <c r="R182" s="487"/>
    </row>
    <row r="183" spans="1:79" s="487" customFormat="1" ht="12" outlineLevel="1">
      <c r="A183" s="489"/>
      <c r="B183" s="561"/>
      <c r="C183" s="490"/>
      <c r="D183" s="464" t="s">
        <v>719</v>
      </c>
      <c r="E183" s="465" t="str">
        <f xml:space="preserve"> Update!E501</f>
        <v>Total Indexation - WWN - nominal (year end prices)</v>
      </c>
      <c r="M183" s="626">
        <f xml:space="preserve"> Update!M501</f>
        <v>5.8516183732206534E-3</v>
      </c>
      <c r="N183" s="626">
        <f xml:space="preserve"> Update!N501</f>
        <v>0.10591606482447723</v>
      </c>
      <c r="O183" s="626">
        <f xml:space="preserve"> Update!O501</f>
        <v>0</v>
      </c>
      <c r="P183" s="626">
        <f xml:space="preserve"> Update!P501</f>
        <v>0</v>
      </c>
      <c r="Q183" s="626">
        <f xml:space="preserve"> Update!Q501</f>
        <v>0</v>
      </c>
    </row>
    <row r="184" spans="1:79" s="487" customFormat="1" ht="12" outlineLevel="1">
      <c r="A184" s="489"/>
      <c r="B184" s="561"/>
      <c r="C184" s="490"/>
      <c r="D184" s="464" t="s">
        <v>719</v>
      </c>
      <c r="E184" s="465" t="str">
        <f xml:space="preserve"> Update!E502</f>
        <v>Total Non-PAYG totex additions - WWN - nominal (year end prices)</v>
      </c>
      <c r="M184" s="626">
        <f xml:space="preserve"> Update!M502</f>
        <v>1.907530188572597</v>
      </c>
      <c r="N184" s="626">
        <f xml:space="preserve"> Update!N502</f>
        <v>2.4108927754109009</v>
      </c>
      <c r="O184" s="626">
        <f xml:space="preserve"> Update!O502</f>
        <v>0</v>
      </c>
      <c r="P184" s="626">
        <f xml:space="preserve"> Update!P502</f>
        <v>0</v>
      </c>
      <c r="Q184" s="626">
        <f xml:space="preserve"> Update!Q502</f>
        <v>0</v>
      </c>
    </row>
    <row r="185" spans="1:79" s="487" customFormat="1" ht="12" outlineLevel="1">
      <c r="A185" s="489"/>
      <c r="B185" s="561"/>
      <c r="C185" s="490"/>
      <c r="D185" s="464" t="s">
        <v>631</v>
      </c>
      <c r="E185" s="465" t="str">
        <f xml:space="preserve"> Update!E503</f>
        <v>Total RCV run-off - WWN - nominal (year end prices)</v>
      </c>
      <c r="M185" s="626">
        <f xml:space="preserve"> Update!M503</f>
        <v>7.1300593899630255E-2</v>
      </c>
      <c r="N185" s="626">
        <f xml:space="preserve"> Update!N503</f>
        <v>0.16816489722884512</v>
      </c>
      <c r="O185" s="626">
        <f xml:space="preserve"> Update!O503</f>
        <v>0</v>
      </c>
      <c r="P185" s="626">
        <f xml:space="preserve"> Update!P503</f>
        <v>0</v>
      </c>
      <c r="Q185" s="626">
        <f xml:space="preserve"> Update!Q503</f>
        <v>0</v>
      </c>
    </row>
    <row r="186" spans="1:79" s="487" customFormat="1" ht="12" outlineLevel="1">
      <c r="A186" s="489"/>
      <c r="B186" s="561"/>
      <c r="C186" s="490"/>
      <c r="D186" s="464" t="s">
        <v>631</v>
      </c>
      <c r="E186" s="465" t="str">
        <f xml:space="preserve"> Update!E504</f>
        <v>Total Other adjustments - WWN - nominal (year end prices)</v>
      </c>
      <c r="M186" s="626">
        <f xml:space="preserve"> Update!M504</f>
        <v>0</v>
      </c>
      <c r="N186" s="626">
        <f xml:space="preserve"> Update!N504</f>
        <v>0</v>
      </c>
      <c r="O186" s="626">
        <f xml:space="preserve"> Update!O504</f>
        <v>0</v>
      </c>
      <c r="P186" s="626">
        <f xml:space="preserve"> Update!P504</f>
        <v>0</v>
      </c>
      <c r="Q186" s="626">
        <f xml:space="preserve"> Update!Q504</f>
        <v>0</v>
      </c>
    </row>
    <row r="187" spans="1:79" s="468" customFormat="1" ht="12" outlineLevel="1">
      <c r="A187" s="483"/>
      <c r="B187" s="484"/>
      <c r="C187" s="485"/>
      <c r="D187" s="477"/>
      <c r="E187" s="478" t="str">
        <f xml:space="preserve"> Update!E505</f>
        <v>Total Closing RCV - WWN - nominal (year end prices)</v>
      </c>
      <c r="M187" s="488">
        <f xml:space="preserve"> Update!M505</f>
        <v>2.5406178468896981</v>
      </c>
      <c r="N187" s="488">
        <f xml:space="preserve"> Update!N505</f>
        <v>4.9480930539381252</v>
      </c>
      <c r="O187" s="488">
        <f xml:space="preserve"> Update!O505</f>
        <v>0</v>
      </c>
      <c r="P187" s="488">
        <f xml:space="preserve"> Update!P505</f>
        <v>0</v>
      </c>
      <c r="Q187" s="488">
        <f xml:space="preserve"> Update!Q505</f>
        <v>0</v>
      </c>
      <c r="R187" s="487"/>
    </row>
    <row r="188" spans="1:79" s="560" customFormat="1" ht="12" outlineLevel="1">
      <c r="A188" s="554"/>
      <c r="B188" s="555"/>
      <c r="C188" s="556"/>
      <c r="D188" s="557"/>
      <c r="E188" s="558"/>
      <c r="F188" s="508"/>
      <c r="G188" s="508"/>
      <c r="H188" s="508"/>
      <c r="I188" s="508"/>
      <c r="J188" s="508"/>
      <c r="K188" s="508"/>
      <c r="L188" s="508"/>
      <c r="M188" s="508"/>
      <c r="N188" s="508"/>
      <c r="O188" s="508"/>
      <c r="P188" s="508"/>
      <c r="Q188" s="508"/>
      <c r="R188" s="559"/>
      <c r="S188" s="508"/>
      <c r="T188" s="508"/>
    </row>
    <row r="189" spans="1:79" s="533" customFormat="1" ht="24.75" outlineLevel="1" collapsed="1">
      <c r="A189" s="410"/>
      <c r="B189" s="411" t="s">
        <v>1333</v>
      </c>
      <c r="C189" s="412"/>
      <c r="D189" s="413"/>
      <c r="E189" s="414"/>
      <c r="F189" s="531"/>
      <c r="G189" s="531"/>
      <c r="H189" s="531"/>
      <c r="I189" s="531"/>
      <c r="J189" s="531"/>
      <c r="K189" s="531"/>
      <c r="L189" s="531"/>
      <c r="M189" s="531"/>
      <c r="N189" s="531"/>
      <c r="O189" s="531"/>
      <c r="P189" s="531"/>
      <c r="Q189" s="531"/>
      <c r="R189" s="532"/>
      <c r="S189" s="531"/>
      <c r="T189" s="531"/>
    </row>
    <row r="190" spans="1:79" s="415" customFormat="1" ht="24.75" hidden="1" outlineLevel="2">
      <c r="A190" s="410"/>
      <c r="B190" s="411" t="s">
        <v>1334</v>
      </c>
      <c r="C190" s="412"/>
      <c r="D190" s="413"/>
      <c r="E190" s="414"/>
      <c r="R190" s="420"/>
    </row>
    <row r="191" spans="1:79" s="467" customFormat="1" hidden="1" outlineLevel="2">
      <c r="A191" s="469"/>
      <c r="B191" s="470"/>
      <c r="C191" s="471"/>
      <c r="D191" s="461"/>
      <c r="E191" s="462"/>
      <c r="M191" s="463" t="s">
        <v>197</v>
      </c>
      <c r="N191" s="472" t="s">
        <v>198</v>
      </c>
      <c r="O191" s="463" t="s">
        <v>199</v>
      </c>
      <c r="P191" s="463" t="s">
        <v>200</v>
      </c>
      <c r="Q191" s="463" t="s">
        <v>201</v>
      </c>
      <c r="R191" s="473"/>
    </row>
    <row r="192" spans="1:79" s="468" customFormat="1" ht="12" hidden="1" outlineLevel="2">
      <c r="A192" s="474"/>
      <c r="B192" s="475"/>
      <c r="C192" s="476"/>
      <c r="D192" s="477"/>
      <c r="E192" s="478" t="s">
        <v>1396</v>
      </c>
      <c r="F192" s="479"/>
      <c r="G192" s="479"/>
      <c r="H192" s="479"/>
      <c r="I192" s="479"/>
      <c r="J192" s="479"/>
      <c r="K192" s="479"/>
      <c r="L192" s="479"/>
      <c r="M192" s="480">
        <f xml:space="preserve"> Update!M483</f>
        <v>0.34927951280502845</v>
      </c>
      <c r="N192" s="480">
        <f xml:space="preserve"> Update!N483</f>
        <v>0.34537441572594041</v>
      </c>
      <c r="O192" s="480">
        <f xml:space="preserve"> Update!O483</f>
        <v>0</v>
      </c>
      <c r="P192" s="480">
        <f xml:space="preserve"> Update!P483</f>
        <v>0</v>
      </c>
      <c r="Q192" s="480">
        <f xml:space="preserve"> Update!Q483</f>
        <v>0</v>
      </c>
      <c r="R192" s="466"/>
      <c r="S192" s="481"/>
      <c r="T192" s="481"/>
    </row>
    <row r="193" spans="1:20" s="487" customFormat="1" ht="12" hidden="1" outlineLevel="2">
      <c r="A193" s="421"/>
      <c r="B193" s="422"/>
      <c r="C193" s="627"/>
      <c r="D193" s="464" t="s">
        <v>719</v>
      </c>
      <c r="E193" s="465" t="s">
        <v>1397</v>
      </c>
      <c r="F193" s="628"/>
      <c r="G193" s="628"/>
      <c r="H193" s="628"/>
      <c r="I193" s="628"/>
      <c r="J193" s="628"/>
      <c r="K193" s="628"/>
      <c r="L193" s="628"/>
      <c r="M193" s="629">
        <f xml:space="preserve"> Update!M484</f>
        <v>3.0326241483075943E-3</v>
      </c>
      <c r="N193" s="629">
        <f xml:space="preserve"> Update!N484</f>
        <v>1.9949530698730591E-2</v>
      </c>
      <c r="O193" s="629">
        <f xml:space="preserve"> Update!O484</f>
        <v>0</v>
      </c>
      <c r="P193" s="629">
        <f xml:space="preserve"> Update!P484</f>
        <v>0</v>
      </c>
      <c r="Q193" s="629">
        <f xml:space="preserve"> Update!Q484</f>
        <v>0</v>
      </c>
      <c r="R193" s="466"/>
      <c r="S193" s="466"/>
      <c r="T193" s="466"/>
    </row>
    <row r="194" spans="1:20" s="468" customFormat="1" ht="12" hidden="1" outlineLevel="2">
      <c r="A194" s="474"/>
      <c r="B194" s="475"/>
      <c r="C194" s="476"/>
      <c r="D194" s="477" t="s">
        <v>631</v>
      </c>
      <c r="E194" s="480" t="s">
        <v>1398</v>
      </c>
      <c r="F194" s="479"/>
      <c r="G194" s="479"/>
      <c r="H194" s="479"/>
      <c r="I194" s="479"/>
      <c r="J194" s="479"/>
      <c r="K194" s="479"/>
      <c r="L194" s="479"/>
      <c r="M194" s="480">
        <f xml:space="preserve"> Update!M485</f>
        <v>1.5149421888993446E-2</v>
      </c>
      <c r="N194" s="480">
        <f xml:space="preserve"> Update!N485</f>
        <v>1.5708929696260851E-2</v>
      </c>
      <c r="O194" s="480">
        <f xml:space="preserve"> Update!O485</f>
        <v>0</v>
      </c>
      <c r="P194" s="480">
        <f xml:space="preserve"> Update!P485</f>
        <v>0</v>
      </c>
      <c r="Q194" s="480">
        <f xml:space="preserve"> Update!Q485</f>
        <v>0</v>
      </c>
      <c r="R194" s="466"/>
      <c r="S194" s="481"/>
      <c r="T194" s="481"/>
    </row>
    <row r="195" spans="1:20" s="468" customFormat="1" ht="12" hidden="1" outlineLevel="2">
      <c r="A195" s="474"/>
      <c r="B195" s="475"/>
      <c r="C195" s="476"/>
      <c r="D195" s="482"/>
      <c r="E195" s="480" t="s">
        <v>1096</v>
      </c>
      <c r="F195" s="479"/>
      <c r="G195" s="479"/>
      <c r="H195" s="479"/>
      <c r="I195" s="479"/>
      <c r="J195" s="479"/>
      <c r="K195" s="479"/>
      <c r="L195" s="479"/>
      <c r="M195" s="480">
        <f xml:space="preserve"> Update!M486</f>
        <v>0.33716271506434259</v>
      </c>
      <c r="N195" s="480">
        <f xml:space="preserve"> Update!N486</f>
        <v>0.34961501672841011</v>
      </c>
      <c r="O195" s="480">
        <f xml:space="preserve"> Update!O486</f>
        <v>0</v>
      </c>
      <c r="P195" s="480">
        <f xml:space="preserve"> Update!P486</f>
        <v>0</v>
      </c>
      <c r="Q195" s="480">
        <f xml:space="preserve"> Update!Q486</f>
        <v>0</v>
      </c>
      <c r="R195" s="466"/>
      <c r="S195" s="481"/>
      <c r="T195" s="481"/>
    </row>
    <row r="196" spans="1:20" s="468" customFormat="1" ht="12" hidden="1" outlineLevel="2">
      <c r="A196" s="546"/>
      <c r="B196" s="547"/>
      <c r="C196" s="548"/>
      <c r="D196" s="549"/>
      <c r="E196" s="537"/>
      <c r="F196" s="550"/>
      <c r="G196" s="550"/>
      <c r="H196" s="550"/>
      <c r="I196" s="551"/>
      <c r="J196" s="550"/>
      <c r="K196" s="550"/>
      <c r="L196" s="550"/>
      <c r="M196" s="550"/>
      <c r="N196" s="550"/>
      <c r="O196" s="550"/>
      <c r="P196" s="550"/>
      <c r="Q196" s="550"/>
      <c r="R196" s="552"/>
      <c r="S196" s="550"/>
      <c r="T196" s="550"/>
    </row>
    <row r="197" spans="1:20" s="415" customFormat="1" ht="24.75" hidden="1" outlineLevel="2">
      <c r="A197" s="410"/>
      <c r="B197" s="411" t="s">
        <v>1335</v>
      </c>
      <c r="C197" s="412"/>
      <c r="D197" s="413"/>
      <c r="E197" s="414"/>
      <c r="R197" s="420"/>
    </row>
    <row r="198" spans="1:20" s="467" customFormat="1" hidden="1" outlineLevel="2">
      <c r="A198" s="469"/>
      <c r="B198" s="470"/>
      <c r="C198" s="471"/>
      <c r="D198" s="461"/>
      <c r="E198" s="462"/>
      <c r="M198" s="463" t="s">
        <v>197</v>
      </c>
      <c r="N198" s="472" t="s">
        <v>198</v>
      </c>
      <c r="O198" s="463" t="s">
        <v>199</v>
      </c>
      <c r="P198" s="463" t="s">
        <v>200</v>
      </c>
      <c r="Q198" s="463" t="s">
        <v>201</v>
      </c>
      <c r="R198" s="473"/>
    </row>
    <row r="199" spans="1:20" s="468" customFormat="1" ht="12" hidden="1" outlineLevel="2">
      <c r="A199" s="483"/>
      <c r="B199" s="484"/>
      <c r="C199" s="485"/>
      <c r="D199" s="477"/>
      <c r="E199" s="478" t="s">
        <v>1399</v>
      </c>
      <c r="F199" s="486"/>
      <c r="G199" s="486"/>
      <c r="H199" s="486"/>
      <c r="I199" s="486"/>
      <c r="J199" s="486"/>
      <c r="K199" s="486"/>
      <c r="L199" s="486"/>
      <c r="M199" s="480">
        <f xml:space="preserve"> Update!M488</f>
        <v>0.34925712103848205</v>
      </c>
      <c r="N199" s="480">
        <f xml:space="preserve"> Update!N488</f>
        <v>0.34467722948263607</v>
      </c>
      <c r="O199" s="480">
        <f xml:space="preserve"> Update!O488</f>
        <v>0</v>
      </c>
      <c r="P199" s="480">
        <f xml:space="preserve"> Update!P488</f>
        <v>0</v>
      </c>
      <c r="Q199" s="480">
        <f xml:space="preserve"> Update!Q488</f>
        <v>0</v>
      </c>
      <c r="R199" s="487"/>
    </row>
    <row r="200" spans="1:20" s="487" customFormat="1" ht="12" hidden="1" outlineLevel="2">
      <c r="A200" s="489"/>
      <c r="B200" s="561"/>
      <c r="C200" s="490"/>
      <c r="D200" s="464" t="s">
        <v>719</v>
      </c>
      <c r="E200" s="465" t="s">
        <v>1400</v>
      </c>
      <c r="F200" s="638"/>
      <c r="G200" s="638"/>
      <c r="H200" s="638"/>
      <c r="I200" s="638"/>
      <c r="J200" s="638"/>
      <c r="K200" s="638"/>
      <c r="L200" s="638"/>
      <c r="M200" s="629">
        <f xml:space="preserve"> Update!M489</f>
        <v>2.8189942249130587E-3</v>
      </c>
      <c r="N200" s="629">
        <f xml:space="preserve"> Update!N489</f>
        <v>1.3145397033075453E-2</v>
      </c>
      <c r="O200" s="629">
        <f xml:space="preserve"> Update!O489</f>
        <v>0</v>
      </c>
      <c r="P200" s="629">
        <f xml:space="preserve"> Update!P489</f>
        <v>0</v>
      </c>
      <c r="Q200" s="629">
        <f xml:space="preserve"> Update!Q489</f>
        <v>0</v>
      </c>
    </row>
    <row r="201" spans="1:20" s="468" customFormat="1" ht="12" hidden="1" outlineLevel="2">
      <c r="A201" s="483"/>
      <c r="B201" s="484"/>
      <c r="C201" s="485"/>
      <c r="D201" s="477" t="s">
        <v>631</v>
      </c>
      <c r="E201" s="478" t="s">
        <v>1401</v>
      </c>
      <c r="F201" s="486"/>
      <c r="G201" s="486"/>
      <c r="H201" s="486"/>
      <c r="I201" s="486"/>
      <c r="J201" s="486"/>
      <c r="K201" s="486"/>
      <c r="L201" s="486"/>
      <c r="M201" s="480">
        <f xml:space="preserve"> Update!M490</f>
        <v>1.5139272956325988E-2</v>
      </c>
      <c r="N201" s="480">
        <f xml:space="preserve"> Update!N490</f>
        <v>1.538637294017557E-2</v>
      </c>
      <c r="O201" s="480">
        <f xml:space="preserve"> Update!O490</f>
        <v>0</v>
      </c>
      <c r="P201" s="480">
        <f xml:space="preserve"> Update!P490</f>
        <v>0</v>
      </c>
      <c r="Q201" s="480">
        <f xml:space="preserve"> Update!Q490</f>
        <v>0</v>
      </c>
      <c r="R201" s="487"/>
    </row>
    <row r="202" spans="1:20" s="468" customFormat="1" ht="12" hidden="1" outlineLevel="2">
      <c r="A202" s="483"/>
      <c r="B202" s="484"/>
      <c r="C202" s="485"/>
      <c r="D202" s="477" t="s">
        <v>631</v>
      </c>
      <c r="E202" s="478" t="s">
        <v>1402</v>
      </c>
      <c r="F202" s="486"/>
      <c r="G202" s="486"/>
      <c r="H202" s="486"/>
      <c r="I202" s="486"/>
      <c r="J202" s="486"/>
      <c r="K202" s="486"/>
      <c r="L202" s="486"/>
      <c r="M202" s="480">
        <f xml:space="preserve"> Update!M491</f>
        <v>0</v>
      </c>
      <c r="N202" s="480">
        <f xml:space="preserve"> Update!N491</f>
        <v>0</v>
      </c>
      <c r="O202" s="480">
        <f xml:space="preserve"> Update!O491</f>
        <v>0</v>
      </c>
      <c r="P202" s="480">
        <f xml:space="preserve"> Update!P491</f>
        <v>0</v>
      </c>
      <c r="Q202" s="480">
        <f xml:space="preserve"> Update!Q491</f>
        <v>0</v>
      </c>
      <c r="R202" s="487"/>
    </row>
    <row r="203" spans="1:20" s="468" customFormat="1" ht="12" hidden="1" outlineLevel="2">
      <c r="A203" s="483"/>
      <c r="B203" s="484"/>
      <c r="C203" s="485"/>
      <c r="D203" s="477"/>
      <c r="E203" s="478" t="s">
        <v>1101</v>
      </c>
      <c r="F203" s="486"/>
      <c r="G203" s="486"/>
      <c r="H203" s="486"/>
      <c r="I203" s="486"/>
      <c r="J203" s="486"/>
      <c r="K203" s="486"/>
      <c r="L203" s="486"/>
      <c r="M203" s="480">
        <f xml:space="preserve"> Update!M492</f>
        <v>0.33693684230706938</v>
      </c>
      <c r="N203" s="480">
        <f xml:space="preserve"> Update!N492</f>
        <v>0.34243625357553592</v>
      </c>
      <c r="O203" s="480">
        <f xml:space="preserve"> Update!O492</f>
        <v>0</v>
      </c>
      <c r="P203" s="480">
        <f xml:space="preserve"> Update!P492</f>
        <v>0</v>
      </c>
      <c r="Q203" s="480">
        <f xml:space="preserve"> Update!Q492</f>
        <v>0</v>
      </c>
      <c r="R203" s="487"/>
    </row>
    <row r="204" spans="1:20" s="468" customFormat="1" ht="12" hidden="1" outlineLevel="2">
      <c r="A204" s="483"/>
      <c r="B204" s="484"/>
      <c r="C204" s="485"/>
      <c r="D204" s="536"/>
      <c r="E204" s="537"/>
      <c r="R204" s="487"/>
    </row>
    <row r="205" spans="1:20" s="415" customFormat="1" ht="24.75" hidden="1" outlineLevel="2">
      <c r="A205" s="410"/>
      <c r="B205" s="411" t="s">
        <v>1336</v>
      </c>
      <c r="C205" s="412"/>
      <c r="D205" s="413"/>
      <c r="E205" s="414"/>
      <c r="R205" s="420"/>
    </row>
    <row r="206" spans="1:20" s="467" customFormat="1" hidden="1" outlineLevel="2">
      <c r="A206" s="469"/>
      <c r="B206" s="470"/>
      <c r="C206" s="471"/>
      <c r="D206" s="461"/>
      <c r="E206" s="462"/>
      <c r="M206" s="463" t="s">
        <v>197</v>
      </c>
      <c r="N206" s="472" t="s">
        <v>198</v>
      </c>
      <c r="O206" s="463" t="s">
        <v>199</v>
      </c>
      <c r="P206" s="463" t="s">
        <v>200</v>
      </c>
      <c r="Q206" s="463" t="s">
        <v>201</v>
      </c>
      <c r="R206" s="473"/>
    </row>
    <row r="207" spans="1:20" s="468" customFormat="1" ht="12" hidden="1" outlineLevel="2">
      <c r="A207" s="483"/>
      <c r="B207" s="484"/>
      <c r="C207" s="485"/>
      <c r="D207" s="477"/>
      <c r="E207" s="478" t="s">
        <v>1403</v>
      </c>
      <c r="F207" s="486"/>
      <c r="G207" s="486"/>
      <c r="H207" s="486"/>
      <c r="I207" s="486"/>
      <c r="J207" s="486"/>
      <c r="K207" s="486"/>
      <c r="L207" s="486"/>
      <c r="M207" s="480">
        <f xml:space="preserve"> Update!M494</f>
        <v>0</v>
      </c>
      <c r="N207" s="480">
        <f xml:space="preserve"> Update!N494</f>
        <v>1.9093974657230162</v>
      </c>
      <c r="O207" s="480">
        <f xml:space="preserve"> Update!O494</f>
        <v>0</v>
      </c>
      <c r="P207" s="480">
        <f xml:space="preserve"> Update!P494</f>
        <v>0</v>
      </c>
      <c r="Q207" s="480">
        <f xml:space="preserve"> Update!Q494</f>
        <v>0</v>
      </c>
      <c r="R207" s="487"/>
    </row>
    <row r="208" spans="1:20" s="487" customFormat="1" ht="12" hidden="1" outlineLevel="2">
      <c r="A208" s="489"/>
      <c r="B208" s="561"/>
      <c r="C208" s="490"/>
      <c r="D208" s="464" t="s">
        <v>719</v>
      </c>
      <c r="E208" s="465" t="s">
        <v>1404</v>
      </c>
      <c r="F208" s="638"/>
      <c r="G208" s="638"/>
      <c r="H208" s="638"/>
      <c r="I208" s="638"/>
      <c r="J208" s="638"/>
      <c r="K208" s="638"/>
      <c r="L208" s="638"/>
      <c r="M208" s="629">
        <f xml:space="preserve"> Update!M495</f>
        <v>0</v>
      </c>
      <c r="N208" s="629">
        <f xml:space="preserve"> Update!N495</f>
        <v>7.2821137092671184E-2</v>
      </c>
      <c r="O208" s="629">
        <f xml:space="preserve"> Update!O495</f>
        <v>0</v>
      </c>
      <c r="P208" s="629">
        <f xml:space="preserve"> Update!P495</f>
        <v>0</v>
      </c>
      <c r="Q208" s="629">
        <f xml:space="preserve"> Update!Q495</f>
        <v>0</v>
      </c>
    </row>
    <row r="209" spans="1:18" s="468" customFormat="1" ht="12" hidden="1" outlineLevel="2">
      <c r="A209" s="483"/>
      <c r="B209" s="484"/>
      <c r="C209" s="485"/>
      <c r="D209" s="477" t="s">
        <v>719</v>
      </c>
      <c r="E209" s="478" t="s">
        <v>1405</v>
      </c>
      <c r="F209" s="486"/>
      <c r="G209" s="486"/>
      <c r="H209" s="486"/>
      <c r="I209" s="486"/>
      <c r="J209" s="486"/>
      <c r="K209" s="486"/>
      <c r="L209" s="486"/>
      <c r="M209" s="480">
        <f xml:space="preserve"> Update!M496</f>
        <v>1.907530188572597</v>
      </c>
      <c r="N209" s="480">
        <f xml:space="preserve"> Update!N496</f>
        <v>2.4108927754109009</v>
      </c>
      <c r="O209" s="480">
        <f xml:space="preserve"> Update!O496</f>
        <v>0</v>
      </c>
      <c r="P209" s="480">
        <f xml:space="preserve"> Update!P496</f>
        <v>0</v>
      </c>
      <c r="Q209" s="480">
        <f xml:space="preserve"> Update!Q496</f>
        <v>0</v>
      </c>
      <c r="R209" s="487"/>
    </row>
    <row r="210" spans="1:18" s="468" customFormat="1" ht="12" hidden="1" outlineLevel="2">
      <c r="A210" s="483"/>
      <c r="B210" s="484"/>
      <c r="C210" s="485"/>
      <c r="D210" s="477" t="s">
        <v>631</v>
      </c>
      <c r="E210" s="478" t="s">
        <v>1406</v>
      </c>
      <c r="F210" s="486"/>
      <c r="G210" s="486"/>
      <c r="H210" s="486"/>
      <c r="I210" s="486"/>
      <c r="J210" s="486"/>
      <c r="K210" s="486"/>
      <c r="L210" s="486"/>
      <c r="M210" s="480">
        <f xml:space="preserve"> Update!M497</f>
        <v>4.1011899054310824E-2</v>
      </c>
      <c r="N210" s="480">
        <f xml:space="preserve"> Update!N497</f>
        <v>0.13706959459240869</v>
      </c>
      <c r="O210" s="480">
        <f xml:space="preserve"> Update!O497</f>
        <v>0</v>
      </c>
      <c r="P210" s="480">
        <f xml:space="preserve"> Update!P497</f>
        <v>0</v>
      </c>
      <c r="Q210" s="480">
        <f xml:space="preserve"> Update!Q497</f>
        <v>0</v>
      </c>
      <c r="R210" s="487"/>
    </row>
    <row r="211" spans="1:18" s="468" customFormat="1" ht="12" hidden="1" outlineLevel="2">
      <c r="A211" s="483"/>
      <c r="B211" s="484"/>
      <c r="C211" s="485"/>
      <c r="D211" s="477"/>
      <c r="E211" s="478" t="s">
        <v>1105</v>
      </c>
      <c r="F211" s="486"/>
      <c r="G211" s="486"/>
      <c r="H211" s="486"/>
      <c r="I211" s="486"/>
      <c r="J211" s="486"/>
      <c r="K211" s="486"/>
      <c r="L211" s="486"/>
      <c r="M211" s="480">
        <f xml:space="preserve"> Update!M498</f>
        <v>1.8665182895182861</v>
      </c>
      <c r="N211" s="480">
        <f xml:space="preserve"> Update!N498</f>
        <v>4.2560417836341795</v>
      </c>
      <c r="O211" s="480">
        <f xml:space="preserve"> Update!O498</f>
        <v>0</v>
      </c>
      <c r="P211" s="480">
        <f xml:space="preserve"> Update!P498</f>
        <v>0</v>
      </c>
      <c r="Q211" s="480">
        <f xml:space="preserve"> Update!Q498</f>
        <v>0</v>
      </c>
      <c r="R211" s="487"/>
    </row>
    <row r="212" spans="1:18" s="468" customFormat="1" ht="12" outlineLevel="1">
      <c r="A212" s="483"/>
      <c r="B212" s="484"/>
      <c r="C212" s="485"/>
      <c r="D212" s="536"/>
      <c r="E212" s="537"/>
      <c r="R212" s="487"/>
    </row>
    <row r="213" spans="1:18" s="415" customFormat="1" ht="24.75" outlineLevel="1" collapsed="1">
      <c r="A213" s="410"/>
      <c r="B213" s="411" t="s">
        <v>1337</v>
      </c>
      <c r="C213" s="412"/>
      <c r="D213" s="413"/>
      <c r="E213" s="414"/>
      <c r="R213" s="420"/>
    </row>
    <row r="214" spans="1:18" s="467" customFormat="1" hidden="1" outlineLevel="2">
      <c r="A214" s="469"/>
      <c r="B214" s="470"/>
      <c r="C214" s="471"/>
      <c r="D214" s="461"/>
      <c r="E214" s="462"/>
      <c r="M214" s="463" t="s">
        <v>197</v>
      </c>
      <c r="N214" s="472" t="s">
        <v>198</v>
      </c>
      <c r="O214" s="463" t="s">
        <v>199</v>
      </c>
      <c r="P214" s="463" t="s">
        <v>200</v>
      </c>
      <c r="Q214" s="463" t="s">
        <v>201</v>
      </c>
      <c r="R214" s="473"/>
    </row>
    <row r="215" spans="1:18" s="468" customFormat="1" ht="12" hidden="1" outlineLevel="2">
      <c r="A215" s="483"/>
      <c r="B215" s="484"/>
      <c r="C215" s="485"/>
      <c r="D215" s="477"/>
      <c r="E215" s="478" t="s">
        <v>1112</v>
      </c>
      <c r="F215" s="486"/>
      <c r="G215" s="486"/>
      <c r="H215" s="486"/>
      <c r="I215" s="486"/>
      <c r="J215" s="486"/>
      <c r="K215" s="486"/>
      <c r="L215" s="486"/>
      <c r="M215" s="480">
        <f xml:space="preserve"> Update!M507</f>
        <v>0.34287808559204902</v>
      </c>
      <c r="N215" s="480">
        <f xml:space="preserve"> Update!N507</f>
        <v>0.3470880359742462</v>
      </c>
      <c r="O215" s="480">
        <f xml:space="preserve"> Update!O507</f>
        <v>0</v>
      </c>
      <c r="P215" s="480">
        <f xml:space="preserve"> Update!P507</f>
        <v>0</v>
      </c>
      <c r="Q215" s="480">
        <f xml:space="preserve"> Update!Q507</f>
        <v>0</v>
      </c>
      <c r="R215" s="487"/>
    </row>
    <row r="216" spans="1:18" s="468" customFormat="1" ht="12" hidden="1" outlineLevel="2">
      <c r="A216" s="483"/>
      <c r="B216" s="484"/>
      <c r="C216" s="485"/>
      <c r="D216" s="477"/>
      <c r="E216" s="478" t="s">
        <v>1113</v>
      </c>
      <c r="F216" s="486"/>
      <c r="G216" s="486"/>
      <c r="H216" s="486"/>
      <c r="I216" s="486"/>
      <c r="J216" s="486"/>
      <c r="K216" s="486"/>
      <c r="L216" s="486"/>
      <c r="M216" s="480">
        <f xml:space="preserve"> Update!M508</f>
        <v>0.34264838398169617</v>
      </c>
      <c r="N216" s="480">
        <f xml:space="preserve"> Update!N508</f>
        <v>0.33996116017019284</v>
      </c>
      <c r="O216" s="480">
        <f xml:space="preserve"> Update!O508</f>
        <v>0</v>
      </c>
      <c r="P216" s="480">
        <f xml:space="preserve"> Update!P508</f>
        <v>0</v>
      </c>
      <c r="Q216" s="480">
        <f xml:space="preserve"> Update!Q508</f>
        <v>0</v>
      </c>
      <c r="R216" s="487"/>
    </row>
    <row r="217" spans="1:18" s="468" customFormat="1" ht="12" hidden="1" outlineLevel="2">
      <c r="A217" s="483"/>
      <c r="B217" s="484"/>
      <c r="C217" s="485"/>
      <c r="D217" s="477"/>
      <c r="E217" s="478" t="s">
        <v>1114</v>
      </c>
      <c r="F217" s="486"/>
      <c r="G217" s="486"/>
      <c r="H217" s="486"/>
      <c r="I217" s="486"/>
      <c r="J217" s="486"/>
      <c r="K217" s="486"/>
      <c r="L217" s="486"/>
      <c r="M217" s="480">
        <f xml:space="preserve"> Update!M509</f>
        <v>0.92822561397230796</v>
      </c>
      <c r="N217" s="480">
        <f xml:space="preserve"> Update!N509</f>
        <v>3.0285460116477285</v>
      </c>
      <c r="O217" s="480">
        <f xml:space="preserve"> Update!O509</f>
        <v>0</v>
      </c>
      <c r="P217" s="480">
        <f xml:space="preserve"> Update!P509</f>
        <v>0</v>
      </c>
      <c r="Q217" s="480">
        <f xml:space="preserve"> Update!Q509</f>
        <v>0</v>
      </c>
      <c r="R217" s="487"/>
    </row>
    <row r="218" spans="1:18" s="468" customFormat="1" ht="12" hidden="1" outlineLevel="2">
      <c r="A218" s="483"/>
      <c r="B218" s="484"/>
      <c r="C218" s="485"/>
      <c r="D218" s="477"/>
      <c r="E218" s="478" t="s">
        <v>1115</v>
      </c>
      <c r="F218" s="486"/>
      <c r="G218" s="486"/>
      <c r="H218" s="486"/>
      <c r="I218" s="486"/>
      <c r="J218" s="486"/>
      <c r="K218" s="486"/>
      <c r="L218" s="486"/>
      <c r="M218" s="480">
        <f xml:space="preserve"> Update!M510</f>
        <v>1.613752083546053</v>
      </c>
      <c r="N218" s="480">
        <f xml:space="preserve"> Update!N510</f>
        <v>3.7155952077921675</v>
      </c>
      <c r="O218" s="480">
        <f xml:space="preserve"> Update!O510</f>
        <v>0</v>
      </c>
      <c r="P218" s="480">
        <f xml:space="preserve"> Update!P510</f>
        <v>0</v>
      </c>
      <c r="Q218" s="480">
        <f xml:space="preserve"> Update!Q510</f>
        <v>0</v>
      </c>
      <c r="R218" s="487"/>
    </row>
    <row r="219" spans="1:18" s="496" customFormat="1" ht="12" outlineLevel="1">
      <c r="A219" s="483"/>
      <c r="B219" s="484"/>
      <c r="C219" s="485"/>
      <c r="D219" s="536"/>
      <c r="E219" s="537"/>
      <c r="R219" s="494"/>
    </row>
    <row r="220" spans="1:18" s="415" customFormat="1" ht="24.75" outlineLevel="1" collapsed="1">
      <c r="A220" s="410"/>
      <c r="B220" s="411" t="s">
        <v>1338</v>
      </c>
      <c r="C220" s="412"/>
      <c r="D220" s="413"/>
      <c r="E220" s="414"/>
      <c r="R220" s="420"/>
    </row>
    <row r="221" spans="1:18" s="467" customFormat="1" hidden="1" outlineLevel="2">
      <c r="A221" s="469"/>
      <c r="B221" s="470"/>
      <c r="C221" s="471"/>
      <c r="D221" s="461"/>
      <c r="E221" s="462"/>
      <c r="M221" s="463" t="s">
        <v>197</v>
      </c>
      <c r="N221" s="472" t="s">
        <v>198</v>
      </c>
      <c r="O221" s="463" t="s">
        <v>199</v>
      </c>
      <c r="P221" s="463" t="s">
        <v>200</v>
      </c>
      <c r="Q221" s="463" t="s">
        <v>201</v>
      </c>
      <c r="R221" s="473"/>
    </row>
    <row r="222" spans="1:18" s="494" customFormat="1" ht="12" hidden="1" outlineLevel="2">
      <c r="A222" s="489"/>
      <c r="B222" s="484"/>
      <c r="C222" s="490"/>
      <c r="D222" s="464"/>
      <c r="E222" s="465" t="s">
        <v>600</v>
      </c>
      <c r="F222" s="491"/>
      <c r="G222" s="491"/>
      <c r="H222" s="491"/>
      <c r="I222" s="491"/>
      <c r="J222" s="492"/>
      <c r="K222" s="492"/>
      <c r="L222" s="492"/>
      <c r="M222" s="493">
        <f xml:space="preserve"> Inp!M$206</f>
        <v>0.4</v>
      </c>
      <c r="N222" s="493">
        <f xml:space="preserve"> Inp!N$206</f>
        <v>0.4</v>
      </c>
      <c r="O222" s="493">
        <f xml:space="preserve"> Inp!O$206</f>
        <v>0.4</v>
      </c>
      <c r="P222" s="493">
        <f xml:space="preserve"> Inp!P$206</f>
        <v>0.4</v>
      </c>
      <c r="Q222" s="493">
        <f xml:space="preserve"> Inp!Q$206</f>
        <v>0.4</v>
      </c>
    </row>
    <row r="223" spans="1:18" s="496" customFormat="1" ht="12" hidden="1" outlineLevel="2">
      <c r="A223" s="483"/>
      <c r="B223" s="484"/>
      <c r="C223" s="485"/>
      <c r="D223" s="477"/>
      <c r="E223" s="495" t="s">
        <v>1125</v>
      </c>
      <c r="F223" s="486"/>
      <c r="G223" s="486"/>
      <c r="H223" s="486"/>
      <c r="I223" s="486"/>
      <c r="J223" s="486"/>
      <c r="K223" s="486"/>
      <c r="L223" s="486"/>
      <c r="M223" s="480">
        <f xml:space="preserve"> Update!M535</f>
        <v>0.61656101907360983</v>
      </c>
      <c r="N223" s="480">
        <f xml:space="preserve"> Update!N535</f>
        <v>1.3693011247575908</v>
      </c>
      <c r="O223" s="480">
        <f xml:space="preserve"> Update!O535</f>
        <v>0</v>
      </c>
      <c r="P223" s="480">
        <f xml:space="preserve"> Update!P535</f>
        <v>0</v>
      </c>
      <c r="Q223" s="480">
        <f xml:space="preserve"> Update!Q535</f>
        <v>0</v>
      </c>
      <c r="R223" s="494"/>
    </row>
    <row r="224" spans="1:18" s="496" customFormat="1" ht="12" outlineLevel="1">
      <c r="A224" s="483"/>
      <c r="B224" s="484"/>
      <c r="C224" s="485"/>
      <c r="D224" s="536"/>
      <c r="E224" s="537"/>
      <c r="F224" s="537"/>
      <c r="G224" s="537"/>
      <c r="H224" s="537"/>
      <c r="I224" s="537"/>
      <c r="J224" s="537"/>
      <c r="K224" s="537"/>
      <c r="L224" s="537"/>
      <c r="M224" s="537"/>
      <c r="N224" s="537"/>
      <c r="O224" s="537"/>
      <c r="P224" s="537"/>
      <c r="Q224" s="537"/>
      <c r="R224" s="494"/>
    </row>
    <row r="225" spans="1:79" s="415" customFormat="1" ht="24.75" outlineLevel="1" collapsed="1">
      <c r="A225" s="410"/>
      <c r="B225" s="411" t="s">
        <v>1339</v>
      </c>
      <c r="C225" s="412"/>
      <c r="D225" s="413"/>
      <c r="E225" s="414"/>
      <c r="R225" s="420"/>
    </row>
    <row r="226" spans="1:79" s="467" customFormat="1" hidden="1" outlineLevel="2">
      <c r="A226" s="469"/>
      <c r="B226" s="470"/>
      <c r="C226" s="471"/>
      <c r="D226" s="461"/>
      <c r="E226" s="462"/>
      <c r="M226" s="463" t="s">
        <v>197</v>
      </c>
      <c r="N226" s="472" t="s">
        <v>198</v>
      </c>
      <c r="O226" s="463" t="s">
        <v>199</v>
      </c>
      <c r="P226" s="463" t="s">
        <v>200</v>
      </c>
      <c r="Q226" s="463" t="s">
        <v>201</v>
      </c>
      <c r="R226" s="473"/>
    </row>
    <row r="227" spans="1:79" s="494" customFormat="1" ht="12" hidden="1" outlineLevel="2">
      <c r="A227" s="489"/>
      <c r="B227" s="484"/>
      <c r="C227" s="490"/>
      <c r="D227" s="464"/>
      <c r="E227" s="465" t="s">
        <v>605</v>
      </c>
      <c r="F227" s="491"/>
      <c r="G227" s="491"/>
      <c r="H227" s="491"/>
      <c r="I227" s="491"/>
      <c r="J227" s="492"/>
      <c r="K227" s="492"/>
      <c r="L227" s="492"/>
      <c r="M227" s="493">
        <f xml:space="preserve"> Inp!M$214</f>
        <v>0.38514999999999999</v>
      </c>
      <c r="N227" s="493">
        <f xml:space="preserve"> Inp!N$214</f>
        <v>0</v>
      </c>
      <c r="O227" s="493">
        <f xml:space="preserve"> Inp!O$214</f>
        <v>0</v>
      </c>
      <c r="P227" s="493">
        <f xml:space="preserve"> Inp!P$214</f>
        <v>0</v>
      </c>
      <c r="Q227" s="493">
        <f xml:space="preserve"> Inp!Q$214</f>
        <v>0</v>
      </c>
    </row>
    <row r="228" spans="1:79" s="496" customFormat="1" ht="12" hidden="1" outlineLevel="2">
      <c r="A228" s="483"/>
      <c r="B228" s="484"/>
      <c r="C228" s="485"/>
      <c r="D228" s="477"/>
      <c r="E228" s="478" t="s">
        <v>1128</v>
      </c>
      <c r="F228" s="486"/>
      <c r="G228" s="486"/>
      <c r="H228" s="486"/>
      <c r="I228" s="486"/>
      <c r="J228" s="486"/>
      <c r="K228" s="486"/>
      <c r="L228" s="486"/>
      <c r="M228" s="480">
        <f xml:space="preserve"> Update!M543</f>
        <v>0.59367119124050205</v>
      </c>
      <c r="N228" s="480">
        <f xml:space="preserve"> Update!N543</f>
        <v>0</v>
      </c>
      <c r="O228" s="480">
        <f xml:space="preserve"> Update!O543</f>
        <v>0</v>
      </c>
      <c r="P228" s="480">
        <f xml:space="preserve"> Update!P543</f>
        <v>0</v>
      </c>
      <c r="Q228" s="480">
        <f xml:space="preserve"> Update!Q543</f>
        <v>0</v>
      </c>
      <c r="R228" s="494"/>
    </row>
    <row r="229" spans="1:79" s="496" customFormat="1" ht="12" outlineLevel="1">
      <c r="A229" s="483"/>
      <c r="B229" s="484"/>
      <c r="C229" s="485"/>
      <c r="D229" s="534"/>
      <c r="E229" s="535"/>
      <c r="F229" s="486"/>
      <c r="G229" s="486"/>
      <c r="H229" s="486"/>
      <c r="I229" s="486"/>
      <c r="J229" s="486"/>
      <c r="K229" s="486"/>
      <c r="L229" s="486"/>
      <c r="M229" s="479"/>
      <c r="N229" s="479"/>
      <c r="O229" s="479"/>
      <c r="P229" s="479"/>
      <c r="Q229" s="479"/>
      <c r="R229" s="494"/>
    </row>
    <row r="230" spans="1:79" s="420" customFormat="1" ht="24.75" outlineLevel="1" collapsed="1">
      <c r="A230" s="630"/>
      <c r="B230" s="411" t="s">
        <v>1340</v>
      </c>
      <c r="C230" s="631"/>
      <c r="D230" s="632"/>
      <c r="E230" s="633"/>
    </row>
    <row r="231" spans="1:79" s="473" customFormat="1" hidden="1" outlineLevel="2">
      <c r="A231" s="564"/>
      <c r="B231" s="470"/>
      <c r="C231" s="530"/>
      <c r="D231" s="634"/>
      <c r="E231" s="635"/>
      <c r="M231" s="636" t="s">
        <v>197</v>
      </c>
      <c r="N231" s="637" t="s">
        <v>198</v>
      </c>
      <c r="O231" s="636" t="s">
        <v>199</v>
      </c>
      <c r="P231" s="636" t="s">
        <v>200</v>
      </c>
      <c r="Q231" s="636" t="s">
        <v>201</v>
      </c>
    </row>
    <row r="232" spans="1:79" s="494" customFormat="1" ht="12" hidden="1" outlineLevel="2">
      <c r="A232" s="489"/>
      <c r="B232" s="561"/>
      <c r="C232" s="490"/>
      <c r="D232" s="464"/>
      <c r="E232" s="465" t="str">
        <f xml:space="preserve"> Update!E$562</f>
        <v>Annual RCV indexation - WWN</v>
      </c>
      <c r="F232" s="638"/>
      <c r="G232" s="638"/>
      <c r="H232" s="638"/>
      <c r="I232" s="638"/>
      <c r="J232" s="638"/>
      <c r="K232" s="638"/>
      <c r="L232" s="638"/>
      <c r="M232" s="493">
        <f xml:space="preserve"> Update!M$562</f>
        <v>1.0470923567005519E-2</v>
      </c>
      <c r="N232" s="493">
        <f xml:space="preserve"> Update!N$562</f>
        <v>6.512281615137816E-2</v>
      </c>
      <c r="O232" s="493">
        <f xml:space="preserve"> Update!O$562</f>
        <v>0</v>
      </c>
      <c r="P232" s="493">
        <f xml:space="preserve"> Update!P$562</f>
        <v>0</v>
      </c>
      <c r="Q232" s="493">
        <f xml:space="preserve"> Update!Q$562</f>
        <v>0</v>
      </c>
    </row>
    <row r="233" spans="1:79" s="496" customFormat="1" ht="12" outlineLevel="1">
      <c r="A233" s="483"/>
      <c r="B233" s="484"/>
      <c r="C233" s="485"/>
      <c r="D233" s="536"/>
      <c r="E233" s="537"/>
      <c r="R233" s="494"/>
    </row>
    <row r="234" spans="1:79" s="496" customFormat="1" ht="12">
      <c r="A234" s="483"/>
      <c r="B234" s="484"/>
      <c r="C234" s="485"/>
      <c r="D234" s="536"/>
      <c r="E234" s="537"/>
      <c r="R234" s="494"/>
    </row>
    <row r="235" spans="1:79" s="409" customFormat="1" ht="32.25">
      <c r="A235" s="408" t="s">
        <v>1341</v>
      </c>
      <c r="B235" s="408"/>
      <c r="C235" s="408"/>
      <c r="D235" s="408"/>
      <c r="E235" s="408"/>
      <c r="F235" s="408"/>
      <c r="G235" s="408"/>
      <c r="H235" s="408"/>
      <c r="I235" s="408"/>
      <c r="J235" s="408"/>
      <c r="K235" s="408"/>
      <c r="L235" s="408"/>
      <c r="M235" s="408"/>
      <c r="N235" s="408"/>
      <c r="O235" s="408"/>
      <c r="P235" s="408"/>
      <c r="Q235" s="408"/>
      <c r="R235" s="408"/>
      <c r="S235" s="408"/>
      <c r="T235" s="408"/>
    </row>
    <row r="236" spans="1:79" s="545" customFormat="1" ht="12" outlineLevel="1">
      <c r="A236" s="538"/>
      <c r="B236" s="539"/>
      <c r="C236" s="540"/>
      <c r="D236" s="541"/>
      <c r="E236" s="535"/>
      <c r="F236" s="542"/>
      <c r="G236" s="542"/>
      <c r="H236" s="542"/>
      <c r="I236" s="543"/>
      <c r="J236" s="543"/>
      <c r="K236" s="543"/>
      <c r="L236" s="543"/>
      <c r="M236" s="543"/>
      <c r="N236" s="543"/>
      <c r="O236" s="543"/>
      <c r="P236" s="543"/>
      <c r="Q236" s="543"/>
      <c r="R236" s="544"/>
      <c r="S236" s="543"/>
      <c r="T236" s="543"/>
      <c r="U236" s="543"/>
      <c r="V236" s="543"/>
      <c r="W236" s="543"/>
      <c r="X236" s="543"/>
      <c r="Y236" s="543"/>
      <c r="Z236" s="543"/>
      <c r="AA236" s="543"/>
      <c r="AB236" s="543"/>
      <c r="AC236" s="543"/>
      <c r="AD236" s="543"/>
      <c r="AE236" s="543"/>
      <c r="AF236" s="543"/>
      <c r="AG236" s="543"/>
      <c r="AH236" s="543"/>
      <c r="AI236" s="543"/>
      <c r="AJ236" s="543"/>
      <c r="AK236" s="543"/>
      <c r="AL236" s="543"/>
      <c r="AM236" s="543"/>
      <c r="AN236" s="543"/>
      <c r="AO236" s="543"/>
      <c r="AP236" s="543"/>
      <c r="AQ236" s="543"/>
      <c r="AR236" s="543"/>
      <c r="AS236" s="543"/>
      <c r="AT236" s="543"/>
      <c r="AU236" s="543"/>
      <c r="AV236" s="543"/>
      <c r="AW236" s="543"/>
      <c r="AX236" s="543"/>
      <c r="AY236" s="543"/>
      <c r="AZ236" s="543"/>
      <c r="BA236" s="543"/>
      <c r="BB236" s="543"/>
      <c r="BC236" s="543"/>
      <c r="BD236" s="543"/>
      <c r="BE236" s="543"/>
      <c r="BF236" s="543"/>
      <c r="BG236" s="543"/>
      <c r="BH236" s="543"/>
      <c r="BI236" s="543"/>
      <c r="BJ236" s="543"/>
      <c r="BK236" s="543"/>
      <c r="BL236" s="543"/>
      <c r="BM236" s="543"/>
      <c r="BN236" s="543"/>
      <c r="BO236" s="543"/>
      <c r="BP236" s="543"/>
      <c r="BQ236" s="543"/>
      <c r="BR236" s="543"/>
      <c r="BS236" s="543"/>
      <c r="BT236" s="543"/>
      <c r="BU236" s="543"/>
      <c r="BV236" s="543"/>
      <c r="BW236" s="543"/>
      <c r="BX236" s="543"/>
      <c r="BY236" s="543"/>
      <c r="BZ236" s="543"/>
      <c r="CA236" s="543"/>
    </row>
    <row r="237" spans="1:79" s="415" customFormat="1" ht="24.75" outlineLevel="1">
      <c r="A237" s="410"/>
      <c r="B237" s="411" t="s">
        <v>1342</v>
      </c>
      <c r="C237" s="412"/>
      <c r="D237" s="413"/>
      <c r="E237" s="414"/>
      <c r="R237" s="420"/>
    </row>
    <row r="238" spans="1:79" s="467" customFormat="1" outlineLevel="1">
      <c r="A238" s="469"/>
      <c r="B238" s="470"/>
      <c r="C238" s="471"/>
      <c r="D238" s="461"/>
      <c r="E238" s="462"/>
      <c r="M238" s="463" t="s">
        <v>197</v>
      </c>
      <c r="N238" s="472" t="s">
        <v>198</v>
      </c>
      <c r="O238" s="463" t="s">
        <v>199</v>
      </c>
      <c r="P238" s="463" t="s">
        <v>200</v>
      </c>
      <c r="Q238" s="463" t="s">
        <v>201</v>
      </c>
      <c r="R238" s="473"/>
    </row>
    <row r="239" spans="1:79" s="487" customFormat="1" ht="12" outlineLevel="1">
      <c r="A239" s="489"/>
      <c r="B239" s="561"/>
      <c r="C239" s="490"/>
      <c r="D239" s="464"/>
      <c r="E239" s="465" t="str">
        <f xml:space="preserve"> Update!E680</f>
        <v>Total Opening RCV - BR - nominal (year end prices)</v>
      </c>
      <c r="M239" s="626">
        <f xml:space="preserve"> Update!M680</f>
        <v>0</v>
      </c>
      <c r="N239" s="626">
        <f xml:space="preserve"> Update!N680</f>
        <v>0</v>
      </c>
      <c r="O239" s="626">
        <f xml:space="preserve"> Update!O680</f>
        <v>0</v>
      </c>
      <c r="P239" s="626">
        <f xml:space="preserve"> Update!P680</f>
        <v>0</v>
      </c>
      <c r="Q239" s="626">
        <f xml:space="preserve"> Update!Q680</f>
        <v>0</v>
      </c>
    </row>
    <row r="240" spans="1:79" s="487" customFormat="1" ht="12" outlineLevel="1">
      <c r="A240" s="489"/>
      <c r="B240" s="561"/>
      <c r="C240" s="490"/>
      <c r="D240" s="464" t="s">
        <v>719</v>
      </c>
      <c r="E240" s="465" t="str">
        <f xml:space="preserve"> Update!E681</f>
        <v>Total Indexation - BR - nominal (year end prices)</v>
      </c>
      <c r="M240" s="626">
        <f xml:space="preserve"> Update!M681</f>
        <v>0</v>
      </c>
      <c r="N240" s="626">
        <f xml:space="preserve"> Update!N681</f>
        <v>0</v>
      </c>
      <c r="O240" s="626">
        <f xml:space="preserve"> Update!O681</f>
        <v>0</v>
      </c>
      <c r="P240" s="626">
        <f xml:space="preserve"> Update!P681</f>
        <v>0</v>
      </c>
      <c r="Q240" s="626">
        <f xml:space="preserve"> Update!Q681</f>
        <v>0</v>
      </c>
    </row>
    <row r="241" spans="1:20" s="487" customFormat="1" ht="12" outlineLevel="1">
      <c r="A241" s="489"/>
      <c r="B241" s="561"/>
      <c r="C241" s="490"/>
      <c r="D241" s="464" t="s">
        <v>719</v>
      </c>
      <c r="E241" s="465" t="str">
        <f xml:space="preserve"> Update!E682</f>
        <v>Total Non-PAYG totex additions - BR - nominal (year end prices)</v>
      </c>
      <c r="M241" s="626">
        <f xml:space="preserve"> Update!M682</f>
        <v>0</v>
      </c>
      <c r="N241" s="626">
        <f xml:space="preserve"> Update!N682</f>
        <v>0</v>
      </c>
      <c r="O241" s="626">
        <f xml:space="preserve"> Update!O682</f>
        <v>0</v>
      </c>
      <c r="P241" s="626">
        <f xml:space="preserve"> Update!P682</f>
        <v>0</v>
      </c>
      <c r="Q241" s="626">
        <f xml:space="preserve"> Update!Q682</f>
        <v>0</v>
      </c>
    </row>
    <row r="242" spans="1:20" s="487" customFormat="1" ht="12" outlineLevel="1">
      <c r="A242" s="489"/>
      <c r="B242" s="561"/>
      <c r="C242" s="490"/>
      <c r="D242" s="464" t="s">
        <v>631</v>
      </c>
      <c r="E242" s="465" t="str">
        <f xml:space="preserve"> Update!E683</f>
        <v>Total RCV run-off - BR - nominal (year end prices)</v>
      </c>
      <c r="M242" s="626">
        <f xml:space="preserve"> Update!M683</f>
        <v>0</v>
      </c>
      <c r="N242" s="626">
        <f xml:space="preserve"> Update!N683</f>
        <v>0</v>
      </c>
      <c r="O242" s="626">
        <f xml:space="preserve"> Update!O683</f>
        <v>0</v>
      </c>
      <c r="P242" s="626">
        <f xml:space="preserve"> Update!P683</f>
        <v>0</v>
      </c>
      <c r="Q242" s="626">
        <f xml:space="preserve"> Update!Q683</f>
        <v>0</v>
      </c>
    </row>
    <row r="243" spans="1:20" s="487" customFormat="1" ht="12" outlineLevel="1">
      <c r="A243" s="489"/>
      <c r="B243" s="561"/>
      <c r="C243" s="490"/>
      <c r="D243" s="464" t="s">
        <v>631</v>
      </c>
      <c r="E243" s="465" t="str">
        <f xml:space="preserve"> Update!E684</f>
        <v>Total Other adjustments - BR - nominal (year end prices)</v>
      </c>
      <c r="M243" s="626">
        <f xml:space="preserve"> Update!M684</f>
        <v>0</v>
      </c>
      <c r="N243" s="626">
        <f xml:space="preserve"> Update!N684</f>
        <v>0</v>
      </c>
      <c r="O243" s="626">
        <f xml:space="preserve"> Update!O684</f>
        <v>0</v>
      </c>
      <c r="P243" s="626">
        <f xml:space="preserve"> Update!P684</f>
        <v>0</v>
      </c>
      <c r="Q243" s="626">
        <f xml:space="preserve"> Update!Q684</f>
        <v>0</v>
      </c>
    </row>
    <row r="244" spans="1:20" s="487" customFormat="1" ht="12" outlineLevel="1">
      <c r="A244" s="489"/>
      <c r="B244" s="561"/>
      <c r="C244" s="490"/>
      <c r="D244" s="464"/>
      <c r="E244" s="465" t="str">
        <f xml:space="preserve"> Update!E685</f>
        <v>Total Closing RCV - BR - nominal (year end prices)</v>
      </c>
      <c r="M244" s="626">
        <f xml:space="preserve"> Update!M685</f>
        <v>0</v>
      </c>
      <c r="N244" s="626">
        <f xml:space="preserve"> Update!N685</f>
        <v>0</v>
      </c>
      <c r="O244" s="626">
        <f xml:space="preserve"> Update!O685</f>
        <v>0</v>
      </c>
      <c r="P244" s="626">
        <f xml:space="preserve"> Update!P685</f>
        <v>0</v>
      </c>
      <c r="Q244" s="626">
        <f xml:space="preserve"> Update!Q685</f>
        <v>0</v>
      </c>
    </row>
    <row r="245" spans="1:20" s="560" customFormat="1" ht="12" outlineLevel="1">
      <c r="A245" s="554"/>
      <c r="B245" s="555"/>
      <c r="C245" s="556"/>
      <c r="D245" s="557"/>
      <c r="E245" s="558"/>
      <c r="F245" s="508"/>
      <c r="G245" s="508"/>
      <c r="H245" s="508"/>
      <c r="I245" s="508"/>
      <c r="J245" s="508"/>
      <c r="K245" s="508"/>
      <c r="L245" s="508"/>
      <c r="M245" s="508"/>
      <c r="N245" s="508"/>
      <c r="O245" s="508"/>
      <c r="P245" s="508"/>
      <c r="Q245" s="508"/>
      <c r="R245" s="559"/>
      <c r="S245" s="508"/>
      <c r="T245" s="508"/>
    </row>
    <row r="246" spans="1:20" s="533" customFormat="1" ht="24.75" outlineLevel="1" collapsed="1">
      <c r="A246" s="410"/>
      <c r="B246" s="411" t="s">
        <v>1343</v>
      </c>
      <c r="C246" s="412"/>
      <c r="D246" s="413"/>
      <c r="E246" s="414"/>
      <c r="F246" s="531"/>
      <c r="G246" s="531"/>
      <c r="H246" s="531"/>
      <c r="I246" s="531"/>
      <c r="J246" s="531"/>
      <c r="K246" s="531"/>
      <c r="L246" s="531"/>
      <c r="M246" s="531"/>
      <c r="N246" s="531"/>
      <c r="O246" s="531"/>
      <c r="P246" s="531"/>
      <c r="Q246" s="531"/>
      <c r="R246" s="532"/>
      <c r="S246" s="531"/>
      <c r="T246" s="531"/>
    </row>
    <row r="247" spans="1:20" s="415" customFormat="1" ht="24.75" hidden="1" outlineLevel="2">
      <c r="A247" s="410"/>
      <c r="B247" s="411" t="s">
        <v>1344</v>
      </c>
      <c r="C247" s="412"/>
      <c r="D247" s="413"/>
      <c r="E247" s="414"/>
      <c r="R247" s="420"/>
    </row>
    <row r="248" spans="1:20" s="467" customFormat="1" hidden="1" outlineLevel="2">
      <c r="A248" s="469"/>
      <c r="B248" s="470"/>
      <c r="C248" s="471"/>
      <c r="D248" s="461"/>
      <c r="E248" s="462"/>
      <c r="M248" s="463" t="s">
        <v>197</v>
      </c>
      <c r="N248" s="472" t="s">
        <v>198</v>
      </c>
      <c r="O248" s="463" t="s">
        <v>199</v>
      </c>
      <c r="P248" s="463" t="s">
        <v>200</v>
      </c>
      <c r="Q248" s="463" t="s">
        <v>201</v>
      </c>
      <c r="R248" s="473"/>
    </row>
    <row r="249" spans="1:20" s="468" customFormat="1" ht="12" hidden="1" outlineLevel="2">
      <c r="A249" s="474"/>
      <c r="B249" s="475"/>
      <c r="C249" s="476"/>
      <c r="D249" s="477"/>
      <c r="E249" s="478" t="s">
        <v>1407</v>
      </c>
      <c r="F249" s="479"/>
      <c r="G249" s="479"/>
      <c r="H249" s="479"/>
      <c r="I249" s="479"/>
      <c r="J249" s="479"/>
      <c r="K249" s="479"/>
      <c r="L249" s="479"/>
      <c r="M249" s="480">
        <f xml:space="preserve"> Update!M663</f>
        <v>0</v>
      </c>
      <c r="N249" s="480">
        <f xml:space="preserve"> Update!N663</f>
        <v>0</v>
      </c>
      <c r="O249" s="480">
        <f xml:space="preserve"> Update!O663</f>
        <v>0</v>
      </c>
      <c r="P249" s="480">
        <f xml:space="preserve"> Update!P663</f>
        <v>0</v>
      </c>
      <c r="Q249" s="480">
        <f xml:space="preserve"> Update!Q663</f>
        <v>0</v>
      </c>
      <c r="R249" s="466"/>
      <c r="S249" s="481"/>
      <c r="T249" s="481"/>
    </row>
    <row r="250" spans="1:20" s="487" customFormat="1" ht="12" hidden="1" outlineLevel="2">
      <c r="A250" s="421"/>
      <c r="B250" s="422"/>
      <c r="C250" s="627"/>
      <c r="D250" s="464" t="s">
        <v>719</v>
      </c>
      <c r="E250" s="465" t="s">
        <v>1408</v>
      </c>
      <c r="F250" s="628"/>
      <c r="G250" s="628"/>
      <c r="H250" s="628"/>
      <c r="I250" s="628"/>
      <c r="J250" s="628"/>
      <c r="K250" s="628"/>
      <c r="L250" s="628"/>
      <c r="M250" s="629">
        <f xml:space="preserve"> Update!M664</f>
        <v>0</v>
      </c>
      <c r="N250" s="629">
        <f xml:space="preserve"> Update!N664</f>
        <v>0</v>
      </c>
      <c r="O250" s="629">
        <f xml:space="preserve"> Update!O664</f>
        <v>0</v>
      </c>
      <c r="P250" s="629">
        <f xml:space="preserve"> Update!P664</f>
        <v>0</v>
      </c>
      <c r="Q250" s="629">
        <f xml:space="preserve"> Update!Q664</f>
        <v>0</v>
      </c>
      <c r="R250" s="466"/>
      <c r="S250" s="466"/>
      <c r="T250" s="466"/>
    </row>
    <row r="251" spans="1:20" s="468" customFormat="1" ht="12" hidden="1" outlineLevel="2">
      <c r="A251" s="474"/>
      <c r="B251" s="475"/>
      <c r="C251" s="476"/>
      <c r="D251" s="477" t="s">
        <v>631</v>
      </c>
      <c r="E251" s="480" t="s">
        <v>1409</v>
      </c>
      <c r="F251" s="479"/>
      <c r="G251" s="479"/>
      <c r="H251" s="479"/>
      <c r="I251" s="479"/>
      <c r="J251" s="479"/>
      <c r="K251" s="479"/>
      <c r="L251" s="479"/>
      <c r="M251" s="480">
        <f xml:space="preserve"> Update!M665</f>
        <v>0</v>
      </c>
      <c r="N251" s="480">
        <f xml:space="preserve"> Update!N665</f>
        <v>0</v>
      </c>
      <c r="O251" s="480">
        <f xml:space="preserve"> Update!O665</f>
        <v>0</v>
      </c>
      <c r="P251" s="480">
        <f xml:space="preserve"> Update!P665</f>
        <v>0</v>
      </c>
      <c r="Q251" s="480">
        <f xml:space="preserve"> Update!Q665</f>
        <v>0</v>
      </c>
      <c r="R251" s="466"/>
      <c r="S251" s="481"/>
      <c r="T251" s="481"/>
    </row>
    <row r="252" spans="1:20" s="468" customFormat="1" ht="12" hidden="1" outlineLevel="2">
      <c r="A252" s="474"/>
      <c r="B252" s="475"/>
      <c r="C252" s="476"/>
      <c r="D252" s="482"/>
      <c r="E252" s="480" t="s">
        <v>1156</v>
      </c>
      <c r="F252" s="479"/>
      <c r="G252" s="479"/>
      <c r="H252" s="479"/>
      <c r="I252" s="479"/>
      <c r="J252" s="479"/>
      <c r="K252" s="479"/>
      <c r="L252" s="479"/>
      <c r="M252" s="480">
        <f xml:space="preserve"> Update!M666</f>
        <v>0</v>
      </c>
      <c r="N252" s="480">
        <f xml:space="preserve"> Update!N666</f>
        <v>0</v>
      </c>
      <c r="O252" s="480">
        <f xml:space="preserve"> Update!O666</f>
        <v>0</v>
      </c>
      <c r="P252" s="480">
        <f xml:space="preserve"> Update!P666</f>
        <v>0</v>
      </c>
      <c r="Q252" s="480">
        <f xml:space="preserve"> Update!Q666</f>
        <v>0</v>
      </c>
      <c r="R252" s="466"/>
      <c r="S252" s="481"/>
      <c r="T252" s="481"/>
    </row>
    <row r="253" spans="1:20" s="468" customFormat="1" ht="12" hidden="1" outlineLevel="2">
      <c r="A253" s="546"/>
      <c r="B253" s="547"/>
      <c r="C253" s="548"/>
      <c r="D253" s="549"/>
      <c r="E253" s="537"/>
      <c r="F253" s="550"/>
      <c r="G253" s="550"/>
      <c r="H253" s="550"/>
      <c r="I253" s="551"/>
      <c r="J253" s="550"/>
      <c r="K253" s="550"/>
      <c r="L253" s="550"/>
      <c r="M253" s="550"/>
      <c r="N253" s="550"/>
      <c r="O253" s="550"/>
      <c r="P253" s="550"/>
      <c r="Q253" s="550"/>
      <c r="R253" s="552"/>
      <c r="S253" s="550"/>
      <c r="T253" s="550"/>
    </row>
    <row r="254" spans="1:20" s="415" customFormat="1" ht="24.75" hidden="1" outlineLevel="2">
      <c r="A254" s="410"/>
      <c r="B254" s="411" t="s">
        <v>1345</v>
      </c>
      <c r="C254" s="412"/>
      <c r="D254" s="413"/>
      <c r="E254" s="414"/>
      <c r="R254" s="420"/>
    </row>
    <row r="255" spans="1:20" s="467" customFormat="1" hidden="1" outlineLevel="2">
      <c r="A255" s="469"/>
      <c r="B255" s="470"/>
      <c r="C255" s="471"/>
      <c r="D255" s="461"/>
      <c r="E255" s="462"/>
      <c r="M255" s="463" t="s">
        <v>197</v>
      </c>
      <c r="N255" s="472" t="s">
        <v>198</v>
      </c>
      <c r="O255" s="463" t="s">
        <v>199</v>
      </c>
      <c r="P255" s="463" t="s">
        <v>200</v>
      </c>
      <c r="Q255" s="463" t="s">
        <v>201</v>
      </c>
      <c r="R255" s="473"/>
    </row>
    <row r="256" spans="1:20" s="468" customFormat="1" ht="12" hidden="1" outlineLevel="2">
      <c r="A256" s="483"/>
      <c r="B256" s="484"/>
      <c r="C256" s="485"/>
      <c r="D256" s="477"/>
      <c r="E256" s="478" t="s">
        <v>1410</v>
      </c>
      <c r="F256" s="486"/>
      <c r="G256" s="486"/>
      <c r="H256" s="486"/>
      <c r="I256" s="486"/>
      <c r="J256" s="486"/>
      <c r="K256" s="486"/>
      <c r="L256" s="486"/>
      <c r="M256" s="480">
        <f xml:space="preserve"> Update!M668</f>
        <v>0</v>
      </c>
      <c r="N256" s="480">
        <f xml:space="preserve"> Update!N668</f>
        <v>0</v>
      </c>
      <c r="O256" s="480">
        <f xml:space="preserve"> Update!O668</f>
        <v>0</v>
      </c>
      <c r="P256" s="480">
        <f xml:space="preserve"> Update!P668</f>
        <v>0</v>
      </c>
      <c r="Q256" s="480">
        <f xml:space="preserve"> Update!Q668</f>
        <v>0</v>
      </c>
      <c r="R256" s="487"/>
    </row>
    <row r="257" spans="1:18" s="487" customFormat="1" ht="12" hidden="1" outlineLevel="2">
      <c r="A257" s="489"/>
      <c r="B257" s="561"/>
      <c r="C257" s="490"/>
      <c r="D257" s="464" t="s">
        <v>719</v>
      </c>
      <c r="E257" s="465" t="s">
        <v>1410</v>
      </c>
      <c r="F257" s="638"/>
      <c r="G257" s="638"/>
      <c r="H257" s="638"/>
      <c r="I257" s="638"/>
      <c r="J257" s="638"/>
      <c r="K257" s="638"/>
      <c r="L257" s="638"/>
      <c r="M257" s="629">
        <f xml:space="preserve"> Update!M669</f>
        <v>0</v>
      </c>
      <c r="N257" s="629">
        <f xml:space="preserve"> Update!N669</f>
        <v>0</v>
      </c>
      <c r="O257" s="629">
        <f xml:space="preserve"> Update!O669</f>
        <v>0</v>
      </c>
      <c r="P257" s="629">
        <f xml:space="preserve"> Update!P669</f>
        <v>0</v>
      </c>
      <c r="Q257" s="629">
        <f xml:space="preserve"> Update!Q669</f>
        <v>0</v>
      </c>
    </row>
    <row r="258" spans="1:18" s="468" customFormat="1" ht="12" hidden="1" outlineLevel="2">
      <c r="A258" s="483"/>
      <c r="B258" s="484"/>
      <c r="C258" s="485"/>
      <c r="D258" s="477" t="s">
        <v>631</v>
      </c>
      <c r="E258" s="478" t="s">
        <v>1411</v>
      </c>
      <c r="F258" s="486"/>
      <c r="G258" s="486"/>
      <c r="H258" s="486"/>
      <c r="I258" s="486"/>
      <c r="J258" s="486"/>
      <c r="K258" s="486"/>
      <c r="L258" s="486"/>
      <c r="M258" s="480">
        <f xml:space="preserve"> Update!M670</f>
        <v>0</v>
      </c>
      <c r="N258" s="480">
        <f xml:space="preserve"> Update!N670</f>
        <v>0</v>
      </c>
      <c r="O258" s="480">
        <f xml:space="preserve"> Update!O670</f>
        <v>0</v>
      </c>
      <c r="P258" s="480">
        <f xml:space="preserve"> Update!P670</f>
        <v>0</v>
      </c>
      <c r="Q258" s="480">
        <f xml:space="preserve"> Update!Q670</f>
        <v>0</v>
      </c>
      <c r="R258" s="487"/>
    </row>
    <row r="259" spans="1:18" s="468" customFormat="1" ht="12" hidden="1" outlineLevel="2">
      <c r="A259" s="483"/>
      <c r="B259" s="484"/>
      <c r="C259" s="485"/>
      <c r="D259" s="477" t="s">
        <v>631</v>
      </c>
      <c r="E259" s="478" t="s">
        <v>1412</v>
      </c>
      <c r="F259" s="486"/>
      <c r="G259" s="486"/>
      <c r="H259" s="486"/>
      <c r="I259" s="486"/>
      <c r="J259" s="486"/>
      <c r="K259" s="486"/>
      <c r="L259" s="486"/>
      <c r="M259" s="480">
        <f xml:space="preserve"> Update!M671</f>
        <v>0</v>
      </c>
      <c r="N259" s="480">
        <f xml:space="preserve"> Update!N671</f>
        <v>0</v>
      </c>
      <c r="O259" s="480">
        <f xml:space="preserve"> Update!O671</f>
        <v>0</v>
      </c>
      <c r="P259" s="480">
        <f xml:space="preserve"> Update!P671</f>
        <v>0</v>
      </c>
      <c r="Q259" s="480">
        <f xml:space="preserve"> Update!Q671</f>
        <v>0</v>
      </c>
      <c r="R259" s="487"/>
    </row>
    <row r="260" spans="1:18" s="468" customFormat="1" ht="12" hidden="1" outlineLevel="2">
      <c r="A260" s="483"/>
      <c r="B260" s="484"/>
      <c r="C260" s="485"/>
      <c r="D260" s="477"/>
      <c r="E260" s="478" t="s">
        <v>1161</v>
      </c>
      <c r="F260" s="486"/>
      <c r="G260" s="486"/>
      <c r="H260" s="486"/>
      <c r="I260" s="486"/>
      <c r="J260" s="486"/>
      <c r="K260" s="486"/>
      <c r="L260" s="486"/>
      <c r="M260" s="480">
        <f xml:space="preserve"> Update!M672</f>
        <v>0</v>
      </c>
      <c r="N260" s="480">
        <f xml:space="preserve"> Update!N672</f>
        <v>0</v>
      </c>
      <c r="O260" s="480">
        <f xml:space="preserve"> Update!O672</f>
        <v>0</v>
      </c>
      <c r="P260" s="480">
        <f xml:space="preserve"> Update!P672</f>
        <v>0</v>
      </c>
      <c r="Q260" s="480">
        <f xml:space="preserve"> Update!Q672</f>
        <v>0</v>
      </c>
      <c r="R260" s="487"/>
    </row>
    <row r="261" spans="1:18" s="468" customFormat="1" ht="12" hidden="1" outlineLevel="2">
      <c r="A261" s="483"/>
      <c r="B261" s="484"/>
      <c r="C261" s="485"/>
      <c r="D261" s="536"/>
      <c r="E261" s="537"/>
      <c r="R261" s="487"/>
    </row>
    <row r="262" spans="1:18" s="415" customFormat="1" ht="24.75" hidden="1" outlineLevel="2">
      <c r="A262" s="410"/>
      <c r="B262" s="411" t="s">
        <v>1346</v>
      </c>
      <c r="C262" s="412"/>
      <c r="D262" s="413"/>
      <c r="E262" s="414"/>
      <c r="R262" s="420"/>
    </row>
    <row r="263" spans="1:18" s="467" customFormat="1" hidden="1" outlineLevel="2">
      <c r="A263" s="469"/>
      <c r="B263" s="470"/>
      <c r="C263" s="471"/>
      <c r="D263" s="461"/>
      <c r="E263" s="462"/>
      <c r="M263" s="463" t="s">
        <v>197</v>
      </c>
      <c r="N263" s="472" t="s">
        <v>198</v>
      </c>
      <c r="O263" s="463" t="s">
        <v>199</v>
      </c>
      <c r="P263" s="463" t="s">
        <v>200</v>
      </c>
      <c r="Q263" s="463" t="s">
        <v>201</v>
      </c>
      <c r="R263" s="473"/>
    </row>
    <row r="264" spans="1:18" s="468" customFormat="1" ht="12" hidden="1" outlineLevel="2">
      <c r="A264" s="483"/>
      <c r="B264" s="484"/>
      <c r="C264" s="485"/>
      <c r="D264" s="477"/>
      <c r="E264" s="478" t="s">
        <v>1413</v>
      </c>
      <c r="F264" s="486"/>
      <c r="G264" s="486"/>
      <c r="H264" s="486"/>
      <c r="I264" s="486"/>
      <c r="J264" s="486"/>
      <c r="K264" s="486"/>
      <c r="L264" s="486"/>
      <c r="M264" s="480">
        <f xml:space="preserve"> Update!M674</f>
        <v>0</v>
      </c>
      <c r="N264" s="480">
        <f xml:space="preserve"> Update!N674</f>
        <v>0</v>
      </c>
      <c r="O264" s="480">
        <f xml:space="preserve"> Update!O674</f>
        <v>0</v>
      </c>
      <c r="P264" s="480">
        <f xml:space="preserve"> Update!P674</f>
        <v>0</v>
      </c>
      <c r="Q264" s="480">
        <f xml:space="preserve"> Update!Q674</f>
        <v>0</v>
      </c>
      <c r="R264" s="487"/>
    </row>
    <row r="265" spans="1:18" s="487" customFormat="1" ht="12" hidden="1" outlineLevel="2">
      <c r="A265" s="489"/>
      <c r="B265" s="561"/>
      <c r="C265" s="490"/>
      <c r="D265" s="464" t="s">
        <v>719</v>
      </c>
      <c r="E265" s="465" t="s">
        <v>1413</v>
      </c>
      <c r="F265" s="638"/>
      <c r="G265" s="638"/>
      <c r="H265" s="638"/>
      <c r="I265" s="638"/>
      <c r="J265" s="638"/>
      <c r="K265" s="638"/>
      <c r="L265" s="638"/>
      <c r="M265" s="629">
        <f xml:space="preserve"> Update!M675</f>
        <v>0</v>
      </c>
      <c r="N265" s="629">
        <f xml:space="preserve"> Update!N675</f>
        <v>0</v>
      </c>
      <c r="O265" s="629">
        <f xml:space="preserve"> Update!O675</f>
        <v>0</v>
      </c>
      <c r="P265" s="629">
        <f xml:space="preserve"> Update!P675</f>
        <v>0</v>
      </c>
      <c r="Q265" s="629">
        <f xml:space="preserve"> Update!Q675</f>
        <v>0</v>
      </c>
    </row>
    <row r="266" spans="1:18" s="468" customFormat="1" ht="12" hidden="1" outlineLevel="2">
      <c r="A266" s="483"/>
      <c r="B266" s="484"/>
      <c r="C266" s="485"/>
      <c r="D266" s="477" t="s">
        <v>719</v>
      </c>
      <c r="E266" s="478" t="s">
        <v>1414</v>
      </c>
      <c r="F266" s="486"/>
      <c r="G266" s="486"/>
      <c r="H266" s="486"/>
      <c r="I266" s="486"/>
      <c r="J266" s="486"/>
      <c r="K266" s="486"/>
      <c r="L266" s="486"/>
      <c r="M266" s="480">
        <f xml:space="preserve"> Update!M676</f>
        <v>0</v>
      </c>
      <c r="N266" s="480">
        <f xml:space="preserve"> Update!N676</f>
        <v>0</v>
      </c>
      <c r="O266" s="480">
        <f xml:space="preserve"> Update!O676</f>
        <v>0</v>
      </c>
      <c r="P266" s="480">
        <f xml:space="preserve"> Update!P676</f>
        <v>0</v>
      </c>
      <c r="Q266" s="480">
        <f xml:space="preserve"> Update!Q676</f>
        <v>0</v>
      </c>
      <c r="R266" s="487"/>
    </row>
    <row r="267" spans="1:18" s="468" customFormat="1" ht="12" hidden="1" outlineLevel="2">
      <c r="A267" s="483"/>
      <c r="B267" s="484"/>
      <c r="C267" s="485"/>
      <c r="D267" s="477" t="s">
        <v>631</v>
      </c>
      <c r="E267" s="478" t="s">
        <v>1415</v>
      </c>
      <c r="F267" s="486"/>
      <c r="G267" s="486"/>
      <c r="H267" s="486"/>
      <c r="I267" s="486"/>
      <c r="J267" s="486"/>
      <c r="K267" s="486"/>
      <c r="L267" s="486"/>
      <c r="M267" s="480">
        <f xml:space="preserve"> Update!M677</f>
        <v>0</v>
      </c>
      <c r="N267" s="480">
        <f xml:space="preserve"> Update!N677</f>
        <v>0</v>
      </c>
      <c r="O267" s="480">
        <f xml:space="preserve"> Update!O677</f>
        <v>0</v>
      </c>
      <c r="P267" s="480">
        <f xml:space="preserve"> Update!P677</f>
        <v>0</v>
      </c>
      <c r="Q267" s="480">
        <f xml:space="preserve"> Update!Q677</f>
        <v>0</v>
      </c>
      <c r="R267" s="487"/>
    </row>
    <row r="268" spans="1:18" s="468" customFormat="1" ht="12" hidden="1" outlineLevel="2">
      <c r="A268" s="483"/>
      <c r="B268" s="484"/>
      <c r="C268" s="485"/>
      <c r="D268" s="477"/>
      <c r="E268" s="478" t="s">
        <v>1165</v>
      </c>
      <c r="F268" s="486"/>
      <c r="G268" s="486"/>
      <c r="H268" s="486"/>
      <c r="I268" s="486"/>
      <c r="J268" s="486"/>
      <c r="K268" s="486"/>
      <c r="L268" s="486"/>
      <c r="M268" s="480">
        <f xml:space="preserve"> Update!M678</f>
        <v>0</v>
      </c>
      <c r="N268" s="480">
        <f xml:space="preserve"> Update!N678</f>
        <v>0</v>
      </c>
      <c r="O268" s="480">
        <f xml:space="preserve"> Update!O678</f>
        <v>0</v>
      </c>
      <c r="P268" s="480">
        <f xml:space="preserve"> Update!P678</f>
        <v>0</v>
      </c>
      <c r="Q268" s="480">
        <f xml:space="preserve"> Update!Q678</f>
        <v>0</v>
      </c>
      <c r="R268" s="487"/>
    </row>
    <row r="269" spans="1:18" s="468" customFormat="1" ht="12" outlineLevel="1">
      <c r="A269" s="483"/>
      <c r="B269" s="484"/>
      <c r="C269" s="485"/>
      <c r="D269" s="536"/>
      <c r="E269" s="537"/>
      <c r="R269" s="487"/>
    </row>
    <row r="270" spans="1:18" s="415" customFormat="1" ht="24.75" outlineLevel="1" collapsed="1">
      <c r="A270" s="410"/>
      <c r="B270" s="411" t="s">
        <v>1347</v>
      </c>
      <c r="C270" s="412"/>
      <c r="D270" s="413"/>
      <c r="E270" s="414"/>
      <c r="R270" s="420"/>
    </row>
    <row r="271" spans="1:18" s="467" customFormat="1" hidden="1" outlineLevel="2">
      <c r="A271" s="469"/>
      <c r="B271" s="470"/>
      <c r="C271" s="471"/>
      <c r="D271" s="461"/>
      <c r="E271" s="462"/>
      <c r="M271" s="463" t="s">
        <v>197</v>
      </c>
      <c r="N271" s="472" t="s">
        <v>198</v>
      </c>
      <c r="O271" s="463" t="s">
        <v>199</v>
      </c>
      <c r="P271" s="463" t="s">
        <v>200</v>
      </c>
      <c r="Q271" s="463" t="s">
        <v>201</v>
      </c>
      <c r="R271" s="473"/>
    </row>
    <row r="272" spans="1:18" s="468" customFormat="1" ht="12" hidden="1" outlineLevel="2">
      <c r="A272" s="483"/>
      <c r="B272" s="484"/>
      <c r="C272" s="485"/>
      <c r="D272" s="477"/>
      <c r="E272" s="478" t="s">
        <v>1172</v>
      </c>
      <c r="F272" s="486"/>
      <c r="G272" s="486"/>
      <c r="H272" s="486"/>
      <c r="I272" s="486"/>
      <c r="J272" s="486"/>
      <c r="K272" s="486"/>
      <c r="L272" s="486"/>
      <c r="M272" s="480">
        <f xml:space="preserve"> Update!M687</f>
        <v>0</v>
      </c>
      <c r="N272" s="480">
        <f xml:space="preserve"> Update!N687</f>
        <v>0</v>
      </c>
      <c r="O272" s="480">
        <f xml:space="preserve"> Update!O687</f>
        <v>0</v>
      </c>
      <c r="P272" s="480">
        <f xml:space="preserve"> Update!P687</f>
        <v>0</v>
      </c>
      <c r="Q272" s="480">
        <f xml:space="preserve"> Update!Q687</f>
        <v>0</v>
      </c>
      <c r="R272" s="487"/>
    </row>
    <row r="273" spans="1:18" s="468" customFormat="1" ht="12" hidden="1" outlineLevel="2">
      <c r="A273" s="483"/>
      <c r="B273" s="484"/>
      <c r="C273" s="485"/>
      <c r="D273" s="477"/>
      <c r="E273" s="478" t="s">
        <v>1173</v>
      </c>
      <c r="F273" s="486"/>
      <c r="G273" s="486"/>
      <c r="H273" s="486"/>
      <c r="I273" s="486"/>
      <c r="J273" s="486"/>
      <c r="K273" s="486"/>
      <c r="L273" s="486"/>
      <c r="M273" s="480">
        <f xml:space="preserve"> Update!M688</f>
        <v>0</v>
      </c>
      <c r="N273" s="480">
        <f xml:space="preserve"> Update!N688</f>
        <v>0</v>
      </c>
      <c r="O273" s="480">
        <f xml:space="preserve"> Update!O688</f>
        <v>0</v>
      </c>
      <c r="P273" s="480">
        <f xml:space="preserve"> Update!P688</f>
        <v>0</v>
      </c>
      <c r="Q273" s="480">
        <f xml:space="preserve"> Update!Q688</f>
        <v>0</v>
      </c>
      <c r="R273" s="487"/>
    </row>
    <row r="274" spans="1:18" s="468" customFormat="1" ht="12" hidden="1" outlineLevel="2">
      <c r="A274" s="483"/>
      <c r="B274" s="484"/>
      <c r="C274" s="485"/>
      <c r="D274" s="477"/>
      <c r="E274" s="478" t="s">
        <v>1174</v>
      </c>
      <c r="F274" s="486"/>
      <c r="G274" s="486"/>
      <c r="H274" s="486"/>
      <c r="I274" s="486"/>
      <c r="J274" s="486"/>
      <c r="K274" s="486"/>
      <c r="L274" s="486"/>
      <c r="M274" s="480">
        <f xml:space="preserve"> Update!M689</f>
        <v>0</v>
      </c>
      <c r="N274" s="480">
        <f xml:space="preserve"> Update!N689</f>
        <v>0</v>
      </c>
      <c r="O274" s="480">
        <f xml:space="preserve"> Update!O689</f>
        <v>0</v>
      </c>
      <c r="P274" s="480">
        <f xml:space="preserve"> Update!P689</f>
        <v>0</v>
      </c>
      <c r="Q274" s="480">
        <f xml:space="preserve"> Update!Q689</f>
        <v>0</v>
      </c>
      <c r="R274" s="487"/>
    </row>
    <row r="275" spans="1:18" s="468" customFormat="1" ht="12" hidden="1" outlineLevel="2">
      <c r="A275" s="483"/>
      <c r="B275" s="484"/>
      <c r="C275" s="485"/>
      <c r="D275" s="477"/>
      <c r="E275" s="478" t="s">
        <v>1175</v>
      </c>
      <c r="F275" s="486"/>
      <c r="G275" s="486"/>
      <c r="H275" s="486"/>
      <c r="I275" s="486"/>
      <c r="J275" s="486"/>
      <c r="K275" s="486"/>
      <c r="L275" s="486"/>
      <c r="M275" s="480">
        <f xml:space="preserve"> Update!M690</f>
        <v>0</v>
      </c>
      <c r="N275" s="480">
        <f xml:space="preserve"> Update!N690</f>
        <v>0</v>
      </c>
      <c r="O275" s="480">
        <f xml:space="preserve"> Update!O690</f>
        <v>0</v>
      </c>
      <c r="P275" s="480">
        <f xml:space="preserve"> Update!P690</f>
        <v>0</v>
      </c>
      <c r="Q275" s="480">
        <f xml:space="preserve"> Update!Q690</f>
        <v>0</v>
      </c>
      <c r="R275" s="487"/>
    </row>
    <row r="276" spans="1:18" s="496" customFormat="1" ht="12" outlineLevel="1">
      <c r="A276" s="483"/>
      <c r="B276" s="484"/>
      <c r="C276" s="485"/>
      <c r="D276" s="536"/>
      <c r="E276" s="537"/>
      <c r="R276" s="494"/>
    </row>
    <row r="277" spans="1:18" s="415" customFormat="1" ht="24.75" outlineLevel="1" collapsed="1">
      <c r="A277" s="410"/>
      <c r="B277" s="411" t="s">
        <v>1348</v>
      </c>
      <c r="C277" s="412"/>
      <c r="D277" s="413"/>
      <c r="E277" s="414"/>
      <c r="R277" s="420"/>
    </row>
    <row r="278" spans="1:18" s="467" customFormat="1" hidden="1" outlineLevel="2">
      <c r="A278" s="469"/>
      <c r="B278" s="470"/>
      <c r="C278" s="471"/>
      <c r="D278" s="461"/>
      <c r="E278" s="462"/>
      <c r="M278" s="463" t="s">
        <v>197</v>
      </c>
      <c r="N278" s="472" t="s">
        <v>198</v>
      </c>
      <c r="O278" s="463" t="s">
        <v>199</v>
      </c>
      <c r="P278" s="463" t="s">
        <v>200</v>
      </c>
      <c r="Q278" s="463" t="s">
        <v>201</v>
      </c>
      <c r="R278" s="473"/>
    </row>
    <row r="279" spans="1:18" s="494" customFormat="1" ht="12" hidden="1" outlineLevel="2">
      <c r="A279" s="489"/>
      <c r="B279" s="484"/>
      <c r="C279" s="490"/>
      <c r="D279" s="464"/>
      <c r="E279" s="465" t="s">
        <v>600</v>
      </c>
      <c r="F279" s="491"/>
      <c r="G279" s="491"/>
      <c r="H279" s="491"/>
      <c r="I279" s="491"/>
      <c r="J279" s="492"/>
      <c r="K279" s="492"/>
      <c r="L279" s="492"/>
      <c r="M279" s="493">
        <f xml:space="preserve"> Inp!M$206</f>
        <v>0.4</v>
      </c>
      <c r="N279" s="493">
        <f xml:space="preserve"> Inp!N$206</f>
        <v>0.4</v>
      </c>
      <c r="O279" s="493">
        <f xml:space="preserve"> Inp!O$206</f>
        <v>0.4</v>
      </c>
      <c r="P279" s="493">
        <f xml:space="preserve"> Inp!P$206</f>
        <v>0.4</v>
      </c>
      <c r="Q279" s="493">
        <f xml:space="preserve"> Inp!Q$206</f>
        <v>0.4</v>
      </c>
    </row>
    <row r="280" spans="1:18" s="496" customFormat="1" ht="12" hidden="1" outlineLevel="2">
      <c r="A280" s="483"/>
      <c r="B280" s="484"/>
      <c r="C280" s="485"/>
      <c r="D280" s="477"/>
      <c r="E280" s="495" t="s">
        <v>1185</v>
      </c>
      <c r="F280" s="486"/>
      <c r="G280" s="486"/>
      <c r="H280" s="486"/>
      <c r="I280" s="486"/>
      <c r="J280" s="486"/>
      <c r="K280" s="486"/>
      <c r="L280" s="486"/>
      <c r="M280" s="480">
        <f xml:space="preserve"> Update!M715</f>
        <v>0</v>
      </c>
      <c r="N280" s="480">
        <f xml:space="preserve"> Update!N715</f>
        <v>0</v>
      </c>
      <c r="O280" s="480">
        <f xml:space="preserve"> Update!O715</f>
        <v>0</v>
      </c>
      <c r="P280" s="480">
        <f xml:space="preserve"> Update!P715</f>
        <v>0</v>
      </c>
      <c r="Q280" s="480">
        <f xml:space="preserve"> Update!Q715</f>
        <v>0</v>
      </c>
      <c r="R280" s="494"/>
    </row>
    <row r="281" spans="1:18" s="496" customFormat="1" ht="12" outlineLevel="1">
      <c r="A281" s="483"/>
      <c r="B281" s="484"/>
      <c r="C281" s="485"/>
      <c r="D281" s="536"/>
      <c r="E281" s="537"/>
      <c r="F281" s="537"/>
      <c r="G281" s="537"/>
      <c r="H281" s="537"/>
      <c r="I281" s="537"/>
      <c r="J281" s="537"/>
      <c r="K281" s="537"/>
      <c r="L281" s="537"/>
      <c r="M281" s="537"/>
      <c r="N281" s="537"/>
      <c r="O281" s="537"/>
      <c r="P281" s="537"/>
      <c r="Q281" s="537"/>
      <c r="R281" s="494"/>
    </row>
    <row r="282" spans="1:18" s="415" customFormat="1" ht="24.75" outlineLevel="1" collapsed="1">
      <c r="A282" s="410"/>
      <c r="B282" s="411" t="s">
        <v>1349</v>
      </c>
      <c r="C282" s="412"/>
      <c r="D282" s="413"/>
      <c r="E282" s="414"/>
      <c r="R282" s="420"/>
    </row>
    <row r="283" spans="1:18" s="467" customFormat="1" hidden="1" outlineLevel="2">
      <c r="A283" s="469"/>
      <c r="B283" s="470"/>
      <c r="C283" s="471"/>
      <c r="D283" s="461"/>
      <c r="E283" s="462"/>
      <c r="M283" s="463" t="s">
        <v>197</v>
      </c>
      <c r="N283" s="472" t="s">
        <v>198</v>
      </c>
      <c r="O283" s="463" t="s">
        <v>199</v>
      </c>
      <c r="P283" s="463" t="s">
        <v>200</v>
      </c>
      <c r="Q283" s="463" t="s">
        <v>201</v>
      </c>
      <c r="R283" s="473"/>
    </row>
    <row r="284" spans="1:18" s="494" customFormat="1" ht="12" hidden="1" outlineLevel="2">
      <c r="A284" s="489"/>
      <c r="B284" s="484"/>
      <c r="C284" s="490"/>
      <c r="D284" s="464"/>
      <c r="E284" s="465" t="s">
        <v>605</v>
      </c>
      <c r="F284" s="491"/>
      <c r="G284" s="491"/>
      <c r="H284" s="491"/>
      <c r="I284" s="491"/>
      <c r="J284" s="492"/>
      <c r="K284" s="492"/>
      <c r="L284" s="492"/>
      <c r="M284" s="493">
        <f xml:space="preserve"> Inp!M$214</f>
        <v>0.38514999999999999</v>
      </c>
      <c r="N284" s="493">
        <f xml:space="preserve"> Inp!N$214</f>
        <v>0</v>
      </c>
      <c r="O284" s="493">
        <f xml:space="preserve"> Inp!O$214</f>
        <v>0</v>
      </c>
      <c r="P284" s="493">
        <f xml:space="preserve"> Inp!P$214</f>
        <v>0</v>
      </c>
      <c r="Q284" s="493">
        <f xml:space="preserve"> Inp!Q$214</f>
        <v>0</v>
      </c>
    </row>
    <row r="285" spans="1:18" s="496" customFormat="1" ht="12" hidden="1" outlineLevel="2">
      <c r="A285" s="483"/>
      <c r="B285" s="484"/>
      <c r="C285" s="485"/>
      <c r="D285" s="477"/>
      <c r="E285" s="478" t="s">
        <v>1187</v>
      </c>
      <c r="F285" s="486"/>
      <c r="G285" s="486"/>
      <c r="H285" s="486"/>
      <c r="I285" s="486"/>
      <c r="J285" s="486"/>
      <c r="K285" s="486"/>
      <c r="L285" s="486"/>
      <c r="M285" s="480">
        <f xml:space="preserve"> Update!M723</f>
        <v>0</v>
      </c>
      <c r="N285" s="480">
        <f xml:space="preserve"> Update!N723</f>
        <v>0</v>
      </c>
      <c r="O285" s="480">
        <f xml:space="preserve"> Update!O723</f>
        <v>0</v>
      </c>
      <c r="P285" s="480">
        <f xml:space="preserve"> Update!P723</f>
        <v>0</v>
      </c>
      <c r="Q285" s="480">
        <f xml:space="preserve"> Update!Q723</f>
        <v>0</v>
      </c>
      <c r="R285" s="494"/>
    </row>
    <row r="286" spans="1:18" s="496" customFormat="1" ht="12" outlineLevel="1">
      <c r="A286" s="483"/>
      <c r="B286" s="484"/>
      <c r="C286" s="485"/>
      <c r="D286" s="534"/>
      <c r="E286" s="535"/>
      <c r="F286" s="486"/>
      <c r="G286" s="486"/>
      <c r="H286" s="486"/>
      <c r="I286" s="486"/>
      <c r="J286" s="486"/>
      <c r="K286" s="486"/>
      <c r="L286" s="486"/>
      <c r="M286" s="479"/>
      <c r="N286" s="479"/>
      <c r="O286" s="479"/>
      <c r="P286" s="479"/>
      <c r="Q286" s="479"/>
      <c r="R286" s="494"/>
    </row>
    <row r="287" spans="1:18" s="420" customFormat="1" ht="24.75" outlineLevel="1" collapsed="1">
      <c r="A287" s="630"/>
      <c r="B287" s="411" t="s">
        <v>1350</v>
      </c>
      <c r="C287" s="631"/>
      <c r="D287" s="632"/>
      <c r="E287" s="633"/>
    </row>
    <row r="288" spans="1:18" s="473" customFormat="1" hidden="1" outlineLevel="2">
      <c r="A288" s="564"/>
      <c r="B288" s="470"/>
      <c r="C288" s="530"/>
      <c r="D288" s="634"/>
      <c r="E288" s="635"/>
      <c r="M288" s="636" t="s">
        <v>197</v>
      </c>
      <c r="N288" s="637" t="s">
        <v>198</v>
      </c>
      <c r="O288" s="636" t="s">
        <v>199</v>
      </c>
      <c r="P288" s="636" t="s">
        <v>200</v>
      </c>
      <c r="Q288" s="636" t="s">
        <v>201</v>
      </c>
    </row>
    <row r="289" spans="1:79" s="494" customFormat="1" ht="12" hidden="1" outlineLevel="2">
      <c r="A289" s="489"/>
      <c r="B289" s="561"/>
      <c r="C289" s="490"/>
      <c r="D289" s="464"/>
      <c r="E289" s="465" t="str">
        <f xml:space="preserve"> Update!E$742</f>
        <v>Annual RCV indexation - BR</v>
      </c>
      <c r="F289" s="638"/>
      <c r="G289" s="638"/>
      <c r="H289" s="638"/>
      <c r="I289" s="638"/>
      <c r="J289" s="638"/>
      <c r="K289" s="638"/>
      <c r="L289" s="638"/>
      <c r="M289" s="493">
        <f xml:space="preserve"> Update!M$742</f>
        <v>0</v>
      </c>
      <c r="N289" s="493">
        <f xml:space="preserve"> Update!N$742</f>
        <v>0</v>
      </c>
      <c r="O289" s="493">
        <f xml:space="preserve"> Update!O$742</f>
        <v>0</v>
      </c>
      <c r="P289" s="493">
        <f xml:space="preserve"> Update!P$742</f>
        <v>0</v>
      </c>
      <c r="Q289" s="493">
        <f xml:space="preserve"> Update!Q$742</f>
        <v>0</v>
      </c>
    </row>
    <row r="290" spans="1:79" s="496" customFormat="1" ht="12" outlineLevel="1">
      <c r="A290" s="483"/>
      <c r="B290" s="484"/>
      <c r="C290" s="485"/>
      <c r="D290" s="536"/>
      <c r="E290" s="537"/>
      <c r="R290" s="494"/>
    </row>
    <row r="291" spans="1:79" s="496" customFormat="1" ht="12">
      <c r="A291" s="483"/>
      <c r="B291" s="484"/>
      <c r="C291" s="485"/>
      <c r="D291" s="536"/>
      <c r="E291" s="537"/>
      <c r="R291" s="494"/>
    </row>
    <row r="292" spans="1:79" s="409" customFormat="1" ht="32.25">
      <c r="A292" s="408" t="s">
        <v>1351</v>
      </c>
      <c r="B292" s="408"/>
      <c r="C292" s="408"/>
      <c r="D292" s="408"/>
      <c r="E292" s="408"/>
      <c r="F292" s="408"/>
      <c r="G292" s="408"/>
      <c r="H292" s="408"/>
      <c r="I292" s="408"/>
      <c r="J292" s="408"/>
      <c r="K292" s="408"/>
      <c r="L292" s="408"/>
      <c r="M292" s="408"/>
      <c r="N292" s="408"/>
      <c r="O292" s="408"/>
      <c r="P292" s="408"/>
      <c r="Q292" s="408"/>
      <c r="R292" s="408"/>
      <c r="S292" s="408"/>
      <c r="T292" s="408"/>
    </row>
    <row r="293" spans="1:79" s="545" customFormat="1" ht="12" outlineLevel="1">
      <c r="A293" s="538"/>
      <c r="B293" s="539"/>
      <c r="C293" s="540"/>
      <c r="D293" s="541"/>
      <c r="E293" s="535"/>
      <c r="F293" s="542"/>
      <c r="G293" s="542"/>
      <c r="H293" s="542"/>
      <c r="I293" s="543"/>
      <c r="J293" s="543"/>
      <c r="K293" s="543"/>
      <c r="L293" s="543"/>
      <c r="M293" s="543"/>
      <c r="N293" s="543"/>
      <c r="O293" s="543"/>
      <c r="P293" s="543"/>
      <c r="Q293" s="543"/>
      <c r="R293" s="544"/>
      <c r="S293" s="543"/>
      <c r="T293" s="543"/>
      <c r="U293" s="543"/>
      <c r="V293" s="543"/>
      <c r="W293" s="543"/>
      <c r="X293" s="543"/>
      <c r="Y293" s="543"/>
      <c r="Z293" s="543"/>
      <c r="AA293" s="543"/>
      <c r="AB293" s="543"/>
      <c r="AC293" s="543"/>
      <c r="AD293" s="543"/>
      <c r="AE293" s="543"/>
      <c r="AF293" s="543"/>
      <c r="AG293" s="543"/>
      <c r="AH293" s="543"/>
      <c r="AI293" s="543"/>
      <c r="AJ293" s="543"/>
      <c r="AK293" s="543"/>
      <c r="AL293" s="543"/>
      <c r="AM293" s="543"/>
      <c r="AN293" s="543"/>
      <c r="AO293" s="543"/>
      <c r="AP293" s="543"/>
      <c r="AQ293" s="543"/>
      <c r="AR293" s="543"/>
      <c r="AS293" s="543"/>
      <c r="AT293" s="543"/>
      <c r="AU293" s="543"/>
      <c r="AV293" s="543"/>
      <c r="AW293" s="543"/>
      <c r="AX293" s="543"/>
      <c r="AY293" s="543"/>
      <c r="AZ293" s="543"/>
      <c r="BA293" s="543"/>
      <c r="BB293" s="543"/>
      <c r="BC293" s="543"/>
      <c r="BD293" s="543"/>
      <c r="BE293" s="543"/>
      <c r="BF293" s="543"/>
      <c r="BG293" s="543"/>
      <c r="BH293" s="543"/>
      <c r="BI293" s="543"/>
      <c r="BJ293" s="543"/>
      <c r="BK293" s="543"/>
      <c r="BL293" s="543"/>
      <c r="BM293" s="543"/>
      <c r="BN293" s="543"/>
      <c r="BO293" s="543"/>
      <c r="BP293" s="543"/>
      <c r="BQ293" s="543"/>
      <c r="BR293" s="543"/>
      <c r="BS293" s="543"/>
      <c r="BT293" s="543"/>
      <c r="BU293" s="543"/>
      <c r="BV293" s="543"/>
      <c r="BW293" s="543"/>
      <c r="BX293" s="543"/>
      <c r="BY293" s="543"/>
      <c r="BZ293" s="543"/>
      <c r="CA293" s="543"/>
    </row>
    <row r="294" spans="1:79" s="415" customFormat="1" ht="24.75" outlineLevel="1">
      <c r="A294" s="410"/>
      <c r="B294" s="411" t="s">
        <v>1352</v>
      </c>
      <c r="C294" s="412"/>
      <c r="D294" s="413"/>
      <c r="E294" s="414"/>
      <c r="R294" s="420"/>
    </row>
    <row r="295" spans="1:79" s="467" customFormat="1" outlineLevel="1">
      <c r="A295" s="469"/>
      <c r="B295" s="470"/>
      <c r="C295" s="471"/>
      <c r="D295" s="461"/>
      <c r="E295" s="462"/>
      <c r="M295" s="463" t="s">
        <v>197</v>
      </c>
      <c r="N295" s="472" t="s">
        <v>198</v>
      </c>
      <c r="O295" s="463" t="s">
        <v>199</v>
      </c>
      <c r="P295" s="463" t="s">
        <v>200</v>
      </c>
      <c r="Q295" s="463" t="s">
        <v>201</v>
      </c>
      <c r="R295" s="473"/>
    </row>
    <row r="296" spans="1:79" s="487" customFormat="1" ht="12" outlineLevel="1">
      <c r="A296" s="489"/>
      <c r="B296" s="561"/>
      <c r="C296" s="490"/>
      <c r="D296" s="464"/>
      <c r="E296" s="465" t="str">
        <f xml:space="preserve"> Update!E860</f>
        <v>Total Opening RCV - DMMY - nominal (year end prices)</v>
      </c>
      <c r="M296" s="626">
        <f xml:space="preserve"> Update!M860</f>
        <v>0</v>
      </c>
      <c r="N296" s="626">
        <f xml:space="preserve"> Update!N860</f>
        <v>0</v>
      </c>
      <c r="O296" s="626">
        <f xml:space="preserve"> Update!O860</f>
        <v>0</v>
      </c>
      <c r="P296" s="626">
        <f xml:space="preserve"> Update!P860</f>
        <v>0</v>
      </c>
      <c r="Q296" s="626">
        <f xml:space="preserve"> Update!Q860</f>
        <v>0</v>
      </c>
    </row>
    <row r="297" spans="1:79" s="487" customFormat="1" ht="12" outlineLevel="1">
      <c r="A297" s="489"/>
      <c r="B297" s="561"/>
      <c r="C297" s="490"/>
      <c r="D297" s="464" t="s">
        <v>719</v>
      </c>
      <c r="E297" s="465" t="str">
        <f xml:space="preserve"> Update!E861</f>
        <v>Total Indexation - DMMY - nominal (year end prices)</v>
      </c>
      <c r="M297" s="626">
        <f xml:space="preserve"> Update!M861</f>
        <v>0</v>
      </c>
      <c r="N297" s="626">
        <f xml:space="preserve"> Update!N861</f>
        <v>0</v>
      </c>
      <c r="O297" s="626">
        <f xml:space="preserve"> Update!O861</f>
        <v>0</v>
      </c>
      <c r="P297" s="626">
        <f xml:space="preserve"> Update!P861</f>
        <v>0</v>
      </c>
      <c r="Q297" s="626">
        <f xml:space="preserve"> Update!Q861</f>
        <v>0</v>
      </c>
    </row>
    <row r="298" spans="1:79" s="487" customFormat="1" ht="12" outlineLevel="1">
      <c r="A298" s="489"/>
      <c r="B298" s="561"/>
      <c r="C298" s="490"/>
      <c r="D298" s="464" t="s">
        <v>719</v>
      </c>
      <c r="E298" s="465" t="str">
        <f xml:space="preserve"> Update!E862</f>
        <v>Total Non-PAYG totex additions - DMMY - nominal (year end prices)</v>
      </c>
      <c r="M298" s="626">
        <f xml:space="preserve"> Update!M862</f>
        <v>0</v>
      </c>
      <c r="N298" s="626">
        <f xml:space="preserve"> Update!N862</f>
        <v>0</v>
      </c>
      <c r="O298" s="626">
        <f xml:space="preserve"> Update!O862</f>
        <v>0</v>
      </c>
      <c r="P298" s="626">
        <f xml:space="preserve"> Update!P862</f>
        <v>0</v>
      </c>
      <c r="Q298" s="626">
        <f xml:space="preserve"> Update!Q862</f>
        <v>0</v>
      </c>
    </row>
    <row r="299" spans="1:79" s="487" customFormat="1" ht="12" outlineLevel="1">
      <c r="A299" s="489"/>
      <c r="B299" s="561"/>
      <c r="C299" s="490"/>
      <c r="D299" s="464" t="s">
        <v>631</v>
      </c>
      <c r="E299" s="465" t="str">
        <f xml:space="preserve"> Update!E863</f>
        <v>Total RCV run-off - DMMY - nominal (year end prices)</v>
      </c>
      <c r="M299" s="626">
        <f xml:space="preserve"> Update!M863</f>
        <v>0</v>
      </c>
      <c r="N299" s="626">
        <f xml:space="preserve"> Update!N863</f>
        <v>0</v>
      </c>
      <c r="O299" s="626">
        <f xml:space="preserve"> Update!O863</f>
        <v>0</v>
      </c>
      <c r="P299" s="626">
        <f xml:space="preserve"> Update!P863</f>
        <v>0</v>
      </c>
      <c r="Q299" s="626">
        <f xml:space="preserve"> Update!Q863</f>
        <v>0</v>
      </c>
    </row>
    <row r="300" spans="1:79" s="487" customFormat="1" ht="12" outlineLevel="1">
      <c r="A300" s="489"/>
      <c r="B300" s="561"/>
      <c r="C300" s="490"/>
      <c r="D300" s="464" t="s">
        <v>631</v>
      </c>
      <c r="E300" s="465" t="str">
        <f xml:space="preserve"> Update!E864</f>
        <v>Total Other adjustments - DMMY - nominal (year end prices)</v>
      </c>
      <c r="M300" s="626">
        <f xml:space="preserve"> Update!M864</f>
        <v>0</v>
      </c>
      <c r="N300" s="626">
        <f xml:space="preserve"> Update!N864</f>
        <v>0</v>
      </c>
      <c r="O300" s="626">
        <f xml:space="preserve"> Update!O864</f>
        <v>0</v>
      </c>
      <c r="P300" s="626">
        <f xml:space="preserve"> Update!P864</f>
        <v>0</v>
      </c>
      <c r="Q300" s="626">
        <f xml:space="preserve"> Update!Q864</f>
        <v>0</v>
      </c>
    </row>
    <row r="301" spans="1:79" s="487" customFormat="1" ht="12" outlineLevel="1">
      <c r="A301" s="489"/>
      <c r="B301" s="561"/>
      <c r="C301" s="490"/>
      <c r="D301" s="464"/>
      <c r="E301" s="465" t="str">
        <f xml:space="preserve"> Update!E865</f>
        <v>Total Closing RCV - DMMY - nominal (year end prices)</v>
      </c>
      <c r="M301" s="626">
        <f xml:space="preserve"> Update!M865</f>
        <v>0</v>
      </c>
      <c r="N301" s="626">
        <f xml:space="preserve"> Update!N865</f>
        <v>0</v>
      </c>
      <c r="O301" s="626">
        <f xml:space="preserve"> Update!O865</f>
        <v>0</v>
      </c>
      <c r="P301" s="626">
        <f xml:space="preserve"> Update!P865</f>
        <v>0</v>
      </c>
      <c r="Q301" s="626">
        <f xml:space="preserve"> Update!Q865</f>
        <v>0</v>
      </c>
    </row>
    <row r="302" spans="1:79" s="560" customFormat="1" ht="12" outlineLevel="1">
      <c r="A302" s="554"/>
      <c r="B302" s="555"/>
      <c r="C302" s="556"/>
      <c r="D302" s="557"/>
      <c r="E302" s="558"/>
      <c r="F302" s="508"/>
      <c r="G302" s="508"/>
      <c r="H302" s="508"/>
      <c r="I302" s="508"/>
      <c r="J302" s="508"/>
      <c r="K302" s="508"/>
      <c r="L302" s="508"/>
      <c r="M302" s="508"/>
      <c r="N302" s="508"/>
      <c r="O302" s="508"/>
      <c r="P302" s="508"/>
      <c r="Q302" s="508"/>
      <c r="R302" s="559"/>
      <c r="S302" s="508"/>
      <c r="T302" s="508"/>
    </row>
    <row r="303" spans="1:79" s="533" customFormat="1" ht="24.75" outlineLevel="1" collapsed="1">
      <c r="A303" s="410"/>
      <c r="B303" s="411" t="s">
        <v>1353</v>
      </c>
      <c r="C303" s="412"/>
      <c r="D303" s="413"/>
      <c r="E303" s="414"/>
      <c r="F303" s="531"/>
      <c r="G303" s="531"/>
      <c r="H303" s="531"/>
      <c r="I303" s="531"/>
      <c r="J303" s="531"/>
      <c r="K303" s="531"/>
      <c r="L303" s="531"/>
      <c r="M303" s="531"/>
      <c r="N303" s="531"/>
      <c r="O303" s="531"/>
      <c r="P303" s="531"/>
      <c r="Q303" s="531"/>
      <c r="R303" s="532"/>
      <c r="S303" s="531"/>
      <c r="T303" s="531"/>
    </row>
    <row r="304" spans="1:79" s="415" customFormat="1" ht="24.75" hidden="1" outlineLevel="2">
      <c r="A304" s="410"/>
      <c r="B304" s="411" t="s">
        <v>1354</v>
      </c>
      <c r="C304" s="412"/>
      <c r="D304" s="413"/>
      <c r="E304" s="414"/>
      <c r="R304" s="420"/>
    </row>
    <row r="305" spans="1:20" s="467" customFormat="1" hidden="1" outlineLevel="2">
      <c r="A305" s="469"/>
      <c r="B305" s="470"/>
      <c r="C305" s="471"/>
      <c r="D305" s="461"/>
      <c r="E305" s="462"/>
      <c r="M305" s="463" t="s">
        <v>197</v>
      </c>
      <c r="N305" s="472" t="s">
        <v>198</v>
      </c>
      <c r="O305" s="463" t="s">
        <v>199</v>
      </c>
      <c r="P305" s="463" t="s">
        <v>200</v>
      </c>
      <c r="Q305" s="463" t="s">
        <v>201</v>
      </c>
      <c r="R305" s="473"/>
    </row>
    <row r="306" spans="1:20" s="468" customFormat="1" ht="12" hidden="1" outlineLevel="2">
      <c r="A306" s="474"/>
      <c r="B306" s="475"/>
      <c r="C306" s="476"/>
      <c r="D306" s="477"/>
      <c r="E306" s="478" t="s">
        <v>1416</v>
      </c>
      <c r="F306" s="479"/>
      <c r="G306" s="479"/>
      <c r="H306" s="479"/>
      <c r="I306" s="479"/>
      <c r="J306" s="479"/>
      <c r="K306" s="479"/>
      <c r="L306" s="479"/>
      <c r="M306" s="480">
        <f xml:space="preserve"> Update!M843</f>
        <v>0</v>
      </c>
      <c r="N306" s="480">
        <f xml:space="preserve"> Update!N843</f>
        <v>0</v>
      </c>
      <c r="O306" s="480">
        <f xml:space="preserve"> Update!O843</f>
        <v>0</v>
      </c>
      <c r="P306" s="480">
        <f xml:space="preserve"> Update!P843</f>
        <v>0</v>
      </c>
      <c r="Q306" s="480">
        <f xml:space="preserve"> Update!Q843</f>
        <v>0</v>
      </c>
      <c r="R306" s="466"/>
      <c r="S306" s="481"/>
      <c r="T306" s="481"/>
    </row>
    <row r="307" spans="1:20" s="487" customFormat="1" ht="12" hidden="1" outlineLevel="2">
      <c r="A307" s="421"/>
      <c r="B307" s="422"/>
      <c r="C307" s="627"/>
      <c r="D307" s="464" t="s">
        <v>719</v>
      </c>
      <c r="E307" s="465" t="s">
        <v>1417</v>
      </c>
      <c r="F307" s="628"/>
      <c r="G307" s="628"/>
      <c r="H307" s="628"/>
      <c r="I307" s="628"/>
      <c r="J307" s="628"/>
      <c r="K307" s="628"/>
      <c r="L307" s="628"/>
      <c r="M307" s="629">
        <f xml:space="preserve"> Update!M844</f>
        <v>0</v>
      </c>
      <c r="N307" s="629">
        <f xml:space="preserve"> Update!N844</f>
        <v>0</v>
      </c>
      <c r="O307" s="629">
        <f xml:space="preserve"> Update!O844</f>
        <v>0</v>
      </c>
      <c r="P307" s="629">
        <f xml:space="preserve"> Update!P844</f>
        <v>0</v>
      </c>
      <c r="Q307" s="629">
        <f xml:space="preserve"> Update!Q844</f>
        <v>0</v>
      </c>
      <c r="R307" s="466"/>
      <c r="S307" s="466"/>
      <c r="T307" s="466"/>
    </row>
    <row r="308" spans="1:20" s="468" customFormat="1" ht="12" hidden="1" outlineLevel="2">
      <c r="A308" s="474"/>
      <c r="B308" s="475"/>
      <c r="C308" s="476"/>
      <c r="D308" s="477" t="s">
        <v>631</v>
      </c>
      <c r="E308" s="480" t="s">
        <v>1418</v>
      </c>
      <c r="F308" s="479"/>
      <c r="G308" s="479"/>
      <c r="H308" s="479"/>
      <c r="I308" s="479"/>
      <c r="J308" s="479"/>
      <c r="K308" s="479"/>
      <c r="L308" s="479"/>
      <c r="M308" s="480">
        <f xml:space="preserve"> Update!M845</f>
        <v>0</v>
      </c>
      <c r="N308" s="480">
        <f xml:space="preserve"> Update!N845</f>
        <v>0</v>
      </c>
      <c r="O308" s="480">
        <f xml:space="preserve"> Update!O845</f>
        <v>0</v>
      </c>
      <c r="P308" s="480">
        <f xml:space="preserve"> Update!P845</f>
        <v>0</v>
      </c>
      <c r="Q308" s="480">
        <f xml:space="preserve"> Update!Q845</f>
        <v>0</v>
      </c>
      <c r="R308" s="466"/>
      <c r="S308" s="481"/>
      <c r="T308" s="481"/>
    </row>
    <row r="309" spans="1:20" s="468" customFormat="1" ht="12" hidden="1" outlineLevel="2">
      <c r="A309" s="474"/>
      <c r="B309" s="475"/>
      <c r="C309" s="476"/>
      <c r="D309" s="482"/>
      <c r="E309" s="480" t="s">
        <v>1216</v>
      </c>
      <c r="F309" s="479"/>
      <c r="G309" s="479"/>
      <c r="H309" s="479"/>
      <c r="I309" s="479"/>
      <c r="J309" s="479"/>
      <c r="K309" s="479"/>
      <c r="L309" s="479"/>
      <c r="M309" s="480">
        <f xml:space="preserve"> Update!M846</f>
        <v>0</v>
      </c>
      <c r="N309" s="480">
        <f xml:space="preserve"> Update!N846</f>
        <v>0</v>
      </c>
      <c r="O309" s="480">
        <f xml:space="preserve"> Update!O846</f>
        <v>0</v>
      </c>
      <c r="P309" s="480">
        <f xml:space="preserve"> Update!P846</f>
        <v>0</v>
      </c>
      <c r="Q309" s="480">
        <f xml:space="preserve"> Update!Q846</f>
        <v>0</v>
      </c>
      <c r="R309" s="466"/>
      <c r="S309" s="481"/>
      <c r="T309" s="481"/>
    </row>
    <row r="310" spans="1:20" s="468" customFormat="1" ht="12" hidden="1" outlineLevel="2">
      <c r="A310" s="546"/>
      <c r="B310" s="547"/>
      <c r="C310" s="548"/>
      <c r="D310" s="549"/>
      <c r="E310" s="537"/>
      <c r="F310" s="550"/>
      <c r="G310" s="550"/>
      <c r="H310" s="550"/>
      <c r="I310" s="551"/>
      <c r="J310" s="550"/>
      <c r="K310" s="550"/>
      <c r="L310" s="550"/>
      <c r="M310" s="550"/>
      <c r="N310" s="550"/>
      <c r="O310" s="550"/>
      <c r="P310" s="550"/>
      <c r="Q310" s="550"/>
      <c r="R310" s="552"/>
      <c r="S310" s="550"/>
      <c r="T310" s="550"/>
    </row>
    <row r="311" spans="1:20" s="415" customFormat="1" ht="24.75" hidden="1" outlineLevel="2">
      <c r="A311" s="410"/>
      <c r="B311" s="411" t="s">
        <v>1355</v>
      </c>
      <c r="C311" s="412"/>
      <c r="D311" s="413"/>
      <c r="E311" s="414"/>
      <c r="R311" s="420"/>
    </row>
    <row r="312" spans="1:20" s="467" customFormat="1" hidden="1" outlineLevel="2">
      <c r="A312" s="469"/>
      <c r="B312" s="470"/>
      <c r="C312" s="471"/>
      <c r="D312" s="461"/>
      <c r="E312" s="462"/>
      <c r="M312" s="463" t="s">
        <v>197</v>
      </c>
      <c r="N312" s="472" t="s">
        <v>198</v>
      </c>
      <c r="O312" s="463" t="s">
        <v>199</v>
      </c>
      <c r="P312" s="463" t="s">
        <v>200</v>
      </c>
      <c r="Q312" s="463" t="s">
        <v>201</v>
      </c>
      <c r="R312" s="473"/>
    </row>
    <row r="313" spans="1:20" s="468" customFormat="1" ht="12" hidden="1" outlineLevel="2">
      <c r="A313" s="483"/>
      <c r="B313" s="484"/>
      <c r="C313" s="485"/>
      <c r="D313" s="477"/>
      <c r="E313" s="478" t="s">
        <v>1419</v>
      </c>
      <c r="F313" s="486"/>
      <c r="G313" s="486"/>
      <c r="H313" s="486"/>
      <c r="I313" s="486"/>
      <c r="J313" s="486"/>
      <c r="K313" s="486"/>
      <c r="L313" s="486"/>
      <c r="M313" s="480">
        <f xml:space="preserve"> Update!M848</f>
        <v>0</v>
      </c>
      <c r="N313" s="480">
        <f xml:space="preserve"> Update!N848</f>
        <v>0</v>
      </c>
      <c r="O313" s="480">
        <f xml:space="preserve"> Update!O848</f>
        <v>0</v>
      </c>
      <c r="P313" s="480">
        <f xml:space="preserve"> Update!P848</f>
        <v>0</v>
      </c>
      <c r="Q313" s="480">
        <f xml:space="preserve"> Update!Q848</f>
        <v>0</v>
      </c>
      <c r="R313" s="487"/>
    </row>
    <row r="314" spans="1:20" s="487" customFormat="1" ht="12" hidden="1" outlineLevel="2">
      <c r="A314" s="489"/>
      <c r="B314" s="561"/>
      <c r="C314" s="490"/>
      <c r="D314" s="464" t="s">
        <v>719</v>
      </c>
      <c r="E314" s="465" t="s">
        <v>1420</v>
      </c>
      <c r="F314" s="638"/>
      <c r="G314" s="638"/>
      <c r="H314" s="638"/>
      <c r="I314" s="638"/>
      <c r="J314" s="638"/>
      <c r="K314" s="638"/>
      <c r="L314" s="638"/>
      <c r="M314" s="629">
        <f xml:space="preserve"> Update!M849</f>
        <v>0</v>
      </c>
      <c r="N314" s="629">
        <f xml:space="preserve"> Update!N849</f>
        <v>0</v>
      </c>
      <c r="O314" s="629">
        <f xml:space="preserve"> Update!O849</f>
        <v>0</v>
      </c>
      <c r="P314" s="629">
        <f xml:space="preserve"> Update!P849</f>
        <v>0</v>
      </c>
      <c r="Q314" s="629">
        <f xml:space="preserve"> Update!Q849</f>
        <v>0</v>
      </c>
    </row>
    <row r="315" spans="1:20" s="468" customFormat="1" ht="12" hidden="1" outlineLevel="2">
      <c r="A315" s="483"/>
      <c r="B315" s="484"/>
      <c r="C315" s="485"/>
      <c r="D315" s="477" t="s">
        <v>631</v>
      </c>
      <c r="E315" s="478" t="s">
        <v>1421</v>
      </c>
      <c r="F315" s="486"/>
      <c r="G315" s="486"/>
      <c r="H315" s="486"/>
      <c r="I315" s="486"/>
      <c r="J315" s="486"/>
      <c r="K315" s="486"/>
      <c r="L315" s="486"/>
      <c r="M315" s="480">
        <f xml:space="preserve"> Update!M850</f>
        <v>0</v>
      </c>
      <c r="N315" s="480">
        <f xml:space="preserve"> Update!N850</f>
        <v>0</v>
      </c>
      <c r="O315" s="480">
        <f xml:space="preserve"> Update!O850</f>
        <v>0</v>
      </c>
      <c r="P315" s="480">
        <f xml:space="preserve"> Update!P850</f>
        <v>0</v>
      </c>
      <c r="Q315" s="480">
        <f xml:space="preserve"> Update!Q850</f>
        <v>0</v>
      </c>
      <c r="R315" s="487"/>
    </row>
    <row r="316" spans="1:20" s="468" customFormat="1" ht="12" hidden="1" outlineLevel="2">
      <c r="A316" s="483"/>
      <c r="B316" s="484"/>
      <c r="C316" s="485"/>
      <c r="D316" s="477" t="s">
        <v>631</v>
      </c>
      <c r="E316" s="478" t="s">
        <v>1422</v>
      </c>
      <c r="F316" s="486"/>
      <c r="G316" s="486"/>
      <c r="H316" s="486"/>
      <c r="I316" s="486"/>
      <c r="J316" s="486"/>
      <c r="K316" s="486"/>
      <c r="L316" s="486"/>
      <c r="M316" s="480">
        <f xml:space="preserve"> Update!M851</f>
        <v>0</v>
      </c>
      <c r="N316" s="480">
        <f xml:space="preserve"> Update!N851</f>
        <v>0</v>
      </c>
      <c r="O316" s="480">
        <f xml:space="preserve"> Update!O851</f>
        <v>0</v>
      </c>
      <c r="P316" s="480">
        <f xml:space="preserve"> Update!P851</f>
        <v>0</v>
      </c>
      <c r="Q316" s="480">
        <f xml:space="preserve"> Update!Q851</f>
        <v>0</v>
      </c>
      <c r="R316" s="487"/>
    </row>
    <row r="317" spans="1:20" s="468" customFormat="1" ht="12" hidden="1" outlineLevel="2">
      <c r="A317" s="483"/>
      <c r="B317" s="484"/>
      <c r="C317" s="485"/>
      <c r="D317" s="477"/>
      <c r="E317" s="478" t="s">
        <v>1221</v>
      </c>
      <c r="F317" s="486"/>
      <c r="G317" s="486"/>
      <c r="H317" s="486"/>
      <c r="I317" s="486"/>
      <c r="J317" s="486"/>
      <c r="K317" s="486"/>
      <c r="L317" s="486"/>
      <c r="M317" s="480">
        <f xml:space="preserve"> Update!M852</f>
        <v>0</v>
      </c>
      <c r="N317" s="480">
        <f xml:space="preserve"> Update!N852</f>
        <v>0</v>
      </c>
      <c r="O317" s="480">
        <f xml:space="preserve"> Update!O852</f>
        <v>0</v>
      </c>
      <c r="P317" s="480">
        <f xml:space="preserve"> Update!P852</f>
        <v>0</v>
      </c>
      <c r="Q317" s="480">
        <f xml:space="preserve"> Update!Q852</f>
        <v>0</v>
      </c>
      <c r="R317" s="487"/>
    </row>
    <row r="318" spans="1:20" s="468" customFormat="1" ht="12" hidden="1" outlineLevel="2">
      <c r="A318" s="483"/>
      <c r="B318" s="484"/>
      <c r="C318" s="485"/>
      <c r="D318" s="536"/>
      <c r="E318" s="537"/>
      <c r="R318" s="487"/>
    </row>
    <row r="319" spans="1:20" s="415" customFormat="1" ht="24.75" hidden="1" outlineLevel="2">
      <c r="A319" s="410"/>
      <c r="B319" s="411" t="s">
        <v>1356</v>
      </c>
      <c r="C319" s="412"/>
      <c r="D319" s="413"/>
      <c r="E319" s="414"/>
      <c r="R319" s="420"/>
    </row>
    <row r="320" spans="1:20" s="467" customFormat="1" hidden="1" outlineLevel="2">
      <c r="A320" s="469"/>
      <c r="B320" s="470"/>
      <c r="C320" s="471"/>
      <c r="D320" s="461"/>
      <c r="E320" s="462"/>
      <c r="M320" s="463" t="s">
        <v>197</v>
      </c>
      <c r="N320" s="472" t="s">
        <v>198</v>
      </c>
      <c r="O320" s="463" t="s">
        <v>199</v>
      </c>
      <c r="P320" s="463" t="s">
        <v>200</v>
      </c>
      <c r="Q320" s="463" t="s">
        <v>201</v>
      </c>
      <c r="R320" s="473"/>
    </row>
    <row r="321" spans="1:18" s="468" customFormat="1" ht="12" hidden="1" outlineLevel="2">
      <c r="A321" s="483"/>
      <c r="B321" s="484"/>
      <c r="C321" s="485"/>
      <c r="D321" s="477"/>
      <c r="E321" s="478" t="s">
        <v>1423</v>
      </c>
      <c r="F321" s="486"/>
      <c r="G321" s="486"/>
      <c r="H321" s="486"/>
      <c r="I321" s="486"/>
      <c r="J321" s="486"/>
      <c r="K321" s="486"/>
      <c r="L321" s="486"/>
      <c r="M321" s="480">
        <f xml:space="preserve"> Update!M854</f>
        <v>0</v>
      </c>
      <c r="N321" s="480">
        <f xml:space="preserve"> Update!N854</f>
        <v>0</v>
      </c>
      <c r="O321" s="480">
        <f xml:space="preserve"> Update!O854</f>
        <v>0</v>
      </c>
      <c r="P321" s="480">
        <f xml:space="preserve"> Update!P854</f>
        <v>0</v>
      </c>
      <c r="Q321" s="480">
        <f xml:space="preserve"> Update!Q854</f>
        <v>0</v>
      </c>
      <c r="R321" s="487"/>
    </row>
    <row r="322" spans="1:18" s="487" customFormat="1" ht="12" hidden="1" outlineLevel="2">
      <c r="A322" s="489"/>
      <c r="B322" s="561"/>
      <c r="C322" s="490"/>
      <c r="D322" s="464" t="s">
        <v>719</v>
      </c>
      <c r="E322" s="465" t="s">
        <v>1424</v>
      </c>
      <c r="F322" s="638"/>
      <c r="G322" s="638"/>
      <c r="H322" s="638"/>
      <c r="I322" s="638"/>
      <c r="J322" s="638"/>
      <c r="K322" s="638"/>
      <c r="L322" s="638"/>
      <c r="M322" s="629">
        <f xml:space="preserve"> Update!M855</f>
        <v>0</v>
      </c>
      <c r="N322" s="629">
        <f xml:space="preserve"> Update!N855</f>
        <v>0</v>
      </c>
      <c r="O322" s="629">
        <f xml:space="preserve"> Update!O855</f>
        <v>0</v>
      </c>
      <c r="P322" s="629">
        <f xml:space="preserve"> Update!P855</f>
        <v>0</v>
      </c>
      <c r="Q322" s="629">
        <f xml:space="preserve"> Update!Q855</f>
        <v>0</v>
      </c>
    </row>
    <row r="323" spans="1:18" s="468" customFormat="1" ht="12" hidden="1" outlineLevel="2">
      <c r="A323" s="483"/>
      <c r="B323" s="484"/>
      <c r="C323" s="485"/>
      <c r="D323" s="477" t="s">
        <v>719</v>
      </c>
      <c r="E323" s="478" t="s">
        <v>1425</v>
      </c>
      <c r="F323" s="486"/>
      <c r="G323" s="486"/>
      <c r="H323" s="486"/>
      <c r="I323" s="486"/>
      <c r="J323" s="486"/>
      <c r="K323" s="486"/>
      <c r="L323" s="486"/>
      <c r="M323" s="480">
        <f xml:space="preserve"> Update!M856</f>
        <v>0</v>
      </c>
      <c r="N323" s="480">
        <f xml:space="preserve"> Update!N856</f>
        <v>0</v>
      </c>
      <c r="O323" s="480">
        <f xml:space="preserve"> Update!O856</f>
        <v>0</v>
      </c>
      <c r="P323" s="480">
        <f xml:space="preserve"> Update!P856</f>
        <v>0</v>
      </c>
      <c r="Q323" s="480">
        <f xml:space="preserve"> Update!Q856</f>
        <v>0</v>
      </c>
      <c r="R323" s="487"/>
    </row>
    <row r="324" spans="1:18" s="468" customFormat="1" ht="12" hidden="1" outlineLevel="2">
      <c r="A324" s="483"/>
      <c r="B324" s="484"/>
      <c r="C324" s="485"/>
      <c r="D324" s="477" t="s">
        <v>631</v>
      </c>
      <c r="E324" s="478" t="s">
        <v>1426</v>
      </c>
      <c r="F324" s="486"/>
      <c r="G324" s="486"/>
      <c r="H324" s="486"/>
      <c r="I324" s="486"/>
      <c r="J324" s="486"/>
      <c r="K324" s="486"/>
      <c r="L324" s="486"/>
      <c r="M324" s="480">
        <f xml:space="preserve"> Update!M857</f>
        <v>0</v>
      </c>
      <c r="N324" s="480">
        <f xml:space="preserve"> Update!N857</f>
        <v>0</v>
      </c>
      <c r="O324" s="480">
        <f xml:space="preserve"> Update!O857</f>
        <v>0</v>
      </c>
      <c r="P324" s="480">
        <f xml:space="preserve"> Update!P857</f>
        <v>0</v>
      </c>
      <c r="Q324" s="480">
        <f xml:space="preserve"> Update!Q857</f>
        <v>0</v>
      </c>
      <c r="R324" s="487"/>
    </row>
    <row r="325" spans="1:18" s="468" customFormat="1" ht="12" hidden="1" outlineLevel="2">
      <c r="A325" s="483"/>
      <c r="B325" s="484"/>
      <c r="C325" s="485"/>
      <c r="D325" s="477"/>
      <c r="E325" s="478" t="s">
        <v>1225</v>
      </c>
      <c r="F325" s="486"/>
      <c r="G325" s="486"/>
      <c r="H325" s="486"/>
      <c r="I325" s="486"/>
      <c r="J325" s="486"/>
      <c r="K325" s="486"/>
      <c r="L325" s="486"/>
      <c r="M325" s="480">
        <f xml:space="preserve"> Update!M858</f>
        <v>0</v>
      </c>
      <c r="N325" s="480">
        <f xml:space="preserve"> Update!N858</f>
        <v>0</v>
      </c>
      <c r="O325" s="480">
        <f xml:space="preserve"> Update!O858</f>
        <v>0</v>
      </c>
      <c r="P325" s="480">
        <f xml:space="preserve"> Update!P858</f>
        <v>0</v>
      </c>
      <c r="Q325" s="480">
        <f xml:space="preserve"> Update!Q858</f>
        <v>0</v>
      </c>
      <c r="R325" s="487"/>
    </row>
    <row r="326" spans="1:18" s="468" customFormat="1" ht="12" outlineLevel="1">
      <c r="A326" s="483"/>
      <c r="B326" s="484"/>
      <c r="C326" s="485"/>
      <c r="D326" s="536"/>
      <c r="E326" s="537"/>
      <c r="R326" s="487"/>
    </row>
    <row r="327" spans="1:18" s="415" customFormat="1" ht="24.75" outlineLevel="1" collapsed="1">
      <c r="A327" s="410"/>
      <c r="B327" s="411" t="s">
        <v>1357</v>
      </c>
      <c r="C327" s="412"/>
      <c r="D327" s="413"/>
      <c r="E327" s="414"/>
      <c r="R327" s="420"/>
    </row>
    <row r="328" spans="1:18" s="467" customFormat="1" hidden="1" outlineLevel="2">
      <c r="A328" s="469"/>
      <c r="B328" s="470"/>
      <c r="C328" s="471"/>
      <c r="D328" s="461"/>
      <c r="E328" s="462"/>
      <c r="M328" s="463" t="s">
        <v>197</v>
      </c>
      <c r="N328" s="472" t="s">
        <v>198</v>
      </c>
      <c r="O328" s="463" t="s">
        <v>199</v>
      </c>
      <c r="P328" s="463" t="s">
        <v>200</v>
      </c>
      <c r="Q328" s="463" t="s">
        <v>201</v>
      </c>
      <c r="R328" s="473"/>
    </row>
    <row r="329" spans="1:18" s="468" customFormat="1" ht="12" hidden="1" outlineLevel="2">
      <c r="A329" s="483"/>
      <c r="B329" s="484"/>
      <c r="C329" s="485"/>
      <c r="D329" s="477"/>
      <c r="E329" s="478" t="s">
        <v>1232</v>
      </c>
      <c r="F329" s="486"/>
      <c r="G329" s="486"/>
      <c r="H329" s="486"/>
      <c r="I329" s="486"/>
      <c r="J329" s="486"/>
      <c r="K329" s="486"/>
      <c r="L329" s="486"/>
      <c r="M329" s="480">
        <f xml:space="preserve"> Update!M867</f>
        <v>0</v>
      </c>
      <c r="N329" s="480">
        <f xml:space="preserve"> Update!N867</f>
        <v>0</v>
      </c>
      <c r="O329" s="480">
        <f xml:space="preserve"> Update!O867</f>
        <v>0</v>
      </c>
      <c r="P329" s="480">
        <f xml:space="preserve"> Update!P867</f>
        <v>0</v>
      </c>
      <c r="Q329" s="480">
        <f xml:space="preserve"> Update!Q867</f>
        <v>0</v>
      </c>
      <c r="R329" s="487"/>
    </row>
    <row r="330" spans="1:18" s="468" customFormat="1" ht="12" hidden="1" outlineLevel="2">
      <c r="A330" s="483"/>
      <c r="B330" s="484"/>
      <c r="C330" s="485"/>
      <c r="D330" s="477"/>
      <c r="E330" s="478" t="s">
        <v>1233</v>
      </c>
      <c r="F330" s="486"/>
      <c r="G330" s="486"/>
      <c r="H330" s="486"/>
      <c r="I330" s="486"/>
      <c r="J330" s="486"/>
      <c r="K330" s="486"/>
      <c r="L330" s="486"/>
      <c r="M330" s="480">
        <f xml:space="preserve"> Update!M868</f>
        <v>0</v>
      </c>
      <c r="N330" s="480">
        <f xml:space="preserve"> Update!N868</f>
        <v>0</v>
      </c>
      <c r="O330" s="480">
        <f xml:space="preserve"> Update!O868</f>
        <v>0</v>
      </c>
      <c r="P330" s="480">
        <f xml:space="preserve"> Update!P868</f>
        <v>0</v>
      </c>
      <c r="Q330" s="480">
        <f xml:space="preserve"> Update!Q868</f>
        <v>0</v>
      </c>
      <c r="R330" s="487"/>
    </row>
    <row r="331" spans="1:18" s="468" customFormat="1" ht="12" hidden="1" outlineLevel="2">
      <c r="A331" s="483"/>
      <c r="B331" s="484"/>
      <c r="C331" s="485"/>
      <c r="D331" s="477"/>
      <c r="E331" s="478" t="s">
        <v>1234</v>
      </c>
      <c r="F331" s="486"/>
      <c r="G331" s="486"/>
      <c r="H331" s="486"/>
      <c r="I331" s="486"/>
      <c r="J331" s="486"/>
      <c r="K331" s="486"/>
      <c r="L331" s="486"/>
      <c r="M331" s="480">
        <f xml:space="preserve"> Update!M869</f>
        <v>0</v>
      </c>
      <c r="N331" s="480">
        <f xml:space="preserve"> Update!N869</f>
        <v>0</v>
      </c>
      <c r="O331" s="480">
        <f xml:space="preserve"> Update!O869</f>
        <v>0</v>
      </c>
      <c r="P331" s="480">
        <f xml:space="preserve"> Update!P869</f>
        <v>0</v>
      </c>
      <c r="Q331" s="480">
        <f xml:space="preserve"> Update!Q869</f>
        <v>0</v>
      </c>
      <c r="R331" s="487"/>
    </row>
    <row r="332" spans="1:18" s="468" customFormat="1" ht="12" hidden="1" outlineLevel="2">
      <c r="A332" s="483"/>
      <c r="B332" s="484"/>
      <c r="C332" s="485"/>
      <c r="D332" s="477"/>
      <c r="E332" s="478" t="s">
        <v>1235</v>
      </c>
      <c r="F332" s="486"/>
      <c r="G332" s="486"/>
      <c r="H332" s="486"/>
      <c r="I332" s="486"/>
      <c r="J332" s="486"/>
      <c r="K332" s="486"/>
      <c r="L332" s="486"/>
      <c r="M332" s="480">
        <f xml:space="preserve"> Update!M870</f>
        <v>0</v>
      </c>
      <c r="N332" s="480">
        <f xml:space="preserve"> Update!N870</f>
        <v>0</v>
      </c>
      <c r="O332" s="480">
        <f xml:space="preserve"> Update!O870</f>
        <v>0</v>
      </c>
      <c r="P332" s="480">
        <f xml:space="preserve"> Update!P870</f>
        <v>0</v>
      </c>
      <c r="Q332" s="480">
        <f xml:space="preserve"> Update!Q870</f>
        <v>0</v>
      </c>
      <c r="R332" s="487"/>
    </row>
    <row r="333" spans="1:18" s="496" customFormat="1" ht="12" outlineLevel="1">
      <c r="A333" s="483"/>
      <c r="B333" s="484"/>
      <c r="C333" s="485"/>
      <c r="D333" s="536"/>
      <c r="E333" s="537"/>
      <c r="R333" s="494"/>
    </row>
    <row r="334" spans="1:18" s="415" customFormat="1" ht="24.75" outlineLevel="1" collapsed="1">
      <c r="A334" s="410"/>
      <c r="B334" s="411" t="s">
        <v>1358</v>
      </c>
      <c r="C334" s="412"/>
      <c r="D334" s="413"/>
      <c r="E334" s="414"/>
      <c r="R334" s="420"/>
    </row>
    <row r="335" spans="1:18" s="467" customFormat="1" hidden="1" outlineLevel="2">
      <c r="A335" s="469"/>
      <c r="B335" s="470"/>
      <c r="C335" s="471"/>
      <c r="D335" s="461"/>
      <c r="E335" s="462"/>
      <c r="M335" s="463" t="s">
        <v>197</v>
      </c>
      <c r="N335" s="472" t="s">
        <v>198</v>
      </c>
      <c r="O335" s="463" t="s">
        <v>199</v>
      </c>
      <c r="P335" s="463" t="s">
        <v>200</v>
      </c>
      <c r="Q335" s="463" t="s">
        <v>201</v>
      </c>
      <c r="R335" s="473"/>
    </row>
    <row r="336" spans="1:18" s="494" customFormat="1" ht="12" hidden="1" outlineLevel="2">
      <c r="A336" s="489"/>
      <c r="B336" s="484"/>
      <c r="C336" s="490"/>
      <c r="D336" s="464"/>
      <c r="E336" s="465" t="s">
        <v>600</v>
      </c>
      <c r="F336" s="491"/>
      <c r="G336" s="491"/>
      <c r="H336" s="491"/>
      <c r="I336" s="491"/>
      <c r="J336" s="492"/>
      <c r="K336" s="492"/>
      <c r="L336" s="492"/>
      <c r="M336" s="493">
        <f xml:space="preserve"> Inp!M$206</f>
        <v>0.4</v>
      </c>
      <c r="N336" s="493">
        <f xml:space="preserve"> Inp!N$206</f>
        <v>0.4</v>
      </c>
      <c r="O336" s="493">
        <f xml:space="preserve"> Inp!O$206</f>
        <v>0.4</v>
      </c>
      <c r="P336" s="493">
        <f xml:space="preserve"> Inp!P$206</f>
        <v>0.4</v>
      </c>
      <c r="Q336" s="493">
        <f xml:space="preserve"> Inp!Q$206</f>
        <v>0.4</v>
      </c>
    </row>
    <row r="337" spans="1:18" s="496" customFormat="1" ht="12" hidden="1" outlineLevel="2">
      <c r="A337" s="483"/>
      <c r="B337" s="484"/>
      <c r="C337" s="485"/>
      <c r="D337" s="477"/>
      <c r="E337" s="495" t="s">
        <v>1245</v>
      </c>
      <c r="F337" s="486"/>
      <c r="G337" s="486"/>
      <c r="H337" s="486"/>
      <c r="I337" s="486"/>
      <c r="J337" s="486"/>
      <c r="K337" s="486"/>
      <c r="L337" s="486"/>
      <c r="M337" s="480">
        <f xml:space="preserve"> Update!M895</f>
        <v>0</v>
      </c>
      <c r="N337" s="480">
        <f xml:space="preserve"> Update!N895</f>
        <v>0</v>
      </c>
      <c r="O337" s="480">
        <f xml:space="preserve"> Update!O895</f>
        <v>0</v>
      </c>
      <c r="P337" s="480">
        <f xml:space="preserve"> Update!P895</f>
        <v>0</v>
      </c>
      <c r="Q337" s="480">
        <f xml:space="preserve"> Update!Q895</f>
        <v>0</v>
      </c>
      <c r="R337" s="494"/>
    </row>
    <row r="338" spans="1:18" s="496" customFormat="1" ht="12" outlineLevel="1">
      <c r="A338" s="483"/>
      <c r="B338" s="484"/>
      <c r="C338" s="485"/>
      <c r="D338" s="536"/>
      <c r="E338" s="537"/>
      <c r="F338" s="537"/>
      <c r="G338" s="537"/>
      <c r="H338" s="537"/>
      <c r="I338" s="537"/>
      <c r="J338" s="537"/>
      <c r="K338" s="537"/>
      <c r="L338" s="537"/>
      <c r="M338" s="537"/>
      <c r="N338" s="537"/>
      <c r="O338" s="537"/>
      <c r="P338" s="537"/>
      <c r="Q338" s="537"/>
      <c r="R338" s="494"/>
    </row>
    <row r="339" spans="1:18" s="415" customFormat="1" ht="24.75" outlineLevel="1" collapsed="1">
      <c r="A339" s="410"/>
      <c r="B339" s="411" t="s">
        <v>1359</v>
      </c>
      <c r="C339" s="412"/>
      <c r="D339" s="413"/>
      <c r="E339" s="414"/>
      <c r="R339" s="420"/>
    </row>
    <row r="340" spans="1:18" s="467" customFormat="1" hidden="1" outlineLevel="2">
      <c r="A340" s="469"/>
      <c r="B340" s="470"/>
      <c r="C340" s="471"/>
      <c r="D340" s="461"/>
      <c r="E340" s="462"/>
      <c r="M340" s="463" t="s">
        <v>197</v>
      </c>
      <c r="N340" s="472" t="s">
        <v>198</v>
      </c>
      <c r="O340" s="463" t="s">
        <v>199</v>
      </c>
      <c r="P340" s="463" t="s">
        <v>200</v>
      </c>
      <c r="Q340" s="463" t="s">
        <v>201</v>
      </c>
      <c r="R340" s="473"/>
    </row>
    <row r="341" spans="1:18" s="494" customFormat="1" ht="12" hidden="1" outlineLevel="2">
      <c r="A341" s="489"/>
      <c r="B341" s="484"/>
      <c r="C341" s="490"/>
      <c r="D341" s="464"/>
      <c r="E341" s="465" t="s">
        <v>605</v>
      </c>
      <c r="F341" s="491"/>
      <c r="G341" s="491"/>
      <c r="H341" s="491"/>
      <c r="I341" s="491"/>
      <c r="J341" s="492"/>
      <c r="K341" s="492"/>
      <c r="L341" s="492"/>
      <c r="M341" s="493">
        <f xml:space="preserve"> Inp!M$214</f>
        <v>0.38514999999999999</v>
      </c>
      <c r="N341" s="493">
        <f xml:space="preserve"> Inp!N$214</f>
        <v>0</v>
      </c>
      <c r="O341" s="493">
        <f xml:space="preserve"> Inp!O$214</f>
        <v>0</v>
      </c>
      <c r="P341" s="493">
        <f xml:space="preserve"> Inp!P$214</f>
        <v>0</v>
      </c>
      <c r="Q341" s="493">
        <f xml:space="preserve"> Inp!Q$214</f>
        <v>0</v>
      </c>
    </row>
    <row r="342" spans="1:18" s="496" customFormat="1" ht="12" hidden="1" outlineLevel="2">
      <c r="A342" s="483"/>
      <c r="B342" s="484"/>
      <c r="C342" s="485"/>
      <c r="D342" s="477"/>
      <c r="E342" s="478" t="s">
        <v>1247</v>
      </c>
      <c r="F342" s="486"/>
      <c r="G342" s="486"/>
      <c r="H342" s="486"/>
      <c r="I342" s="486"/>
      <c r="J342" s="486"/>
      <c r="K342" s="486"/>
      <c r="L342" s="486"/>
      <c r="M342" s="480">
        <f xml:space="preserve"> Update!M903</f>
        <v>0</v>
      </c>
      <c r="N342" s="480">
        <f xml:space="preserve"> Update!N903</f>
        <v>0</v>
      </c>
      <c r="O342" s="480">
        <f xml:space="preserve"> Update!O903</f>
        <v>0</v>
      </c>
      <c r="P342" s="480">
        <f xml:space="preserve"> Update!P903</f>
        <v>0</v>
      </c>
      <c r="Q342" s="480">
        <f xml:space="preserve"> Update!Q903</f>
        <v>0</v>
      </c>
      <c r="R342" s="494"/>
    </row>
    <row r="343" spans="1:18" s="496" customFormat="1" ht="12" outlineLevel="1">
      <c r="A343" s="483"/>
      <c r="B343" s="484"/>
      <c r="C343" s="485"/>
      <c r="D343" s="534"/>
      <c r="E343" s="535"/>
      <c r="F343" s="486"/>
      <c r="G343" s="486"/>
      <c r="H343" s="486"/>
      <c r="I343" s="486"/>
      <c r="J343" s="486"/>
      <c r="K343" s="486"/>
      <c r="L343" s="486"/>
      <c r="M343" s="479"/>
      <c r="N343" s="479"/>
      <c r="O343" s="479"/>
      <c r="P343" s="479"/>
      <c r="Q343" s="479"/>
      <c r="R343" s="494"/>
    </row>
    <row r="344" spans="1:18" s="420" customFormat="1" ht="24.75" outlineLevel="1" collapsed="1">
      <c r="A344" s="630"/>
      <c r="B344" s="411" t="s">
        <v>1360</v>
      </c>
      <c r="C344" s="631"/>
      <c r="D344" s="632"/>
      <c r="E344" s="633"/>
    </row>
    <row r="345" spans="1:18" s="473" customFormat="1" hidden="1" outlineLevel="2">
      <c r="A345" s="564"/>
      <c r="B345" s="470"/>
      <c r="C345" s="530"/>
      <c r="D345" s="634"/>
      <c r="E345" s="635"/>
      <c r="M345" s="636" t="s">
        <v>197</v>
      </c>
      <c r="N345" s="637" t="s">
        <v>198</v>
      </c>
      <c r="O345" s="636" t="s">
        <v>199</v>
      </c>
      <c r="P345" s="636" t="s">
        <v>200</v>
      </c>
      <c r="Q345" s="636" t="s">
        <v>201</v>
      </c>
    </row>
    <row r="346" spans="1:18" s="494" customFormat="1" ht="12" hidden="1" outlineLevel="2">
      <c r="A346" s="489"/>
      <c r="B346" s="561"/>
      <c r="C346" s="490"/>
      <c r="D346" s="464"/>
      <c r="E346" s="465" t="str">
        <f xml:space="preserve"> Update!E$922</f>
        <v>Annual RCV indexation - DMMY</v>
      </c>
      <c r="F346" s="638"/>
      <c r="G346" s="638"/>
      <c r="H346" s="638"/>
      <c r="I346" s="638"/>
      <c r="J346" s="638"/>
      <c r="K346" s="638"/>
      <c r="L346" s="638"/>
      <c r="M346" s="493">
        <f xml:space="preserve"> Update!M$922</f>
        <v>0</v>
      </c>
      <c r="N346" s="493">
        <f xml:space="preserve"> Update!N$922</f>
        <v>0</v>
      </c>
      <c r="O346" s="493">
        <f xml:space="preserve"> Update!O$922</f>
        <v>0</v>
      </c>
      <c r="P346" s="493">
        <f xml:space="preserve"> Update!P$922</f>
        <v>0</v>
      </c>
      <c r="Q346" s="493">
        <f xml:space="preserve"> Update!Q$922</f>
        <v>0</v>
      </c>
    </row>
    <row r="347" spans="1:18" s="496" customFormat="1" ht="12" outlineLevel="1">
      <c r="A347" s="483"/>
      <c r="B347" s="484"/>
      <c r="C347" s="485"/>
      <c r="D347" s="536"/>
      <c r="E347" s="537"/>
      <c r="R347" s="494"/>
    </row>
    <row r="348" spans="1:18" s="496" customFormat="1" ht="12">
      <c r="A348" s="483"/>
      <c r="B348" s="484"/>
      <c r="C348" s="485"/>
      <c r="D348" s="536"/>
      <c r="E348" s="537"/>
      <c r="R348" s="494"/>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1:79">
      <c r="D353" s="250"/>
    </row>
    <row r="354" spans="1:79">
      <c r="D354" s="250"/>
    </row>
    <row r="355" spans="1:79">
      <c r="D355" s="250"/>
    </row>
    <row r="356" spans="1:79">
      <c r="D356" s="250"/>
    </row>
    <row r="357" spans="1:79" s="84" customFormat="1">
      <c r="A357" s="67"/>
      <c r="B357" s="85"/>
      <c r="C357" s="86"/>
      <c r="D357" s="25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1:79" s="84" customFormat="1">
      <c r="A358" s="67"/>
      <c r="B358" s="85"/>
      <c r="C358" s="86"/>
      <c r="D358" s="25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1:79" s="84" customFormat="1">
      <c r="A359" s="67"/>
      <c r="B359" s="85"/>
      <c r="C359" s="86"/>
      <c r="D359" s="25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1:79" s="84" customFormat="1">
      <c r="A360" s="67"/>
      <c r="B360" s="85"/>
      <c r="C360" s="86"/>
      <c r="D360" s="25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1:79" s="84" customFormat="1">
      <c r="A361" s="67"/>
      <c r="B361" s="85"/>
      <c r="C361" s="86"/>
      <c r="D361" s="25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1:79" s="84" customFormat="1">
      <c r="A362" s="67"/>
      <c r="B362" s="85"/>
      <c r="C362" s="86"/>
      <c r="D362" s="25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1:79" s="84" customFormat="1">
      <c r="A363" s="67"/>
      <c r="B363" s="85"/>
      <c r="C363" s="86"/>
      <c r="D363" s="25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1:79" s="84" customFormat="1">
      <c r="A364" s="67"/>
      <c r="B364" s="85"/>
      <c r="C364" s="86"/>
      <c r="D364" s="25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1:79" s="84" customFormat="1">
      <c r="A365" s="67"/>
      <c r="B365" s="85"/>
      <c r="C365" s="86"/>
      <c r="D365" s="25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1:79" s="84" customFormat="1">
      <c r="A366" s="67"/>
      <c r="B366" s="85"/>
      <c r="C366" s="86"/>
      <c r="D366" s="25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1:79" s="84" customFormat="1">
      <c r="A367" s="67"/>
      <c r="B367" s="85"/>
      <c r="C367" s="86"/>
      <c r="D367" s="25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1:79" s="84" customFormat="1">
      <c r="A368" s="67"/>
      <c r="B368" s="85"/>
      <c r="C368" s="86"/>
      <c r="D368" s="25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1:79" s="84" customFormat="1">
      <c r="A369" s="67"/>
      <c r="B369" s="85"/>
      <c r="C369" s="86"/>
      <c r="D369" s="25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1:79" s="84" customFormat="1">
      <c r="A370" s="67"/>
      <c r="B370" s="85"/>
      <c r="C370" s="86"/>
      <c r="D370" s="25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1:79" s="84" customFormat="1">
      <c r="A371" s="67"/>
      <c r="B371" s="85"/>
      <c r="C371" s="86"/>
      <c r="D371" s="25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1:79" s="84" customFormat="1">
      <c r="A372" s="67"/>
      <c r="B372" s="85"/>
      <c r="C372" s="86"/>
      <c r="D372" s="25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1:79" s="84" customFormat="1">
      <c r="A373" s="67"/>
      <c r="B373" s="85"/>
      <c r="C373" s="86"/>
      <c r="D373" s="25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1:79" s="84" customFormat="1">
      <c r="A374" s="67"/>
      <c r="B374" s="85"/>
      <c r="C374" s="86"/>
      <c r="D374" s="25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1:79" s="84" customFormat="1">
      <c r="A375" s="67"/>
      <c r="B375" s="85"/>
      <c r="C375" s="86"/>
      <c r="D375" s="25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1:79" s="84" customFormat="1">
      <c r="A376" s="67"/>
      <c r="B376" s="85"/>
      <c r="C376" s="86"/>
      <c r="D376" s="25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1:79" s="84" customFormat="1">
      <c r="A377" s="67"/>
      <c r="B377" s="85"/>
      <c r="C377" s="86"/>
      <c r="D377" s="25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1:79" s="84" customFormat="1">
      <c r="A378" s="67"/>
      <c r="B378" s="85"/>
      <c r="C378" s="86"/>
      <c r="D378" s="25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1:79" s="84" customFormat="1">
      <c r="A379" s="67"/>
      <c r="B379" s="85"/>
      <c r="C379" s="86"/>
      <c r="D379" s="25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1:79" s="84" customFormat="1">
      <c r="A380" s="67"/>
      <c r="B380" s="85"/>
      <c r="C380" s="86"/>
      <c r="D380" s="25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1:79" s="84" customFormat="1">
      <c r="A381" s="67"/>
      <c r="B381" s="85"/>
      <c r="C381" s="86"/>
      <c r="D381" s="25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1:79" s="84" customFormat="1">
      <c r="A382" s="67"/>
      <c r="B382" s="85"/>
      <c r="C382" s="86"/>
      <c r="D382" s="25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1:79" s="84" customFormat="1">
      <c r="A383" s="67"/>
      <c r="B383" s="85"/>
      <c r="C383" s="86"/>
      <c r="D383" s="25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1:79" s="84" customFormat="1">
      <c r="A384" s="67"/>
      <c r="B384" s="85"/>
      <c r="C384" s="86"/>
      <c r="D384" s="25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1:79" s="84" customFormat="1">
      <c r="A385" s="67"/>
      <c r="B385" s="85"/>
      <c r="C385" s="86"/>
      <c r="D385" s="25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1:79" s="84" customFormat="1">
      <c r="A386" s="67"/>
      <c r="B386" s="85"/>
      <c r="C386" s="86"/>
      <c r="D386" s="25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1:79" s="84" customFormat="1">
      <c r="A387" s="67"/>
      <c r="B387" s="85"/>
      <c r="C387" s="86"/>
      <c r="D387" s="25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1:79" s="84" customFormat="1">
      <c r="A388" s="67"/>
      <c r="B388" s="85"/>
      <c r="C388" s="86"/>
      <c r="D388" s="25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1:79" s="84" customFormat="1">
      <c r="A389" s="67"/>
      <c r="B389" s="85"/>
      <c r="C389" s="86"/>
      <c r="D389" s="25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1:79" s="84" customFormat="1">
      <c r="A390" s="67"/>
      <c r="B390" s="85"/>
      <c r="C390" s="86"/>
      <c r="D390" s="25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1:79" s="84" customFormat="1">
      <c r="A391" s="67"/>
      <c r="B391" s="85"/>
      <c r="C391" s="86"/>
      <c r="D391" s="25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1:79" s="84" customFormat="1">
      <c r="A392" s="67"/>
      <c r="B392" s="85"/>
      <c r="C392" s="86"/>
      <c r="D392" s="25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1:79" s="84" customFormat="1">
      <c r="A393" s="67"/>
      <c r="B393" s="85"/>
      <c r="C393" s="86"/>
      <c r="D393" s="25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1:79" s="84" customFormat="1">
      <c r="A394" s="67"/>
      <c r="B394" s="85"/>
      <c r="C394" s="86"/>
      <c r="D394" s="25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1:79" s="84" customFormat="1">
      <c r="A395" s="67"/>
      <c r="B395" s="85"/>
      <c r="C395" s="86"/>
      <c r="D395" s="25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1:79" s="84" customFormat="1">
      <c r="A396" s="67"/>
      <c r="B396" s="85"/>
      <c r="C396" s="86"/>
      <c r="D396" s="25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1:79" s="84" customFormat="1">
      <c r="A397" s="67"/>
      <c r="B397" s="85"/>
      <c r="C397" s="86"/>
      <c r="D397" s="25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1:79" s="84" customFormat="1">
      <c r="A398" s="67"/>
      <c r="B398" s="85"/>
      <c r="C398" s="86"/>
      <c r="D398" s="25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1:79" s="84" customFormat="1">
      <c r="A399" s="67"/>
      <c r="B399" s="85"/>
      <c r="C399" s="86"/>
      <c r="D399" s="25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1:79" s="84" customFormat="1">
      <c r="A400" s="67"/>
      <c r="B400" s="85"/>
      <c r="C400" s="86"/>
      <c r="D400" s="25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1:79" s="84" customFormat="1">
      <c r="A401" s="67"/>
      <c r="B401" s="85"/>
      <c r="C401" s="86"/>
      <c r="D401" s="25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1:79" s="84" customFormat="1">
      <c r="A402" s="67"/>
      <c r="B402" s="85"/>
      <c r="C402" s="86"/>
      <c r="D402" s="25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1:79" s="84" customFormat="1">
      <c r="A403" s="67"/>
      <c r="B403" s="85"/>
      <c r="C403" s="86"/>
      <c r="D403" s="25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1:79" s="84" customFormat="1">
      <c r="A404" s="67"/>
      <c r="B404" s="85"/>
      <c r="C404" s="86"/>
      <c r="D404" s="25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1:79" s="84" customFormat="1">
      <c r="A405" s="67"/>
      <c r="B405" s="85"/>
      <c r="C405" s="86"/>
      <c r="D405" s="25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1:79" s="84" customFormat="1">
      <c r="A406" s="67"/>
      <c r="B406" s="85"/>
      <c r="C406" s="86"/>
      <c r="D406" s="25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1:79" s="84" customFormat="1">
      <c r="A407" s="67"/>
      <c r="B407" s="85"/>
      <c r="C407" s="86"/>
      <c r="D407" s="25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1:79" s="84" customFormat="1">
      <c r="A408" s="67"/>
      <c r="B408" s="85"/>
      <c r="C408" s="86"/>
      <c r="D408" s="25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1:79" s="84" customFormat="1">
      <c r="A409" s="67"/>
      <c r="B409" s="85"/>
      <c r="C409" s="86"/>
      <c r="D409" s="25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1:79" s="84" customFormat="1">
      <c r="A410" s="67"/>
      <c r="B410" s="85"/>
      <c r="C410" s="86"/>
      <c r="D410" s="25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1:79" s="84" customFormat="1">
      <c r="A411" s="67"/>
      <c r="B411" s="85"/>
      <c r="C411" s="86"/>
      <c r="D411" s="25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1:79" s="84" customFormat="1">
      <c r="A412" s="67"/>
      <c r="B412" s="85"/>
      <c r="C412" s="86"/>
      <c r="D412" s="25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1:79" s="84" customFormat="1">
      <c r="A413" s="67"/>
      <c r="B413" s="85"/>
      <c r="C413" s="86"/>
      <c r="D413" s="25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1:79" s="84" customFormat="1">
      <c r="A414" s="67"/>
      <c r="B414" s="85"/>
      <c r="C414" s="86"/>
      <c r="D414" s="25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1:79" s="84" customFormat="1">
      <c r="A415" s="67"/>
      <c r="B415" s="85"/>
      <c r="C415" s="86"/>
      <c r="D415" s="25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1:79" s="84" customFormat="1">
      <c r="A416" s="67"/>
      <c r="B416" s="85"/>
      <c r="C416" s="86"/>
      <c r="D416" s="25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1:79" s="84" customFormat="1">
      <c r="A417" s="67"/>
      <c r="B417" s="85"/>
      <c r="C417" s="86"/>
      <c r="D417" s="25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1:79" s="84" customFormat="1">
      <c r="A418" s="67"/>
      <c r="B418" s="85"/>
      <c r="C418" s="86"/>
      <c r="D418" s="25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1:79" s="84" customFormat="1">
      <c r="A419" s="67"/>
      <c r="B419" s="85"/>
      <c r="C419" s="86"/>
      <c r="D419" s="25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1:79" s="84" customFormat="1">
      <c r="A420" s="67"/>
      <c r="B420" s="85"/>
      <c r="C420" s="86"/>
      <c r="D420" s="25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1:79" s="84" customFormat="1">
      <c r="A421" s="67"/>
      <c r="B421" s="85"/>
      <c r="C421" s="86"/>
      <c r="D421" s="25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1:79" s="84" customFormat="1">
      <c r="A422" s="67"/>
      <c r="B422" s="85"/>
      <c r="C422" s="86"/>
      <c r="D422" s="25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1:79" s="84" customFormat="1">
      <c r="A423" s="67"/>
      <c r="B423" s="85"/>
      <c r="C423" s="86"/>
      <c r="D423" s="25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1:79" s="84" customFormat="1">
      <c r="A424" s="67"/>
      <c r="B424" s="85"/>
      <c r="C424" s="86"/>
      <c r="D424" s="25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c r="A425" s="67"/>
      <c r="B425" s="85"/>
      <c r="C425" s="86"/>
      <c r="D425" s="25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c r="A426" s="67"/>
      <c r="B426" s="85"/>
      <c r="C426" s="86"/>
      <c r="D426" s="25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c r="A427" s="67"/>
      <c r="B427" s="85"/>
      <c r="C427" s="86"/>
      <c r="D427" s="25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c r="A428" s="67"/>
      <c r="B428" s="85"/>
      <c r="C428" s="86"/>
      <c r="D428" s="25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c r="A429" s="67"/>
      <c r="B429" s="85"/>
      <c r="C429" s="86"/>
      <c r="D429" s="25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c r="A430" s="67"/>
      <c r="B430" s="85"/>
      <c r="C430" s="86"/>
      <c r="D430" s="25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c r="A431" s="67"/>
      <c r="B431" s="85"/>
      <c r="C431" s="86"/>
      <c r="D431" s="25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c r="A432" s="67"/>
      <c r="B432" s="85"/>
      <c r="C432" s="86"/>
      <c r="D432" s="25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c r="A433" s="67"/>
      <c r="B433" s="85"/>
      <c r="C433" s="86"/>
      <c r="D433" s="25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c r="A434" s="67"/>
      <c r="B434" s="85"/>
      <c r="C434" s="86"/>
      <c r="D434" s="25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c r="A435" s="67"/>
      <c r="B435" s="85"/>
      <c r="C435" s="86"/>
      <c r="D435" s="25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c r="A436" s="67"/>
      <c r="B436" s="85"/>
      <c r="C436" s="86"/>
      <c r="D436" s="25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c r="A437" s="67"/>
      <c r="B437" s="85"/>
      <c r="C437" s="86"/>
      <c r="D437" s="25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c r="A438" s="67"/>
      <c r="B438" s="85"/>
      <c r="C438" s="86"/>
      <c r="D438" s="25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c r="A439" s="67"/>
      <c r="B439" s="85"/>
      <c r="C439" s="86"/>
      <c r="D439" s="25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c r="A440" s="67"/>
      <c r="B440" s="85"/>
      <c r="C440" s="86"/>
      <c r="D440" s="25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c r="A441" s="67"/>
      <c r="B441" s="85"/>
      <c r="C441" s="86"/>
      <c r="D441" s="25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c r="A442" s="67"/>
      <c r="B442" s="85"/>
      <c r="C442" s="86"/>
      <c r="D442" s="25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c r="A443" s="67"/>
      <c r="B443" s="85"/>
      <c r="C443" s="86"/>
      <c r="D443" s="25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c r="A444" s="67"/>
      <c r="B444" s="85"/>
      <c r="C444" s="86"/>
      <c r="D444" s="25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c r="A445" s="67"/>
      <c r="B445" s="85"/>
      <c r="C445" s="86"/>
      <c r="D445" s="25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c r="A446" s="67"/>
      <c r="B446" s="85"/>
      <c r="C446" s="86"/>
      <c r="D446" s="25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c r="A447" s="67"/>
      <c r="B447" s="85"/>
      <c r="C447" s="86"/>
      <c r="D447" s="25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c r="A448" s="67"/>
      <c r="B448" s="85"/>
      <c r="C448" s="86"/>
      <c r="D448" s="25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c r="A449" s="67"/>
      <c r="B449" s="85"/>
      <c r="C449" s="86"/>
      <c r="D449" s="25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c r="A450" s="67"/>
      <c r="B450" s="85"/>
      <c r="C450" s="86"/>
      <c r="D450" s="25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c r="A451" s="67"/>
      <c r="B451" s="85"/>
      <c r="C451" s="86"/>
      <c r="D451" s="25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c r="A452" s="67"/>
      <c r="B452" s="85"/>
      <c r="C452" s="86"/>
      <c r="D452" s="25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c r="A453" s="67"/>
      <c r="B453" s="85"/>
      <c r="C453" s="86"/>
      <c r="D453" s="25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c r="A454" s="67"/>
      <c r="B454" s="85"/>
      <c r="C454" s="86"/>
      <c r="D454" s="25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c r="A455" s="67"/>
      <c r="B455" s="85"/>
      <c r="C455" s="86"/>
      <c r="D455" s="25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c r="A456" s="67"/>
      <c r="B456" s="85"/>
      <c r="C456" s="86"/>
      <c r="D456" s="25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c r="A457" s="67"/>
      <c r="B457" s="85"/>
      <c r="C457" s="86"/>
      <c r="D457" s="25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c r="A458" s="67"/>
      <c r="B458" s="85"/>
      <c r="C458" s="86"/>
      <c r="D458" s="25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c r="A459" s="67"/>
      <c r="B459" s="85"/>
      <c r="C459" s="86"/>
      <c r="D459" s="25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c r="A460" s="67"/>
      <c r="B460" s="85"/>
      <c r="C460" s="86"/>
      <c r="D460" s="25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c r="A461" s="67"/>
      <c r="B461" s="85"/>
      <c r="C461" s="86"/>
      <c r="D461" s="25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c r="A462" s="67"/>
      <c r="B462" s="85"/>
      <c r="C462" s="86"/>
      <c r="D462" s="25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c r="A463" s="67"/>
      <c r="B463" s="85"/>
      <c r="C463" s="86"/>
      <c r="D463" s="25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c r="A464" s="67"/>
      <c r="B464" s="85"/>
      <c r="C464" s="86"/>
      <c r="D464" s="25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sheetData>
  <conditionalFormatting sqref="U3:CA3">
    <cfRule type="cellIs" dxfId="17" priority="4" operator="equal">
      <formula>"Post-Fcst"</formula>
    </cfRule>
    <cfRule type="cellIs" dxfId="16" priority="5" operator="equal">
      <formula>"Forecast"</formula>
    </cfRule>
    <cfRule type="cellIs" dxfId="15" priority="6" operator="equal">
      <formula>"Pre Fcst"</formula>
    </cfRule>
  </conditionalFormatting>
  <conditionalFormatting sqref="J3:T3">
    <cfRule type="cellIs" dxfId="14" priority="1" operator="equal">
      <formula>"Post-Fcst"</formula>
    </cfRule>
    <cfRule type="cellIs" dxfId="13" priority="2" operator="equal">
      <formula>"Forecast"</formula>
    </cfRule>
    <cfRule type="cellIs" dxfId="12"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383" man="1"/>
    <brk id="234" max="16383" man="1"/>
    <brk id="29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4BD1E-CAC8-4940-9570-12008210E99E}">
  <sheetPr>
    <tabColor rgb="FF98C561"/>
    <outlinePr summaryBelow="0" summaryRight="0"/>
    <pageSetUpPr fitToPage="1"/>
  </sheetPr>
  <dimension ref="A1:CA812"/>
  <sheetViews>
    <sheetView showGridLines="0" tabSelected="1" zoomScaleNormal="100" workbookViewId="0">
      <pane ySplit="5" topLeftCell="A61" activePane="bottomLeft" state="frozen"/>
      <selection pane="bottomLeft" activeCell="A4" sqref="A4:R86"/>
      <selection activeCell="A6" sqref="A6"/>
    </sheetView>
  </sheetViews>
  <sheetFormatPr defaultColWidth="0" defaultRowHeight="12.75" zeroHeight="1"/>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Hafren Dyfrdwy</v>
      </c>
      <c r="R1" s="454"/>
      <c r="S1" s="454"/>
      <c r="T1" s="454"/>
    </row>
    <row r="2" spans="1:79" s="460" customFormat="1" ht="28.5">
      <c r="A2" s="142" t="str">
        <f xml:space="preserve"> "Update of the PR19 RCVs for publication in Spring " &amp; Inp!$F$17</f>
        <v>Update of the PR19 RCVs for publication in Spring 2022</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1427</v>
      </c>
      <c r="B7" s="408"/>
      <c r="C7" s="408"/>
      <c r="D7" s="408"/>
      <c r="E7" s="408"/>
      <c r="F7" s="408"/>
      <c r="G7" s="408"/>
      <c r="H7" s="408"/>
      <c r="I7" s="408"/>
      <c r="J7" s="408"/>
      <c r="K7" s="408"/>
      <c r="L7" s="408"/>
      <c r="M7" s="408"/>
      <c r="N7" s="408"/>
      <c r="O7" s="408"/>
      <c r="P7" s="408"/>
      <c r="Q7" s="408"/>
      <c r="R7" s="408"/>
      <c r="S7" s="408"/>
      <c r="T7" s="408"/>
    </row>
    <row r="8" spans="1:79" s="415" customFormat="1" ht="24.75">
      <c r="A8" s="410"/>
      <c r="B8" s="411" t="s">
        <v>749</v>
      </c>
      <c r="C8" s="412"/>
      <c r="D8" s="413"/>
      <c r="E8" s="414"/>
      <c r="R8" s="420"/>
    </row>
    <row r="9" spans="1:79" s="467" customFormat="1">
      <c r="A9" s="469"/>
      <c r="B9" s="470"/>
      <c r="C9" s="471"/>
      <c r="D9" s="461"/>
      <c r="E9" s="462"/>
      <c r="M9" s="463" t="s">
        <v>197</v>
      </c>
      <c r="N9" s="472" t="s">
        <v>198</v>
      </c>
      <c r="O9" s="463" t="s">
        <v>199</v>
      </c>
      <c r="P9" s="463" t="s">
        <v>200</v>
      </c>
      <c r="Q9" s="463" t="s">
        <v>201</v>
      </c>
      <c r="R9" s="473"/>
    </row>
    <row r="10" spans="1:79" s="487" customFormat="1" ht="12">
      <c r="A10" s="489"/>
      <c r="B10" s="561"/>
      <c r="C10" s="490"/>
      <c r="D10" s="464"/>
      <c r="E10" s="465" t="str">
        <f xml:space="preserve"> Update!E947</f>
        <v>Total: Opening RCV - nominal (year end prices)</v>
      </c>
      <c r="M10" s="626">
        <f xml:space="preserve"> Update!M947</f>
        <v>73.753674459618736</v>
      </c>
      <c r="N10" s="626">
        <f xml:space="preserve"> Update!N947</f>
        <v>81.47275781144765</v>
      </c>
      <c r="O10" s="626">
        <f xml:space="preserve"> Update!O947</f>
        <v>0</v>
      </c>
      <c r="P10" s="626">
        <f xml:space="preserve"> Update!P947</f>
        <v>0</v>
      </c>
      <c r="Q10" s="626">
        <f xml:space="preserve"> Update!Q947</f>
        <v>0</v>
      </c>
    </row>
    <row r="11" spans="1:79" s="487" customFormat="1" ht="12">
      <c r="A11" s="489"/>
      <c r="B11" s="561"/>
      <c r="C11" s="490"/>
      <c r="D11" s="464" t="s">
        <v>719</v>
      </c>
      <c r="E11" s="465" t="str">
        <f xml:space="preserve"> Update!E948</f>
        <v>Total: Indexation - nominal (year end prices)</v>
      </c>
      <c r="M11" s="626">
        <f xml:space="preserve"> Update!M948</f>
        <v>0.61783210164053348</v>
      </c>
      <c r="N11" s="626">
        <f xml:space="preserve"> Update!N948</f>
        <v>3.8080118591080412</v>
      </c>
      <c r="O11" s="626">
        <f xml:space="preserve"> Update!O948</f>
        <v>0</v>
      </c>
      <c r="P11" s="626">
        <f xml:space="preserve"> Update!P948</f>
        <v>0</v>
      </c>
      <c r="Q11" s="626">
        <f xml:space="preserve"> Update!Q948</f>
        <v>0</v>
      </c>
    </row>
    <row r="12" spans="1:79" s="487" customFormat="1" ht="12">
      <c r="A12" s="489"/>
      <c r="B12" s="561"/>
      <c r="C12" s="490"/>
      <c r="D12" s="464" t="s">
        <v>719</v>
      </c>
      <c r="E12" s="465" t="str">
        <f xml:space="preserve"> Update!E949</f>
        <v>Total: Non-PAYG totex additions - nominal (year end prices)</v>
      </c>
      <c r="M12" s="626">
        <f xml:space="preserve"> Update!M949</f>
        <v>10.197989211939937</v>
      </c>
      <c r="N12" s="626">
        <f xml:space="preserve"> Update!N949</f>
        <v>11.611809005245195</v>
      </c>
      <c r="O12" s="626">
        <f xml:space="preserve"> Update!O949</f>
        <v>0</v>
      </c>
      <c r="P12" s="626">
        <f xml:space="preserve"> Update!P949</f>
        <v>0</v>
      </c>
      <c r="Q12" s="626">
        <f xml:space="preserve"> Update!Q949</f>
        <v>0</v>
      </c>
    </row>
    <row r="13" spans="1:79" s="487" customFormat="1" ht="12">
      <c r="A13" s="489"/>
      <c r="B13" s="561"/>
      <c r="C13" s="490"/>
      <c r="D13" s="464" t="s">
        <v>631</v>
      </c>
      <c r="E13" s="465" t="str">
        <f xml:space="preserve"> Update!E950</f>
        <v>Total: RCV run-off - nominal (year end prices)</v>
      </c>
      <c r="M13" s="626">
        <f xml:space="preserve"> Update!M950</f>
        <v>4.9734785066053853</v>
      </c>
      <c r="N13" s="626">
        <f xml:space="preserve"> Update!N950</f>
        <v>5.6602442416409975</v>
      </c>
      <c r="O13" s="626">
        <f xml:space="preserve"> Update!O950</f>
        <v>0</v>
      </c>
      <c r="P13" s="626">
        <f xml:space="preserve"> Update!P950</f>
        <v>0</v>
      </c>
      <c r="Q13" s="626">
        <f xml:space="preserve"> Update!Q950</f>
        <v>0</v>
      </c>
    </row>
    <row r="14" spans="1:79" s="487" customFormat="1" ht="12">
      <c r="A14" s="489"/>
      <c r="B14" s="561"/>
      <c r="C14" s="490"/>
      <c r="D14" s="464" t="s">
        <v>631</v>
      </c>
      <c r="E14" s="465" t="str">
        <f xml:space="preserve"> Update!E951</f>
        <v>Total: Other adjustments - nominal (year end prices)</v>
      </c>
      <c r="M14" s="626">
        <f xml:space="preserve"> Update!M951</f>
        <v>0</v>
      </c>
      <c r="N14" s="626">
        <f xml:space="preserve"> Update!N951</f>
        <v>0</v>
      </c>
      <c r="O14" s="626">
        <f xml:space="preserve"> Update!O951</f>
        <v>0</v>
      </c>
      <c r="P14" s="626">
        <f xml:space="preserve"> Update!P951</f>
        <v>0</v>
      </c>
      <c r="Q14" s="626">
        <f xml:space="preserve"> Update!Q951</f>
        <v>0</v>
      </c>
    </row>
    <row r="15" spans="1:79" s="487" customFormat="1" ht="12">
      <c r="A15" s="489"/>
      <c r="B15" s="561"/>
      <c r="C15" s="490"/>
      <c r="D15" s="464"/>
      <c r="E15" s="465" t="str">
        <f xml:space="preserve"> Update!E952</f>
        <v>Total: Closing RCV - nominal (year end prices)</v>
      </c>
      <c r="M15" s="626">
        <f xml:space="preserve"> Update!M952</f>
        <v>79.596017266593876</v>
      </c>
      <c r="N15" s="626">
        <f xml:space="preserve"> Update!N952</f>
        <v>91.232334434159895</v>
      </c>
      <c r="O15" s="626">
        <f xml:space="preserve"> Update!O952</f>
        <v>0</v>
      </c>
      <c r="P15" s="626">
        <f xml:space="preserve"> Update!P952</f>
        <v>0</v>
      </c>
      <c r="Q15" s="626">
        <f xml:space="preserve"> Update!Q952</f>
        <v>0</v>
      </c>
    </row>
    <row r="16" spans="1:79" s="481" customFormat="1" ht="12">
      <c r="A16" s="474"/>
      <c r="B16" s="475"/>
      <c r="C16" s="476"/>
      <c r="D16" s="534"/>
      <c r="E16" s="535"/>
      <c r="R16" s="466"/>
    </row>
    <row r="17" spans="1:79" s="415" customFormat="1" ht="24.75">
      <c r="A17" s="410"/>
      <c r="B17" s="411" t="s">
        <v>1428</v>
      </c>
      <c r="C17" s="412"/>
      <c r="D17" s="413"/>
      <c r="E17" s="414"/>
      <c r="R17" s="420"/>
    </row>
    <row r="18" spans="1:79" s="467" customFormat="1">
      <c r="A18" s="469"/>
      <c r="B18" s="470"/>
      <c r="C18" s="471"/>
      <c r="D18" s="461"/>
      <c r="E18" s="462"/>
      <c r="M18" s="463" t="s">
        <v>197</v>
      </c>
      <c r="N18" s="472" t="s">
        <v>198</v>
      </c>
      <c r="O18" s="463" t="s">
        <v>199</v>
      </c>
      <c r="P18" s="463" t="s">
        <v>200</v>
      </c>
      <c r="Q18" s="463" t="s">
        <v>201</v>
      </c>
      <c r="R18" s="473"/>
    </row>
    <row r="19" spans="1:79" s="468" customFormat="1" ht="12">
      <c r="A19" s="483"/>
      <c r="B19" s="484"/>
      <c r="C19" s="485"/>
      <c r="D19" s="477"/>
      <c r="E19" s="495" t="str">
        <f xml:space="preserve"> Update!E140</f>
        <v>Total Opening RCV - WR - nominal (year end prices)</v>
      </c>
      <c r="M19" s="488">
        <f xml:space="preserve"> Update!M140</f>
        <v>58.635224945203859</v>
      </c>
      <c r="N19" s="488">
        <f xml:space="preserve"> Update!N140</f>
        <v>58.766511756355293</v>
      </c>
      <c r="O19" s="488">
        <f xml:space="preserve"> Update!O140</f>
        <v>0</v>
      </c>
      <c r="P19" s="488">
        <f xml:space="preserve"> Update!P140</f>
        <v>0</v>
      </c>
      <c r="Q19" s="488">
        <f xml:space="preserve"> Update!Q140</f>
        <v>0</v>
      </c>
      <c r="R19" s="487"/>
    </row>
    <row r="20" spans="1:79" s="487" customFormat="1" ht="12">
      <c r="A20" s="489"/>
      <c r="B20" s="561"/>
      <c r="C20" s="490"/>
      <c r="D20" s="464" t="s">
        <v>719</v>
      </c>
      <c r="E20" s="465" t="str">
        <f xml:space="preserve"> Update!E141</f>
        <v>Total Indexation - WR - nominal (year end prices)</v>
      </c>
      <c r="M20" s="626">
        <f xml:space="preserve"> Update!M141</f>
        <v>0.49118534803164865</v>
      </c>
      <c r="N20" s="626">
        <f xml:space="preserve"> Update!N141</f>
        <v>2.7982719817437154</v>
      </c>
      <c r="O20" s="626">
        <f xml:space="preserve"> Update!O141</f>
        <v>0</v>
      </c>
      <c r="P20" s="626">
        <f xml:space="preserve"> Update!P141</f>
        <v>0</v>
      </c>
      <c r="Q20" s="626">
        <f xml:space="preserve"> Update!Q141</f>
        <v>0</v>
      </c>
    </row>
    <row r="21" spans="1:79" s="487" customFormat="1" ht="12">
      <c r="A21" s="489"/>
      <c r="B21" s="561"/>
      <c r="C21" s="490"/>
      <c r="D21" s="464" t="s">
        <v>719</v>
      </c>
      <c r="E21" s="465" t="str">
        <f xml:space="preserve"> Update!E142</f>
        <v>Total Non-PAYG totex additions - WR - nominal (year end prices)</v>
      </c>
      <c r="M21" s="626">
        <f xml:space="preserve"> Update!M142</f>
        <v>2.0732082797608418</v>
      </c>
      <c r="N21" s="626">
        <f xml:space="preserve"> Update!N142</f>
        <v>2.2818047321330739</v>
      </c>
      <c r="O21" s="626">
        <f xml:space="preserve"> Update!O142</f>
        <v>0</v>
      </c>
      <c r="P21" s="626">
        <f xml:space="preserve"> Update!P142</f>
        <v>0</v>
      </c>
      <c r="Q21" s="626">
        <f xml:space="preserve"> Update!Q142</f>
        <v>0</v>
      </c>
    </row>
    <row r="22" spans="1:79" s="487" customFormat="1" ht="12">
      <c r="A22" s="489"/>
      <c r="B22" s="561"/>
      <c r="C22" s="490"/>
      <c r="D22" s="464" t="s">
        <v>631</v>
      </c>
      <c r="E22" s="465" t="str">
        <f xml:space="preserve"> Update!E143</f>
        <v>Total RCV run-off - WR - nominal (year end prices)</v>
      </c>
      <c r="M22" s="626">
        <f xml:space="preserve"> Update!M143</f>
        <v>3.7902699092863057</v>
      </c>
      <c r="N22" s="626">
        <f xml:space="preserve"> Update!N143</f>
        <v>3.9504582245624245</v>
      </c>
      <c r="O22" s="626">
        <f xml:space="preserve"> Update!O143</f>
        <v>0</v>
      </c>
      <c r="P22" s="626">
        <f xml:space="preserve"> Update!P143</f>
        <v>0</v>
      </c>
      <c r="Q22" s="626">
        <f xml:space="preserve"> Update!Q143</f>
        <v>0</v>
      </c>
    </row>
    <row r="23" spans="1:79" s="487" customFormat="1" ht="12">
      <c r="A23" s="489"/>
      <c r="B23" s="561"/>
      <c r="C23" s="490"/>
      <c r="D23" s="464" t="s">
        <v>631</v>
      </c>
      <c r="E23" s="465" t="str">
        <f xml:space="preserve"> Update!E144</f>
        <v>Total Other adjustments - WR - nominal (year end prices)</v>
      </c>
      <c r="M23" s="626">
        <f xml:space="preserve"> Update!M144</f>
        <v>0</v>
      </c>
      <c r="N23" s="626">
        <f xml:space="preserve"> Update!N144</f>
        <v>0</v>
      </c>
      <c r="O23" s="626">
        <f xml:space="preserve"> Update!O144</f>
        <v>0</v>
      </c>
      <c r="P23" s="626">
        <f xml:space="preserve"> Update!P144</f>
        <v>0</v>
      </c>
      <c r="Q23" s="626">
        <f xml:space="preserve"> Update!Q144</f>
        <v>0</v>
      </c>
    </row>
    <row r="24" spans="1:79" s="468" customFormat="1" ht="12">
      <c r="A24" s="483"/>
      <c r="B24" s="484"/>
      <c r="C24" s="485"/>
      <c r="D24" s="477"/>
      <c r="E24" s="478" t="str">
        <f xml:space="preserve"> Update!E145</f>
        <v>Total Closing RCV - WR - nominal (year end prices)</v>
      </c>
      <c r="M24" s="488">
        <f xml:space="preserve"> Update!M145</f>
        <v>57.409348663710098</v>
      </c>
      <c r="N24" s="488">
        <f xml:space="preserve"> Update!N145</f>
        <v>59.896130245669646</v>
      </c>
      <c r="O24" s="488">
        <f xml:space="preserve"> Update!O145</f>
        <v>0</v>
      </c>
      <c r="P24" s="488">
        <f xml:space="preserve"> Update!P145</f>
        <v>0</v>
      </c>
      <c r="Q24" s="488">
        <f xml:space="preserve"> Update!Q145</f>
        <v>0</v>
      </c>
      <c r="R24" s="487"/>
    </row>
    <row r="25" spans="1:79" s="545" customFormat="1" ht="12">
      <c r="A25" s="538"/>
      <c r="B25" s="539"/>
      <c r="C25" s="540"/>
      <c r="D25" s="541"/>
      <c r="E25" s="535"/>
      <c r="F25" s="542"/>
      <c r="G25" s="542"/>
      <c r="H25" s="542"/>
      <c r="I25" s="543"/>
      <c r="J25" s="543"/>
      <c r="K25" s="543"/>
      <c r="L25" s="543"/>
      <c r="M25" s="543"/>
      <c r="N25" s="543"/>
      <c r="O25" s="543"/>
      <c r="P25" s="543"/>
      <c r="Q25" s="543"/>
      <c r="R25" s="544"/>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row>
    <row r="26" spans="1:79" s="415" customFormat="1" ht="24.75">
      <c r="A26" s="410"/>
      <c r="B26" s="411" t="s">
        <v>1322</v>
      </c>
      <c r="C26" s="412"/>
      <c r="D26" s="413"/>
      <c r="E26" s="414"/>
      <c r="R26" s="420"/>
    </row>
    <row r="27" spans="1:79" s="467" customFormat="1">
      <c r="A27" s="469"/>
      <c r="B27" s="470"/>
      <c r="C27" s="471"/>
      <c r="D27" s="461"/>
      <c r="E27" s="462"/>
      <c r="M27" s="463" t="s">
        <v>197</v>
      </c>
      <c r="N27" s="472" t="s">
        <v>198</v>
      </c>
      <c r="O27" s="463" t="s">
        <v>199</v>
      </c>
      <c r="P27" s="463" t="s">
        <v>200</v>
      </c>
      <c r="Q27" s="463" t="s">
        <v>201</v>
      </c>
      <c r="R27" s="473"/>
    </row>
    <row r="28" spans="1:79" s="487" customFormat="1" ht="12">
      <c r="A28" s="489"/>
      <c r="B28" s="561"/>
      <c r="C28" s="490"/>
      <c r="D28" s="464"/>
      <c r="E28" s="465" t="str">
        <f xml:space="preserve"> Update!E320</f>
        <v>Total Opening RCV - WN - nominal (year end prices)</v>
      </c>
      <c r="M28" s="626">
        <f xml:space="preserve"> Update!M320</f>
        <v>14.419912880571371</v>
      </c>
      <c r="N28" s="626">
        <f xml:space="preserve"> Update!N320</f>
        <v>20.10679694416077</v>
      </c>
      <c r="O28" s="626">
        <f xml:space="preserve"> Update!O320</f>
        <v>0</v>
      </c>
      <c r="P28" s="626">
        <f xml:space="preserve"> Update!P320</f>
        <v>0</v>
      </c>
      <c r="Q28" s="626">
        <f xml:space="preserve"> Update!Q320</f>
        <v>0</v>
      </c>
    </row>
    <row r="29" spans="1:79" s="487" customFormat="1" ht="12">
      <c r="A29" s="489"/>
      <c r="B29" s="561"/>
      <c r="C29" s="490"/>
      <c r="D29" s="464" t="s">
        <v>719</v>
      </c>
      <c r="E29" s="465" t="str">
        <f xml:space="preserve"> Update!E321</f>
        <v>Total Indexation - WN - nominal (year end prices)</v>
      </c>
      <c r="M29" s="626">
        <f xml:space="preserve"> Update!M321</f>
        <v>0.12079513523566431</v>
      </c>
      <c r="N29" s="626">
        <f xml:space="preserve"> Update!N321</f>
        <v>0.90382381253984845</v>
      </c>
      <c r="O29" s="626">
        <f xml:space="preserve"> Update!O321</f>
        <v>0</v>
      </c>
      <c r="P29" s="626">
        <f xml:space="preserve"> Update!P321</f>
        <v>0</v>
      </c>
      <c r="Q29" s="626">
        <f xml:space="preserve"> Update!Q321</f>
        <v>0</v>
      </c>
    </row>
    <row r="30" spans="1:79" s="487" customFormat="1" ht="12">
      <c r="A30" s="489"/>
      <c r="B30" s="561"/>
      <c r="C30" s="490"/>
      <c r="D30" s="464" t="s">
        <v>719</v>
      </c>
      <c r="E30" s="465" t="str">
        <f xml:space="preserve"> Update!E322</f>
        <v>Total Non-PAYG totex additions - WN - nominal (year end prices)</v>
      </c>
      <c r="M30" s="626">
        <f xml:space="preserve"> Update!M322</f>
        <v>6.217250743606499</v>
      </c>
      <c r="N30" s="626">
        <f xml:space="preserve"> Update!N322</f>
        <v>6.9191114977012216</v>
      </c>
      <c r="O30" s="626">
        <f xml:space="preserve"> Update!O322</f>
        <v>0</v>
      </c>
      <c r="P30" s="626">
        <f xml:space="preserve"> Update!P322</f>
        <v>0</v>
      </c>
      <c r="Q30" s="626">
        <f xml:space="preserve"> Update!Q322</f>
        <v>0</v>
      </c>
    </row>
    <row r="31" spans="1:79" s="487" customFormat="1" ht="12">
      <c r="A31" s="489"/>
      <c r="B31" s="561"/>
      <c r="C31" s="490"/>
      <c r="D31" s="464" t="s">
        <v>631</v>
      </c>
      <c r="E31" s="465" t="str">
        <f xml:space="preserve"> Update!E323</f>
        <v>Total RCV run-off - WN - nominal (year end prices)</v>
      </c>
      <c r="M31" s="626">
        <f xml:space="preserve"> Update!M323</f>
        <v>1.1119080034194488</v>
      </c>
      <c r="N31" s="626">
        <f xml:space="preserve"> Update!N323</f>
        <v>1.5416211198497272</v>
      </c>
      <c r="O31" s="626">
        <f xml:space="preserve"> Update!O323</f>
        <v>0</v>
      </c>
      <c r="P31" s="626">
        <f xml:space="preserve"> Update!P323</f>
        <v>0</v>
      </c>
      <c r="Q31" s="626">
        <f xml:space="preserve"> Update!Q323</f>
        <v>0</v>
      </c>
    </row>
    <row r="32" spans="1:79" s="487" customFormat="1" ht="12">
      <c r="A32" s="489"/>
      <c r="B32" s="561"/>
      <c r="C32" s="490"/>
      <c r="D32" s="464" t="s">
        <v>631</v>
      </c>
      <c r="E32" s="465" t="str">
        <f xml:space="preserve"> Update!E324</f>
        <v>Total Other adjustments - WN - nominal (year end prices)</v>
      </c>
      <c r="M32" s="626">
        <f xml:space="preserve"> Update!M324</f>
        <v>0</v>
      </c>
      <c r="N32" s="626">
        <f xml:space="preserve"> Update!N324</f>
        <v>0</v>
      </c>
      <c r="O32" s="626">
        <f xml:space="preserve"> Update!O324</f>
        <v>0</v>
      </c>
      <c r="P32" s="626">
        <f xml:space="preserve"> Update!P324</f>
        <v>0</v>
      </c>
      <c r="Q32" s="626">
        <f xml:space="preserve"> Update!Q324</f>
        <v>0</v>
      </c>
    </row>
    <row r="33" spans="1:79" s="487" customFormat="1" ht="12">
      <c r="A33" s="489"/>
      <c r="B33" s="561"/>
      <c r="C33" s="490"/>
      <c r="D33" s="464"/>
      <c r="E33" s="465" t="str">
        <f xml:space="preserve"> Update!E325</f>
        <v>Total Closing RCV - WN - nominal (year end prices)</v>
      </c>
      <c r="M33" s="626">
        <f xml:space="preserve"> Update!M325</f>
        <v>19.646050755994089</v>
      </c>
      <c r="N33" s="626">
        <f xml:space="preserve"> Update!N325</f>
        <v>26.388111134552112</v>
      </c>
      <c r="O33" s="626">
        <f xml:space="preserve"> Update!O325</f>
        <v>0</v>
      </c>
      <c r="P33" s="626">
        <f xml:space="preserve"> Update!P325</f>
        <v>0</v>
      </c>
      <c r="Q33" s="626">
        <f xml:space="preserve"> Update!Q325</f>
        <v>0</v>
      </c>
    </row>
    <row r="34" spans="1:79" s="545" customFormat="1" ht="12">
      <c r="A34" s="538"/>
      <c r="B34" s="539"/>
      <c r="C34" s="540"/>
      <c r="D34" s="541"/>
      <c r="E34" s="535"/>
      <c r="F34" s="542"/>
      <c r="G34" s="542"/>
      <c r="H34" s="542"/>
      <c r="I34" s="543"/>
      <c r="J34" s="543"/>
      <c r="K34" s="543"/>
      <c r="L34" s="543"/>
      <c r="M34" s="543"/>
      <c r="N34" s="543"/>
      <c r="O34" s="543"/>
      <c r="P34" s="543"/>
      <c r="Q34" s="543"/>
      <c r="R34" s="544"/>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row>
    <row r="35" spans="1:79" s="415" customFormat="1" ht="24.75">
      <c r="A35" s="410"/>
      <c r="B35" s="411" t="s">
        <v>1332</v>
      </c>
      <c r="C35" s="412"/>
      <c r="D35" s="413"/>
      <c r="E35" s="414"/>
      <c r="R35" s="420"/>
    </row>
    <row r="36" spans="1:79" s="467" customFormat="1">
      <c r="A36" s="469"/>
      <c r="B36" s="470"/>
      <c r="C36" s="471"/>
      <c r="D36" s="461"/>
      <c r="E36" s="462"/>
      <c r="M36" s="463" t="s">
        <v>197</v>
      </c>
      <c r="N36" s="472" t="s">
        <v>198</v>
      </c>
      <c r="O36" s="463" t="s">
        <v>199</v>
      </c>
      <c r="P36" s="463" t="s">
        <v>200</v>
      </c>
      <c r="Q36" s="463" t="s">
        <v>201</v>
      </c>
      <c r="R36" s="473"/>
    </row>
    <row r="37" spans="1:79" s="487" customFormat="1" ht="12">
      <c r="A37" s="489"/>
      <c r="B37" s="561"/>
      <c r="C37" s="490"/>
      <c r="D37" s="464"/>
      <c r="E37" s="465" t="str">
        <f xml:space="preserve"> Update!E500</f>
        <v>Total Opening RCV - WWN - nominal (year end prices)</v>
      </c>
      <c r="M37" s="626">
        <f xml:space="preserve"> Update!M500</f>
        <v>0.6985366338435105</v>
      </c>
      <c r="N37" s="626">
        <f xml:space="preserve"> Update!N500</f>
        <v>2.5994491109315927</v>
      </c>
      <c r="O37" s="626">
        <f xml:space="preserve"> Update!O500</f>
        <v>0</v>
      </c>
      <c r="P37" s="626">
        <f xml:space="preserve"> Update!P500</f>
        <v>0</v>
      </c>
      <c r="Q37" s="626">
        <f xml:space="preserve"> Update!Q500</f>
        <v>0</v>
      </c>
    </row>
    <row r="38" spans="1:79" s="487" customFormat="1" ht="12">
      <c r="A38" s="489"/>
      <c r="B38" s="561"/>
      <c r="C38" s="490"/>
      <c r="D38" s="464" t="s">
        <v>719</v>
      </c>
      <c r="E38" s="465" t="str">
        <f xml:space="preserve"> Update!E501</f>
        <v>Total Indexation - WWN - nominal (year end prices)</v>
      </c>
      <c r="M38" s="626">
        <f xml:space="preserve"> Update!M501</f>
        <v>5.8516183732206534E-3</v>
      </c>
      <c r="N38" s="626">
        <f xml:space="preserve"> Update!N501</f>
        <v>0.10591606482447723</v>
      </c>
      <c r="O38" s="626">
        <f xml:space="preserve"> Update!O501</f>
        <v>0</v>
      </c>
      <c r="P38" s="626">
        <f xml:space="preserve"> Update!P501</f>
        <v>0</v>
      </c>
      <c r="Q38" s="626">
        <f xml:space="preserve"> Update!Q501</f>
        <v>0</v>
      </c>
    </row>
    <row r="39" spans="1:79" s="487" customFormat="1" ht="12">
      <c r="A39" s="489"/>
      <c r="B39" s="561"/>
      <c r="C39" s="490"/>
      <c r="D39" s="464" t="s">
        <v>719</v>
      </c>
      <c r="E39" s="465" t="str">
        <f xml:space="preserve"> Update!E502</f>
        <v>Total Non-PAYG totex additions - WWN - nominal (year end prices)</v>
      </c>
      <c r="M39" s="626">
        <f xml:space="preserve"> Update!M502</f>
        <v>1.907530188572597</v>
      </c>
      <c r="N39" s="626">
        <f xml:space="preserve"> Update!N502</f>
        <v>2.4108927754109009</v>
      </c>
      <c r="O39" s="626">
        <f xml:space="preserve"> Update!O502</f>
        <v>0</v>
      </c>
      <c r="P39" s="626">
        <f xml:space="preserve"> Update!P502</f>
        <v>0</v>
      </c>
      <c r="Q39" s="626">
        <f xml:space="preserve"> Update!Q502</f>
        <v>0</v>
      </c>
    </row>
    <row r="40" spans="1:79" s="487" customFormat="1" ht="12">
      <c r="A40" s="489"/>
      <c r="B40" s="561"/>
      <c r="C40" s="490"/>
      <c r="D40" s="464" t="s">
        <v>631</v>
      </c>
      <c r="E40" s="465" t="str">
        <f xml:space="preserve"> Update!E503</f>
        <v>Total RCV run-off - WWN - nominal (year end prices)</v>
      </c>
      <c r="M40" s="626">
        <f xml:space="preserve"> Update!M503</f>
        <v>7.1300593899630255E-2</v>
      </c>
      <c r="N40" s="626">
        <f xml:space="preserve"> Update!N503</f>
        <v>0.16816489722884512</v>
      </c>
      <c r="O40" s="626">
        <f xml:space="preserve"> Update!O503</f>
        <v>0</v>
      </c>
      <c r="P40" s="626">
        <f xml:space="preserve"> Update!P503</f>
        <v>0</v>
      </c>
      <c r="Q40" s="626">
        <f xml:space="preserve"> Update!Q503</f>
        <v>0</v>
      </c>
    </row>
    <row r="41" spans="1:79" s="487" customFormat="1" ht="12">
      <c r="A41" s="489"/>
      <c r="B41" s="561"/>
      <c r="C41" s="490"/>
      <c r="D41" s="464" t="s">
        <v>631</v>
      </c>
      <c r="E41" s="465" t="str">
        <f xml:space="preserve"> Update!E504</f>
        <v>Total Other adjustments - WWN - nominal (year end prices)</v>
      </c>
      <c r="M41" s="626">
        <f xml:space="preserve"> Update!M504</f>
        <v>0</v>
      </c>
      <c r="N41" s="626">
        <f xml:space="preserve"> Update!N504</f>
        <v>0</v>
      </c>
      <c r="O41" s="626">
        <f xml:space="preserve"> Update!O504</f>
        <v>0</v>
      </c>
      <c r="P41" s="626">
        <f xml:space="preserve"> Update!P504</f>
        <v>0</v>
      </c>
      <c r="Q41" s="626">
        <f xml:space="preserve"> Update!Q504</f>
        <v>0</v>
      </c>
    </row>
    <row r="42" spans="1:79" s="468" customFormat="1" ht="12">
      <c r="A42" s="483"/>
      <c r="B42" s="484"/>
      <c r="C42" s="485"/>
      <c r="D42" s="477"/>
      <c r="E42" s="478" t="str">
        <f xml:space="preserve"> Update!E505</f>
        <v>Total Closing RCV - WWN - nominal (year end prices)</v>
      </c>
      <c r="M42" s="488">
        <f xml:space="preserve"> Update!M505</f>
        <v>2.5406178468896981</v>
      </c>
      <c r="N42" s="488">
        <f xml:space="preserve"> Update!N505</f>
        <v>4.9480930539381252</v>
      </c>
      <c r="O42" s="488">
        <f xml:space="preserve"> Update!O505</f>
        <v>0</v>
      </c>
      <c r="P42" s="488">
        <f xml:space="preserve"> Update!P505</f>
        <v>0</v>
      </c>
      <c r="Q42" s="488">
        <f xml:space="preserve"> Update!Q505</f>
        <v>0</v>
      </c>
      <c r="R42" s="487"/>
    </row>
    <row r="43" spans="1:79" s="560" customFormat="1" ht="12">
      <c r="A43" s="554"/>
      <c r="B43" s="555"/>
      <c r="C43" s="556"/>
      <c r="D43" s="557"/>
      <c r="E43" s="558"/>
      <c r="F43" s="508"/>
      <c r="G43" s="508"/>
      <c r="H43" s="508"/>
      <c r="I43" s="508"/>
      <c r="J43" s="508"/>
      <c r="K43" s="508"/>
      <c r="L43" s="508"/>
      <c r="M43" s="508"/>
      <c r="N43" s="508"/>
      <c r="O43" s="508"/>
      <c r="P43" s="508"/>
      <c r="Q43" s="508"/>
      <c r="R43" s="559"/>
      <c r="S43" s="508"/>
      <c r="T43" s="508"/>
    </row>
    <row r="44" spans="1:79" s="415" customFormat="1" ht="24.75">
      <c r="A44" s="410"/>
      <c r="B44" s="411" t="s">
        <v>1342</v>
      </c>
      <c r="C44" s="412"/>
      <c r="D44" s="413"/>
      <c r="E44" s="414"/>
      <c r="R44" s="420"/>
    </row>
    <row r="45" spans="1:79" s="467" customFormat="1">
      <c r="A45" s="469"/>
      <c r="B45" s="470"/>
      <c r="C45" s="471"/>
      <c r="D45" s="461"/>
      <c r="E45" s="462"/>
      <c r="M45" s="463" t="s">
        <v>197</v>
      </c>
      <c r="N45" s="472" t="s">
        <v>198</v>
      </c>
      <c r="O45" s="463" t="s">
        <v>199</v>
      </c>
      <c r="P45" s="463" t="s">
        <v>200</v>
      </c>
      <c r="Q45" s="463" t="s">
        <v>201</v>
      </c>
      <c r="R45" s="473"/>
    </row>
    <row r="46" spans="1:79" s="487" customFormat="1" ht="12">
      <c r="A46" s="489"/>
      <c r="B46" s="561"/>
      <c r="C46" s="490"/>
      <c r="D46" s="464"/>
      <c r="E46" s="465" t="str">
        <f xml:space="preserve"> Update!E680</f>
        <v>Total Opening RCV - BR - nominal (year end prices)</v>
      </c>
      <c r="M46" s="626">
        <f xml:space="preserve"> Update!M680</f>
        <v>0</v>
      </c>
      <c r="N46" s="626">
        <f xml:space="preserve"> Update!N680</f>
        <v>0</v>
      </c>
      <c r="O46" s="626">
        <f xml:space="preserve"> Update!O680</f>
        <v>0</v>
      </c>
      <c r="P46" s="626">
        <f xml:space="preserve"> Update!P680</f>
        <v>0</v>
      </c>
      <c r="Q46" s="626">
        <f xml:space="preserve"> Update!Q680</f>
        <v>0</v>
      </c>
    </row>
    <row r="47" spans="1:79" s="487" customFormat="1" ht="12">
      <c r="A47" s="489"/>
      <c r="B47" s="561"/>
      <c r="C47" s="490"/>
      <c r="D47" s="464" t="s">
        <v>719</v>
      </c>
      <c r="E47" s="465" t="str">
        <f xml:space="preserve"> Update!E681</f>
        <v>Total Indexation - BR - nominal (year end prices)</v>
      </c>
      <c r="M47" s="626">
        <f xml:space="preserve"> Update!M681</f>
        <v>0</v>
      </c>
      <c r="N47" s="626">
        <f xml:space="preserve"> Update!N681</f>
        <v>0</v>
      </c>
      <c r="O47" s="626">
        <f xml:space="preserve"> Update!O681</f>
        <v>0</v>
      </c>
      <c r="P47" s="626">
        <f xml:space="preserve"> Update!P681</f>
        <v>0</v>
      </c>
      <c r="Q47" s="626">
        <f xml:space="preserve"> Update!Q681</f>
        <v>0</v>
      </c>
    </row>
    <row r="48" spans="1:79" s="487" customFormat="1" ht="12">
      <c r="A48" s="489"/>
      <c r="B48" s="561"/>
      <c r="C48" s="490"/>
      <c r="D48" s="464" t="s">
        <v>719</v>
      </c>
      <c r="E48" s="465" t="str">
        <f xml:space="preserve"> Update!E682</f>
        <v>Total Non-PAYG totex additions - BR - nominal (year end prices)</v>
      </c>
      <c r="M48" s="626">
        <f xml:space="preserve"> Update!M682</f>
        <v>0</v>
      </c>
      <c r="N48" s="626">
        <f xml:space="preserve"> Update!N682</f>
        <v>0</v>
      </c>
      <c r="O48" s="626">
        <f xml:space="preserve"> Update!O682</f>
        <v>0</v>
      </c>
      <c r="P48" s="626">
        <f xml:space="preserve"> Update!P682</f>
        <v>0</v>
      </c>
      <c r="Q48" s="626">
        <f xml:space="preserve"> Update!Q682</f>
        <v>0</v>
      </c>
    </row>
    <row r="49" spans="1:18" s="487" customFormat="1" ht="12">
      <c r="A49" s="489"/>
      <c r="B49" s="561"/>
      <c r="C49" s="490"/>
      <c r="D49" s="464" t="s">
        <v>631</v>
      </c>
      <c r="E49" s="465" t="str">
        <f xml:space="preserve"> Update!E683</f>
        <v>Total RCV run-off - BR - nominal (year end prices)</v>
      </c>
      <c r="M49" s="626">
        <f xml:space="preserve"> Update!M683</f>
        <v>0</v>
      </c>
      <c r="N49" s="626">
        <f xml:space="preserve"> Update!N683</f>
        <v>0</v>
      </c>
      <c r="O49" s="626">
        <f xml:space="preserve"> Update!O683</f>
        <v>0</v>
      </c>
      <c r="P49" s="626">
        <f xml:space="preserve"> Update!P683</f>
        <v>0</v>
      </c>
      <c r="Q49" s="626">
        <f xml:space="preserve"> Update!Q683</f>
        <v>0</v>
      </c>
    </row>
    <row r="50" spans="1:18" s="487" customFormat="1" ht="12">
      <c r="A50" s="489"/>
      <c r="B50" s="561"/>
      <c r="C50" s="490"/>
      <c r="D50" s="464" t="s">
        <v>631</v>
      </c>
      <c r="E50" s="465" t="str">
        <f xml:space="preserve"> Update!E684</f>
        <v>Total Other adjustments - BR - nominal (year end prices)</v>
      </c>
      <c r="M50" s="626">
        <f xml:space="preserve"> Update!M684</f>
        <v>0</v>
      </c>
      <c r="N50" s="626">
        <f xml:space="preserve"> Update!N684</f>
        <v>0</v>
      </c>
      <c r="O50" s="626">
        <f xml:space="preserve"> Update!O684</f>
        <v>0</v>
      </c>
      <c r="P50" s="626">
        <f xml:space="preserve"> Update!P684</f>
        <v>0</v>
      </c>
      <c r="Q50" s="626">
        <f xml:space="preserve"> Update!Q684</f>
        <v>0</v>
      </c>
    </row>
    <row r="51" spans="1:18" s="468" customFormat="1" ht="12">
      <c r="A51" s="483"/>
      <c r="B51" s="484"/>
      <c r="C51" s="485"/>
      <c r="D51" s="477"/>
      <c r="E51" s="478" t="str">
        <f xml:space="preserve"> Update!E685</f>
        <v>Total Closing RCV - BR - nominal (year end prices)</v>
      </c>
      <c r="M51" s="488">
        <f xml:space="preserve"> Update!M685</f>
        <v>0</v>
      </c>
      <c r="N51" s="488">
        <f xml:space="preserve"> Update!N685</f>
        <v>0</v>
      </c>
      <c r="O51" s="488">
        <f xml:space="preserve"> Update!O685</f>
        <v>0</v>
      </c>
      <c r="P51" s="488">
        <f xml:space="preserve"> Update!P685</f>
        <v>0</v>
      </c>
      <c r="Q51" s="488">
        <f xml:space="preserve"> Update!Q685</f>
        <v>0</v>
      </c>
      <c r="R51" s="487"/>
    </row>
    <row r="52" spans="1:18" s="481" customFormat="1" ht="12">
      <c r="A52" s="474"/>
      <c r="B52" s="475"/>
      <c r="C52" s="476"/>
      <c r="D52" s="534"/>
      <c r="E52" s="535"/>
      <c r="R52" s="466"/>
    </row>
    <row r="53" spans="1:18" s="415" customFormat="1" ht="24.75">
      <c r="A53" s="410"/>
      <c r="B53" s="411" t="s">
        <v>1352</v>
      </c>
      <c r="C53" s="412"/>
      <c r="D53" s="413"/>
      <c r="E53" s="414"/>
      <c r="R53" s="420"/>
    </row>
    <row r="54" spans="1:18" s="467" customFormat="1">
      <c r="A54" s="469"/>
      <c r="B54" s="470"/>
      <c r="C54" s="471"/>
      <c r="D54" s="461"/>
      <c r="E54" s="462"/>
      <c r="M54" s="463" t="s">
        <v>197</v>
      </c>
      <c r="N54" s="472" t="s">
        <v>198</v>
      </c>
      <c r="O54" s="463" t="s">
        <v>199</v>
      </c>
      <c r="P54" s="463" t="s">
        <v>200</v>
      </c>
      <c r="Q54" s="463" t="s">
        <v>201</v>
      </c>
      <c r="R54" s="473"/>
    </row>
    <row r="55" spans="1:18" s="487" customFormat="1" ht="12">
      <c r="A55" s="489"/>
      <c r="B55" s="561"/>
      <c r="C55" s="490"/>
      <c r="D55" s="464"/>
      <c r="E55" s="465" t="str">
        <f xml:space="preserve"> Update!E860</f>
        <v>Total Opening RCV - DMMY - nominal (year end prices)</v>
      </c>
      <c r="M55" s="626">
        <f xml:space="preserve"> Update!M860</f>
        <v>0</v>
      </c>
      <c r="N55" s="626">
        <f xml:space="preserve"> Update!N860</f>
        <v>0</v>
      </c>
      <c r="O55" s="626">
        <f xml:space="preserve"> Update!O860</f>
        <v>0</v>
      </c>
      <c r="P55" s="626">
        <f xml:space="preserve"> Update!P860</f>
        <v>0</v>
      </c>
      <c r="Q55" s="626">
        <f xml:space="preserve"> Update!Q860</f>
        <v>0</v>
      </c>
    </row>
    <row r="56" spans="1:18" s="487" customFormat="1" ht="12">
      <c r="A56" s="489"/>
      <c r="B56" s="561"/>
      <c r="C56" s="490"/>
      <c r="D56" s="464" t="s">
        <v>719</v>
      </c>
      <c r="E56" s="465" t="str">
        <f xml:space="preserve"> Update!E861</f>
        <v>Total Indexation - DMMY - nominal (year end prices)</v>
      </c>
      <c r="M56" s="626">
        <f xml:space="preserve"> Update!M861</f>
        <v>0</v>
      </c>
      <c r="N56" s="626">
        <f xml:space="preserve"> Update!N861</f>
        <v>0</v>
      </c>
      <c r="O56" s="626">
        <f xml:space="preserve"> Update!O861</f>
        <v>0</v>
      </c>
      <c r="P56" s="626">
        <f xml:space="preserve"> Update!P861</f>
        <v>0</v>
      </c>
      <c r="Q56" s="626">
        <f xml:space="preserve"> Update!Q861</f>
        <v>0</v>
      </c>
    </row>
    <row r="57" spans="1:18" s="487" customFormat="1" ht="12">
      <c r="A57" s="489"/>
      <c r="B57" s="561"/>
      <c r="C57" s="490"/>
      <c r="D57" s="464" t="s">
        <v>719</v>
      </c>
      <c r="E57" s="465" t="str">
        <f xml:space="preserve"> Update!E862</f>
        <v>Total Non-PAYG totex additions - DMMY - nominal (year end prices)</v>
      </c>
      <c r="M57" s="626">
        <f xml:space="preserve"> Update!M862</f>
        <v>0</v>
      </c>
      <c r="N57" s="626">
        <f xml:space="preserve"> Update!N862</f>
        <v>0</v>
      </c>
      <c r="O57" s="626">
        <f xml:space="preserve"> Update!O862</f>
        <v>0</v>
      </c>
      <c r="P57" s="626">
        <f xml:space="preserve"> Update!P862</f>
        <v>0</v>
      </c>
      <c r="Q57" s="626">
        <f xml:space="preserve"> Update!Q862</f>
        <v>0</v>
      </c>
    </row>
    <row r="58" spans="1:18" s="487" customFormat="1" ht="12">
      <c r="A58" s="489"/>
      <c r="B58" s="561"/>
      <c r="C58" s="490"/>
      <c r="D58" s="464" t="s">
        <v>631</v>
      </c>
      <c r="E58" s="465" t="str">
        <f xml:space="preserve"> Update!E863</f>
        <v>Total RCV run-off - DMMY - nominal (year end prices)</v>
      </c>
      <c r="M58" s="626">
        <f xml:space="preserve"> Update!M863</f>
        <v>0</v>
      </c>
      <c r="N58" s="626">
        <f xml:space="preserve"> Update!N863</f>
        <v>0</v>
      </c>
      <c r="O58" s="626">
        <f xml:space="preserve"> Update!O863</f>
        <v>0</v>
      </c>
      <c r="P58" s="626">
        <f xml:space="preserve"> Update!P863</f>
        <v>0</v>
      </c>
      <c r="Q58" s="626">
        <f xml:space="preserve"> Update!Q863</f>
        <v>0</v>
      </c>
    </row>
    <row r="59" spans="1:18" s="487" customFormat="1" ht="12">
      <c r="A59" s="489"/>
      <c r="B59" s="561"/>
      <c r="C59" s="490"/>
      <c r="D59" s="464" t="s">
        <v>631</v>
      </c>
      <c r="E59" s="465" t="str">
        <f xml:space="preserve"> Update!E864</f>
        <v>Total Other adjustments - DMMY - nominal (year end prices)</v>
      </c>
      <c r="M59" s="626">
        <f xml:space="preserve"> Update!M864</f>
        <v>0</v>
      </c>
      <c r="N59" s="626">
        <f xml:space="preserve"> Update!N864</f>
        <v>0</v>
      </c>
      <c r="O59" s="626">
        <f xml:space="preserve"> Update!O864</f>
        <v>0</v>
      </c>
      <c r="P59" s="626">
        <f xml:space="preserve"> Update!P864</f>
        <v>0</v>
      </c>
      <c r="Q59" s="626">
        <f xml:space="preserve"> Update!Q864</f>
        <v>0</v>
      </c>
    </row>
    <row r="60" spans="1:18" s="468" customFormat="1" ht="12">
      <c r="A60" s="483"/>
      <c r="B60" s="484"/>
      <c r="C60" s="485"/>
      <c r="D60" s="477"/>
      <c r="E60" s="478" t="str">
        <f xml:space="preserve"> Update!E865</f>
        <v>Total Closing RCV - DMMY - nominal (year end prices)</v>
      </c>
      <c r="M60" s="488">
        <f xml:space="preserve"> Update!M865</f>
        <v>0</v>
      </c>
      <c r="N60" s="488">
        <f xml:space="preserve"> Update!N865</f>
        <v>0</v>
      </c>
      <c r="O60" s="488">
        <f xml:space="preserve"> Update!O865</f>
        <v>0</v>
      </c>
      <c r="P60" s="488">
        <f xml:space="preserve"> Update!P865</f>
        <v>0</v>
      </c>
      <c r="Q60" s="488">
        <f xml:space="preserve"> Update!Q865</f>
        <v>0</v>
      </c>
      <c r="R60" s="487"/>
    </row>
    <row r="61" spans="1:18" s="481" customFormat="1" ht="12">
      <c r="A61" s="474"/>
      <c r="B61" s="475"/>
      <c r="C61" s="476"/>
      <c r="D61" s="534"/>
      <c r="E61" s="535"/>
      <c r="R61" s="466"/>
    </row>
    <row r="62" spans="1:18" s="481" customFormat="1" ht="12">
      <c r="A62" s="474"/>
      <c r="B62" s="475"/>
      <c r="C62" s="476"/>
      <c r="D62" s="534"/>
      <c r="E62" s="535"/>
      <c r="R62" s="466"/>
    </row>
    <row r="63" spans="1:18" s="415" customFormat="1" ht="24.75">
      <c r="A63" s="410"/>
      <c r="B63" s="411" t="s">
        <v>1307</v>
      </c>
      <c r="C63" s="412"/>
      <c r="D63" s="413"/>
      <c r="E63" s="414"/>
      <c r="R63" s="420"/>
    </row>
    <row r="64" spans="1:18" s="467" customFormat="1">
      <c r="A64" s="469"/>
      <c r="B64" s="470"/>
      <c r="C64" s="471"/>
      <c r="D64" s="461"/>
      <c r="E64" s="462"/>
      <c r="M64" s="463" t="s">
        <v>197</v>
      </c>
      <c r="N64" s="472" t="s">
        <v>198</v>
      </c>
      <c r="O64" s="463" t="s">
        <v>199</v>
      </c>
      <c r="P64" s="463" t="s">
        <v>200</v>
      </c>
      <c r="Q64" s="463" t="s">
        <v>201</v>
      </c>
      <c r="R64" s="473"/>
    </row>
    <row r="65" spans="1:18" s="468" customFormat="1" ht="12">
      <c r="A65" s="483"/>
      <c r="B65" s="484"/>
      <c r="C65" s="485"/>
      <c r="D65" s="477"/>
      <c r="E65" s="478" t="s">
        <v>1275</v>
      </c>
      <c r="F65" s="486"/>
      <c r="G65" s="486"/>
      <c r="H65" s="486"/>
      <c r="I65" s="486"/>
      <c r="J65" s="486"/>
      <c r="K65" s="486"/>
      <c r="L65" s="486"/>
      <c r="M65" s="480">
        <f xml:space="preserve"> Update!M954</f>
        <v>35.835664965650878</v>
      </c>
      <c r="N65" s="480">
        <f xml:space="preserve"> Update!N954</f>
        <v>35.524806552906313</v>
      </c>
      <c r="O65" s="480">
        <f xml:space="preserve"> Update!O954</f>
        <v>0</v>
      </c>
      <c r="P65" s="480">
        <f xml:space="preserve"> Update!P954</f>
        <v>0</v>
      </c>
      <c r="Q65" s="480">
        <f xml:space="preserve"> Update!Q954</f>
        <v>0</v>
      </c>
      <c r="R65" s="487"/>
    </row>
    <row r="66" spans="1:18" s="468" customFormat="1" ht="12">
      <c r="A66" s="483"/>
      <c r="B66" s="484"/>
      <c r="C66" s="485"/>
      <c r="D66" s="477"/>
      <c r="E66" s="478" t="s">
        <v>1276</v>
      </c>
      <c r="F66" s="486"/>
      <c r="G66" s="486"/>
      <c r="H66" s="486"/>
      <c r="I66" s="486"/>
      <c r="J66" s="486"/>
      <c r="K66" s="486"/>
      <c r="L66" s="486"/>
      <c r="M66" s="480">
        <f xml:space="preserve"> Update!M955</f>
        <v>35.811657861386827</v>
      </c>
      <c r="N66" s="480">
        <f xml:space="preserve"> Update!N955</f>
        <v>34.795363708370012</v>
      </c>
      <c r="O66" s="480">
        <f xml:space="preserve"> Update!O955</f>
        <v>0</v>
      </c>
      <c r="P66" s="480">
        <f xml:space="preserve"> Update!P955</f>
        <v>0</v>
      </c>
      <c r="Q66" s="480">
        <f xml:space="preserve"> Update!Q955</f>
        <v>0</v>
      </c>
      <c r="R66" s="487"/>
    </row>
    <row r="67" spans="1:18" s="468" customFormat="1" ht="12">
      <c r="A67" s="483"/>
      <c r="B67" s="484"/>
      <c r="C67" s="485"/>
      <c r="D67" s="477"/>
      <c r="E67" s="478" t="s">
        <v>1277</v>
      </c>
      <c r="F67" s="486"/>
      <c r="G67" s="486"/>
      <c r="H67" s="486"/>
      <c r="I67" s="486"/>
      <c r="J67" s="486"/>
      <c r="K67" s="486"/>
      <c r="L67" s="486"/>
      <c r="M67" s="480">
        <f xml:space="preserve"> Update!M956</f>
        <v>4.921227365839929</v>
      </c>
      <c r="N67" s="480">
        <f xml:space="preserve"> Update!N956</f>
        <v>15.373280207872787</v>
      </c>
      <c r="O67" s="480">
        <f xml:space="preserve"> Update!O956</f>
        <v>0</v>
      </c>
      <c r="P67" s="480">
        <f xml:space="preserve"> Update!P956</f>
        <v>0</v>
      </c>
      <c r="Q67" s="480">
        <f xml:space="preserve"> Update!Q956</f>
        <v>0</v>
      </c>
      <c r="R67" s="487"/>
    </row>
    <row r="68" spans="1:18" s="468" customFormat="1" ht="12">
      <c r="A68" s="483"/>
      <c r="B68" s="484"/>
      <c r="C68" s="485"/>
      <c r="D68" s="477"/>
      <c r="E68" s="478" t="s">
        <v>1278</v>
      </c>
      <c r="F68" s="486"/>
      <c r="G68" s="486"/>
      <c r="H68" s="486"/>
      <c r="I68" s="486"/>
      <c r="J68" s="486"/>
      <c r="K68" s="486"/>
      <c r="L68" s="486"/>
      <c r="M68" s="480">
        <f xml:space="preserve"> Update!M957</f>
        <v>76.568550192877623</v>
      </c>
      <c r="N68" s="480">
        <f xml:space="preserve"> Update!N957</f>
        <v>85.693450469149113</v>
      </c>
      <c r="O68" s="480">
        <f xml:space="preserve"> Update!O957</f>
        <v>0</v>
      </c>
      <c r="P68" s="480">
        <f xml:space="preserve"> Update!P957</f>
        <v>0</v>
      </c>
      <c r="Q68" s="480">
        <f xml:space="preserve"> Update!Q957</f>
        <v>0</v>
      </c>
      <c r="R68" s="487"/>
    </row>
    <row r="69" spans="1:18" s="481" customFormat="1" ht="12">
      <c r="A69" s="474"/>
      <c r="B69" s="475"/>
      <c r="C69" s="476"/>
      <c r="D69" s="534"/>
      <c r="E69" s="535"/>
      <c r="R69" s="466"/>
    </row>
    <row r="70" spans="1:18" s="496" customFormat="1" ht="12">
      <c r="A70" s="483"/>
      <c r="B70" s="484"/>
      <c r="C70" s="485"/>
      <c r="D70" s="536"/>
      <c r="E70" s="537"/>
      <c r="R70" s="494"/>
    </row>
    <row r="71" spans="1:18" s="415" customFormat="1" ht="24.75">
      <c r="A71" s="410"/>
      <c r="B71" s="411" t="s">
        <v>1308</v>
      </c>
      <c r="C71" s="412"/>
      <c r="D71" s="413"/>
      <c r="E71" s="414"/>
      <c r="R71" s="420"/>
    </row>
    <row r="72" spans="1:18" s="467" customFormat="1">
      <c r="A72" s="469"/>
      <c r="B72" s="470"/>
      <c r="C72" s="471"/>
      <c r="D72" s="461"/>
      <c r="E72" s="462"/>
      <c r="M72" s="463" t="s">
        <v>197</v>
      </c>
      <c r="N72" s="472" t="s">
        <v>198</v>
      </c>
      <c r="O72" s="463" t="s">
        <v>199</v>
      </c>
      <c r="P72" s="463" t="s">
        <v>200</v>
      </c>
      <c r="Q72" s="463" t="s">
        <v>201</v>
      </c>
      <c r="R72" s="473"/>
    </row>
    <row r="73" spans="1:18" s="494" customFormat="1" ht="12">
      <c r="A73" s="489"/>
      <c r="B73" s="484"/>
      <c r="C73" s="490"/>
      <c r="D73" s="464"/>
      <c r="E73" s="465" t="s">
        <v>600</v>
      </c>
      <c r="F73" s="491"/>
      <c r="G73" s="491"/>
      <c r="H73" s="491"/>
      <c r="I73" s="491"/>
      <c r="J73" s="492"/>
      <c r="K73" s="492"/>
      <c r="L73" s="492"/>
      <c r="M73" s="493">
        <f xml:space="preserve"> Inp!M$206</f>
        <v>0.4</v>
      </c>
      <c r="N73" s="493">
        <f xml:space="preserve"> Inp!N$206</f>
        <v>0.4</v>
      </c>
      <c r="O73" s="493">
        <f xml:space="preserve"> Inp!O$206</f>
        <v>0.4</v>
      </c>
      <c r="P73" s="493">
        <f xml:space="preserve"> Inp!P$206</f>
        <v>0.4</v>
      </c>
      <c r="Q73" s="493">
        <f xml:space="preserve"> Inp!Q$206</f>
        <v>0.4</v>
      </c>
    </row>
    <row r="74" spans="1:18" s="496" customFormat="1" ht="12">
      <c r="A74" s="483"/>
      <c r="B74" s="484"/>
      <c r="C74" s="485"/>
      <c r="D74" s="477"/>
      <c r="E74" s="495" t="s">
        <v>1291</v>
      </c>
      <c r="F74" s="486"/>
      <c r="G74" s="486"/>
      <c r="H74" s="486"/>
      <c r="I74" s="486"/>
      <c r="J74" s="486"/>
      <c r="K74" s="486"/>
      <c r="L74" s="486"/>
      <c r="M74" s="565">
        <f xml:space="preserve"> Update!M994</f>
        <v>29.254297371484839</v>
      </c>
      <c r="N74" s="480">
        <f xml:space="preserve"> Update!N994</f>
        <v>31.580441773012488</v>
      </c>
      <c r="O74" s="480">
        <f xml:space="preserve"> Update!O994</f>
        <v>0</v>
      </c>
      <c r="P74" s="480">
        <f xml:space="preserve"> Update!P994</f>
        <v>0</v>
      </c>
      <c r="Q74" s="480">
        <f xml:space="preserve"> Update!Q994</f>
        <v>0</v>
      </c>
      <c r="R74" s="494"/>
    </row>
    <row r="75" spans="1:18" s="481" customFormat="1" ht="12">
      <c r="A75" s="474"/>
      <c r="B75" s="475"/>
      <c r="C75" s="476"/>
      <c r="D75" s="534"/>
      <c r="E75" s="535"/>
      <c r="R75" s="466"/>
    </row>
    <row r="76" spans="1:18" s="496" customFormat="1" ht="12">
      <c r="A76" s="483"/>
      <c r="B76" s="484"/>
      <c r="C76" s="485"/>
      <c r="D76" s="536"/>
      <c r="E76" s="537"/>
      <c r="F76" s="537"/>
      <c r="G76" s="537"/>
      <c r="H76" s="537"/>
      <c r="I76" s="537"/>
      <c r="J76" s="537"/>
      <c r="K76" s="537"/>
      <c r="L76" s="537"/>
      <c r="M76" s="537"/>
      <c r="N76" s="537"/>
      <c r="O76" s="537"/>
      <c r="P76" s="537"/>
      <c r="Q76" s="537"/>
      <c r="R76" s="494"/>
    </row>
    <row r="77" spans="1:18" s="415" customFormat="1" ht="24.75">
      <c r="A77" s="410"/>
      <c r="B77" s="411" t="s">
        <v>1309</v>
      </c>
      <c r="C77" s="412"/>
      <c r="D77" s="413"/>
      <c r="E77" s="414"/>
      <c r="R77" s="420"/>
    </row>
    <row r="78" spans="1:18" s="467" customFormat="1">
      <c r="A78" s="469"/>
      <c r="B78" s="470"/>
      <c r="C78" s="471"/>
      <c r="D78" s="461"/>
      <c r="E78" s="462"/>
      <c r="M78" s="463" t="s">
        <v>197</v>
      </c>
      <c r="N78" s="472" t="s">
        <v>198</v>
      </c>
      <c r="O78" s="463" t="s">
        <v>199</v>
      </c>
      <c r="P78" s="463" t="s">
        <v>200</v>
      </c>
      <c r="Q78" s="463" t="s">
        <v>201</v>
      </c>
      <c r="R78" s="473"/>
    </row>
    <row r="79" spans="1:18" s="494" customFormat="1" ht="12">
      <c r="A79" s="489"/>
      <c r="B79" s="484"/>
      <c r="C79" s="490"/>
      <c r="D79" s="464"/>
      <c r="E79" s="465" t="s">
        <v>605</v>
      </c>
      <c r="F79" s="491"/>
      <c r="G79" s="491"/>
      <c r="H79" s="491"/>
      <c r="I79" s="491"/>
      <c r="J79" s="492"/>
      <c r="K79" s="492"/>
      <c r="L79" s="492"/>
      <c r="M79" s="493">
        <f xml:space="preserve"> Inp!M$214</f>
        <v>0.38514999999999999</v>
      </c>
      <c r="N79" s="493">
        <f xml:space="preserve"> Inp!N$214</f>
        <v>0</v>
      </c>
      <c r="O79" s="493">
        <f xml:space="preserve"> Inp!O$214</f>
        <v>0</v>
      </c>
      <c r="P79" s="493">
        <f xml:space="preserve"> Inp!P$214</f>
        <v>0</v>
      </c>
      <c r="Q79" s="493">
        <f xml:space="preserve"> Inp!Q$214</f>
        <v>0</v>
      </c>
    </row>
    <row r="80" spans="1:18" s="496" customFormat="1" ht="12">
      <c r="A80" s="483"/>
      <c r="B80" s="484"/>
      <c r="C80" s="485"/>
      <c r="D80" s="477"/>
      <c r="E80" s="478" t="s">
        <v>1295</v>
      </c>
      <c r="F80" s="486"/>
      <c r="G80" s="486"/>
      <c r="H80" s="486"/>
      <c r="I80" s="486"/>
      <c r="J80" s="486"/>
      <c r="K80" s="486"/>
      <c r="L80" s="486"/>
      <c r="M80" s="565">
        <f xml:space="preserve"> Update!M1014</f>
        <v>28.168231581568463</v>
      </c>
      <c r="N80" s="480">
        <f xml:space="preserve"> Update!N1014</f>
        <v>0</v>
      </c>
      <c r="O80" s="480">
        <f xml:space="preserve"> Update!O1014</f>
        <v>0</v>
      </c>
      <c r="P80" s="480">
        <f xml:space="preserve"> Update!P1014</f>
        <v>0</v>
      </c>
      <c r="Q80" s="480">
        <f xml:space="preserve"> Update!Q1014</f>
        <v>0</v>
      </c>
      <c r="R80" s="494"/>
    </row>
    <row r="81" spans="1:79" s="481" customFormat="1" ht="12">
      <c r="A81" s="474"/>
      <c r="B81" s="475"/>
      <c r="C81" s="476"/>
      <c r="D81" s="534"/>
      <c r="E81" s="535"/>
      <c r="R81" s="466"/>
    </row>
    <row r="82" spans="1:79" s="496" customFormat="1" ht="12">
      <c r="A82" s="483"/>
      <c r="B82" s="484"/>
      <c r="C82" s="485"/>
      <c r="D82" s="536"/>
      <c r="E82" s="537"/>
      <c r="F82" s="537"/>
      <c r="G82" s="537"/>
      <c r="H82" s="537"/>
      <c r="I82" s="537"/>
      <c r="J82" s="537"/>
      <c r="K82" s="537"/>
      <c r="L82" s="537"/>
      <c r="M82" s="537"/>
      <c r="N82" s="537"/>
      <c r="O82" s="537"/>
      <c r="P82" s="537"/>
      <c r="Q82" s="537"/>
      <c r="R82" s="494"/>
    </row>
    <row r="83" spans="1:79" s="420" customFormat="1" ht="24.75">
      <c r="A83" s="630"/>
      <c r="B83" s="411" t="s">
        <v>1310</v>
      </c>
      <c r="C83" s="631"/>
      <c r="D83" s="632"/>
      <c r="E83" s="633"/>
    </row>
    <row r="84" spans="1:79" s="473" customFormat="1">
      <c r="A84" s="564"/>
      <c r="B84" s="470"/>
      <c r="C84" s="530"/>
      <c r="D84" s="634"/>
      <c r="E84" s="635"/>
      <c r="M84" s="636" t="s">
        <v>197</v>
      </c>
      <c r="N84" s="637" t="s">
        <v>198</v>
      </c>
      <c r="O84" s="636" t="s">
        <v>199</v>
      </c>
      <c r="P84" s="636" t="s">
        <v>200</v>
      </c>
      <c r="Q84" s="636" t="s">
        <v>201</v>
      </c>
    </row>
    <row r="85" spans="1:79" s="494" customFormat="1" ht="12">
      <c r="A85" s="489"/>
      <c r="B85" s="561"/>
      <c r="C85" s="490"/>
      <c r="D85" s="464"/>
      <c r="E85" s="465" t="str">
        <f xml:space="preserve"> Update!E$1033</f>
        <v>Total: Annual RCV indexation</v>
      </c>
      <c r="F85" s="638"/>
      <c r="G85" s="638"/>
      <c r="H85" s="638"/>
      <c r="I85" s="638"/>
      <c r="J85" s="638"/>
      <c r="K85" s="638"/>
      <c r="L85" s="638"/>
      <c r="M85" s="493">
        <f xml:space="preserve"> Update!M$1033</f>
        <v>1.0470923567005519E-2</v>
      </c>
      <c r="N85" s="493">
        <f xml:space="preserve"> Update!N$1033</f>
        <v>7.2335694072678258E-2</v>
      </c>
      <c r="O85" s="493">
        <f xml:space="preserve"> Update!O$1033</f>
        <v>0</v>
      </c>
      <c r="P85" s="493">
        <f xml:space="preserve"> Update!P$1033</f>
        <v>0</v>
      </c>
      <c r="Q85" s="493">
        <f xml:space="preserve"> Update!Q$1033</f>
        <v>0</v>
      </c>
    </row>
    <row r="86" spans="1:79" s="496" customFormat="1" ht="12">
      <c r="A86" s="483"/>
      <c r="B86" s="484"/>
      <c r="C86" s="485"/>
      <c r="D86" s="536"/>
      <c r="E86" s="537"/>
      <c r="R86" s="494"/>
    </row>
    <row r="87" spans="1:79" s="496" customFormat="1" ht="12">
      <c r="A87" s="483"/>
      <c r="B87" s="484"/>
      <c r="C87" s="485"/>
      <c r="D87" s="536"/>
      <c r="E87" s="537"/>
      <c r="R87" s="494"/>
    </row>
    <row r="88" spans="1:79">
      <c r="A88" s="51" t="s">
        <v>88</v>
      </c>
      <c r="B88" s="51"/>
      <c r="C88" s="51"/>
      <c r="D88" s="363"/>
      <c r="E88" s="51"/>
      <c r="F88" s="51"/>
      <c r="G88" s="51"/>
      <c r="H88" s="51"/>
      <c r="I88" s="51"/>
      <c r="J88" s="51"/>
      <c r="K88" s="51"/>
      <c r="L88" s="51"/>
      <c r="M88" s="51"/>
      <c r="N88" s="51"/>
      <c r="O88" s="51"/>
      <c r="P88" s="51"/>
      <c r="Q88" s="51"/>
    </row>
    <row r="89" spans="1:79">
      <c r="D89" s="250"/>
    </row>
    <row r="90" spans="1:79">
      <c r="D90" s="250"/>
    </row>
    <row r="91" spans="1:79">
      <c r="D91" s="250"/>
    </row>
    <row r="92" spans="1:79">
      <c r="D92" s="250"/>
    </row>
    <row r="93" spans="1:79">
      <c r="D93" s="250"/>
    </row>
    <row r="94" spans="1:79">
      <c r="D94" s="250"/>
    </row>
    <row r="95" spans="1:79">
      <c r="D95" s="250"/>
    </row>
    <row r="96" spans="1:79" s="84" customFormat="1">
      <c r="A96" s="67"/>
      <c r="B96" s="85"/>
      <c r="C96" s="86"/>
      <c r="D96" s="25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row>
    <row r="97" spans="1:79" s="84" customFormat="1">
      <c r="A97" s="67"/>
      <c r="B97" s="85"/>
      <c r="C97" s="86"/>
      <c r="D97" s="25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row>
    <row r="98" spans="1:79" s="84" customFormat="1">
      <c r="A98" s="67"/>
      <c r="B98" s="85"/>
      <c r="C98" s="86"/>
      <c r="D98" s="25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row>
    <row r="99" spans="1:79" s="84" customFormat="1">
      <c r="A99" s="67"/>
      <c r="B99" s="85"/>
      <c r="C99" s="86"/>
      <c r="D99" s="25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row>
    <row r="100" spans="1:79" s="84" customFormat="1">
      <c r="A100" s="67"/>
      <c r="B100" s="85"/>
      <c r="C100" s="86"/>
      <c r="D100" s="25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row>
    <row r="101" spans="1:79" s="84" customFormat="1">
      <c r="A101" s="67"/>
      <c r="B101" s="85"/>
      <c r="C101" s="86"/>
      <c r="D101" s="25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row>
    <row r="102" spans="1:79" s="84" customFormat="1">
      <c r="A102" s="67"/>
      <c r="B102" s="85"/>
      <c r="C102" s="86"/>
      <c r="D102" s="25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row>
    <row r="103" spans="1:79" s="84" customFormat="1">
      <c r="A103" s="67"/>
      <c r="B103" s="85"/>
      <c r="C103" s="86"/>
      <c r="D103" s="25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row>
    <row r="104" spans="1:79" s="84" customFormat="1">
      <c r="A104" s="67"/>
      <c r="B104" s="85"/>
      <c r="C104" s="86"/>
      <c r="D104" s="25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row>
    <row r="105" spans="1:79" s="84" customFormat="1">
      <c r="A105" s="67"/>
      <c r="B105" s="85"/>
      <c r="C105" s="86"/>
      <c r="D105" s="25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row>
    <row r="106" spans="1:79" s="84" customFormat="1">
      <c r="A106" s="67"/>
      <c r="B106" s="85"/>
      <c r="C106" s="86"/>
      <c r="D106" s="25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row>
    <row r="107" spans="1:79" s="84" customFormat="1">
      <c r="A107" s="67"/>
      <c r="B107" s="85"/>
      <c r="C107" s="86"/>
      <c r="D107" s="25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row>
    <row r="108" spans="1:79" s="84" customFormat="1">
      <c r="A108" s="67"/>
      <c r="B108" s="85"/>
      <c r="C108" s="86"/>
      <c r="D108" s="25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row>
    <row r="109" spans="1:79" s="84" customFormat="1">
      <c r="A109" s="67"/>
      <c r="B109" s="85"/>
      <c r="C109" s="86"/>
      <c r="D109" s="25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row>
    <row r="110" spans="1:79" s="84" customFormat="1">
      <c r="A110" s="67"/>
      <c r="B110" s="85"/>
      <c r="C110" s="86"/>
      <c r="D110" s="25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row>
    <row r="111" spans="1:79" s="84" customFormat="1">
      <c r="A111" s="67"/>
      <c r="B111" s="85"/>
      <c r="C111" s="86"/>
      <c r="D111" s="25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row>
    <row r="112" spans="1:79" s="84" customFormat="1">
      <c r="A112" s="67"/>
      <c r="B112" s="85"/>
      <c r="C112" s="86"/>
      <c r="D112" s="25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row>
    <row r="113" spans="1:79" s="84" customFormat="1">
      <c r="A113" s="67"/>
      <c r="B113" s="85"/>
      <c r="C113" s="86"/>
      <c r="D113" s="25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row>
    <row r="114" spans="1:79" s="84" customFormat="1">
      <c r="A114" s="67"/>
      <c r="B114" s="85"/>
      <c r="C114" s="86"/>
      <c r="D114" s="25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row>
    <row r="115" spans="1:79" s="84" customFormat="1">
      <c r="A115" s="67"/>
      <c r="B115" s="85"/>
      <c r="C115" s="86"/>
      <c r="D115" s="25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row>
    <row r="116" spans="1:79" s="84" customFormat="1">
      <c r="A116" s="67"/>
      <c r="B116" s="85"/>
      <c r="C116" s="86"/>
      <c r="D116" s="25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row>
    <row r="117" spans="1:79" s="84" customFormat="1">
      <c r="A117" s="67"/>
      <c r="B117" s="85"/>
      <c r="C117" s="86"/>
      <c r="D117" s="25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row>
    <row r="118" spans="1:79" s="84" customFormat="1">
      <c r="A118" s="67"/>
      <c r="B118" s="85"/>
      <c r="C118" s="86"/>
      <c r="D118" s="25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row>
    <row r="119" spans="1:79" s="84" customFormat="1">
      <c r="A119" s="67"/>
      <c r="B119" s="85"/>
      <c r="C119" s="86"/>
      <c r="D119" s="25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row>
    <row r="120" spans="1:79" s="84" customFormat="1">
      <c r="A120" s="67"/>
      <c r="B120" s="85"/>
      <c r="C120" s="86"/>
      <c r="D120" s="25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c r="BW120" s="70"/>
      <c r="BX120" s="70"/>
      <c r="BY120" s="70"/>
      <c r="BZ120" s="70"/>
      <c r="CA120" s="70"/>
    </row>
    <row r="121" spans="1:79" s="84" customFormat="1">
      <c r="A121" s="67"/>
      <c r="B121" s="85"/>
      <c r="C121" s="86"/>
      <c r="D121" s="25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c r="BW121" s="70"/>
      <c r="BX121" s="70"/>
      <c r="BY121" s="70"/>
      <c r="BZ121" s="70"/>
      <c r="CA121" s="70"/>
    </row>
    <row r="122" spans="1:79" s="84" customFormat="1">
      <c r="A122" s="67"/>
      <c r="B122" s="85"/>
      <c r="C122" s="86"/>
      <c r="D122" s="25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c r="BW122" s="70"/>
      <c r="BX122" s="70"/>
      <c r="BY122" s="70"/>
      <c r="BZ122" s="70"/>
      <c r="CA122" s="70"/>
    </row>
    <row r="123" spans="1:79" s="84" customFormat="1">
      <c r="A123" s="67"/>
      <c r="B123" s="85"/>
      <c r="C123" s="86"/>
      <c r="D123" s="25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row>
    <row r="124" spans="1:79" s="84" customFormat="1">
      <c r="A124" s="67"/>
      <c r="B124" s="85"/>
      <c r="C124" s="86"/>
      <c r="D124" s="25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c r="BX124" s="70"/>
      <c r="BY124" s="70"/>
      <c r="BZ124" s="70"/>
      <c r="CA124" s="70"/>
    </row>
    <row r="125" spans="1:79" s="84" customFormat="1">
      <c r="A125" s="67"/>
      <c r="B125" s="85"/>
      <c r="C125" s="86"/>
      <c r="D125" s="25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c r="BX125" s="70"/>
      <c r="BY125" s="70"/>
      <c r="BZ125" s="70"/>
      <c r="CA125" s="70"/>
    </row>
    <row r="126" spans="1:79" s="84" customFormat="1">
      <c r="A126" s="67"/>
      <c r="B126" s="85"/>
      <c r="C126" s="86"/>
      <c r="D126" s="25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c r="BW126" s="70"/>
      <c r="BX126" s="70"/>
      <c r="BY126" s="70"/>
      <c r="BZ126" s="70"/>
      <c r="CA126" s="70"/>
    </row>
    <row r="127" spans="1:79" s="84" customFormat="1">
      <c r="A127" s="67"/>
      <c r="B127" s="85"/>
      <c r="C127" s="86"/>
      <c r="D127" s="25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c r="BX127" s="70"/>
      <c r="BY127" s="70"/>
      <c r="BZ127" s="70"/>
      <c r="CA127" s="70"/>
    </row>
    <row r="128" spans="1:79" s="84" customFormat="1">
      <c r="A128" s="67"/>
      <c r="B128" s="85"/>
      <c r="C128" s="86"/>
      <c r="D128" s="25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row>
    <row r="129" spans="1:79" s="84" customFormat="1">
      <c r="A129" s="67"/>
      <c r="B129" s="85"/>
      <c r="C129" s="86"/>
      <c r="D129" s="25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c r="BZ129" s="70"/>
      <c r="CA129" s="70"/>
    </row>
    <row r="130" spans="1:79" s="84" customFormat="1">
      <c r="A130" s="67"/>
      <c r="B130" s="85"/>
      <c r="C130" s="86"/>
      <c r="D130" s="25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row>
    <row r="131" spans="1:79" s="84" customFormat="1">
      <c r="A131" s="67"/>
      <c r="B131" s="85"/>
      <c r="C131" s="86"/>
      <c r="D131" s="25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row>
    <row r="132" spans="1:79" s="84" customFormat="1">
      <c r="A132" s="67"/>
      <c r="B132" s="85"/>
      <c r="C132" s="86"/>
      <c r="D132" s="25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row>
    <row r="133" spans="1:79" s="84" customFormat="1">
      <c r="A133" s="67"/>
      <c r="B133" s="85"/>
      <c r="C133" s="86"/>
      <c r="D133" s="25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row>
    <row r="134" spans="1:79" s="84" customFormat="1">
      <c r="A134" s="67"/>
      <c r="B134" s="85"/>
      <c r="C134" s="86"/>
      <c r="D134" s="25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row>
    <row r="135" spans="1:79" s="84" customFormat="1">
      <c r="A135" s="67"/>
      <c r="B135" s="85"/>
      <c r="C135" s="86"/>
      <c r="D135" s="25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row>
    <row r="136" spans="1:79" s="84" customFormat="1">
      <c r="A136" s="67"/>
      <c r="B136" s="85"/>
      <c r="C136" s="86"/>
      <c r="D136" s="25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row>
    <row r="137" spans="1:79" s="84" customFormat="1">
      <c r="A137" s="67"/>
      <c r="B137" s="85"/>
      <c r="C137" s="86"/>
      <c r="D137" s="25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c r="BJ137" s="70"/>
      <c r="BK137" s="70"/>
      <c r="BL137" s="70"/>
      <c r="BM137" s="70"/>
      <c r="BN137" s="70"/>
      <c r="BO137" s="70"/>
      <c r="BP137" s="70"/>
      <c r="BQ137" s="70"/>
      <c r="BR137" s="70"/>
      <c r="BS137" s="70"/>
      <c r="BT137" s="70"/>
      <c r="BU137" s="70"/>
      <c r="BV137" s="70"/>
      <c r="BW137" s="70"/>
      <c r="BX137" s="70"/>
      <c r="BY137" s="70"/>
      <c r="BZ137" s="70"/>
      <c r="CA137" s="70"/>
    </row>
    <row r="138" spans="1:79" s="84" customFormat="1">
      <c r="A138" s="67"/>
      <c r="B138" s="85"/>
      <c r="C138" s="86"/>
      <c r="D138" s="25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c r="BX138" s="70"/>
      <c r="BY138" s="70"/>
      <c r="BZ138" s="70"/>
      <c r="CA138" s="70"/>
    </row>
    <row r="139" spans="1:79" s="84" customFormat="1">
      <c r="A139" s="67"/>
      <c r="B139" s="85"/>
      <c r="C139" s="86"/>
      <c r="D139" s="25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row>
    <row r="140" spans="1:79" s="84" customFormat="1">
      <c r="A140" s="67"/>
      <c r="B140" s="85"/>
      <c r="C140" s="86"/>
      <c r="D140" s="25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row>
    <row r="141" spans="1:79" s="84" customFormat="1">
      <c r="A141" s="67"/>
      <c r="B141" s="85"/>
      <c r="C141" s="86"/>
      <c r="D141" s="25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row>
    <row r="142" spans="1:79" s="84" customFormat="1">
      <c r="A142" s="67"/>
      <c r="B142" s="85"/>
      <c r="C142" s="86"/>
      <c r="D142" s="25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c r="BJ142" s="70"/>
      <c r="BK142" s="70"/>
      <c r="BL142" s="70"/>
      <c r="BM142" s="70"/>
      <c r="BN142" s="70"/>
      <c r="BO142" s="70"/>
      <c r="BP142" s="70"/>
      <c r="BQ142" s="70"/>
      <c r="BR142" s="70"/>
      <c r="BS142" s="70"/>
      <c r="BT142" s="70"/>
      <c r="BU142" s="70"/>
      <c r="BV142" s="70"/>
      <c r="BW142" s="70"/>
      <c r="BX142" s="70"/>
      <c r="BY142" s="70"/>
      <c r="BZ142" s="70"/>
      <c r="CA142" s="70"/>
    </row>
    <row r="143" spans="1:79" s="84" customFormat="1">
      <c r="A143" s="67"/>
      <c r="B143" s="85"/>
      <c r="C143" s="86"/>
      <c r="D143" s="25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0"/>
      <c r="BR143" s="70"/>
      <c r="BS143" s="70"/>
      <c r="BT143" s="70"/>
      <c r="BU143" s="70"/>
      <c r="BV143" s="70"/>
      <c r="BW143" s="70"/>
      <c r="BX143" s="70"/>
      <c r="BY143" s="70"/>
      <c r="BZ143" s="70"/>
      <c r="CA143" s="70"/>
    </row>
    <row r="144" spans="1:79" s="84" customFormat="1">
      <c r="A144" s="67"/>
      <c r="B144" s="85"/>
      <c r="C144" s="86"/>
      <c r="D144" s="25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0"/>
      <c r="BR144" s="70"/>
      <c r="BS144" s="70"/>
      <c r="BT144" s="70"/>
      <c r="BU144" s="70"/>
      <c r="BV144" s="70"/>
      <c r="BW144" s="70"/>
      <c r="BX144" s="70"/>
      <c r="BY144" s="70"/>
      <c r="BZ144" s="70"/>
      <c r="CA144" s="70"/>
    </row>
    <row r="145" spans="1:79" s="84" customFormat="1">
      <c r="A145" s="67"/>
      <c r="B145" s="85"/>
      <c r="C145" s="86"/>
      <c r="D145" s="25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c r="BJ145" s="70"/>
      <c r="BK145" s="70"/>
      <c r="BL145" s="70"/>
      <c r="BM145" s="70"/>
      <c r="BN145" s="70"/>
      <c r="BO145" s="70"/>
      <c r="BP145" s="70"/>
      <c r="BQ145" s="70"/>
      <c r="BR145" s="70"/>
      <c r="BS145" s="70"/>
      <c r="BT145" s="70"/>
      <c r="BU145" s="70"/>
      <c r="BV145" s="70"/>
      <c r="BW145" s="70"/>
      <c r="BX145" s="70"/>
      <c r="BY145" s="70"/>
      <c r="BZ145" s="70"/>
      <c r="CA145" s="70"/>
    </row>
    <row r="146" spans="1:79" s="84" customFormat="1">
      <c r="A146" s="67"/>
      <c r="B146" s="85"/>
      <c r="C146" s="86"/>
      <c r="D146" s="25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row>
    <row r="147" spans="1:79" s="84" customFormat="1">
      <c r="A147" s="67"/>
      <c r="B147" s="85"/>
      <c r="C147" s="86"/>
      <c r="D147" s="25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row>
    <row r="148" spans="1:79" s="84" customFormat="1">
      <c r="A148" s="67"/>
      <c r="B148" s="85"/>
      <c r="C148" s="86"/>
      <c r="D148" s="25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row>
    <row r="149" spans="1:79" s="84" customFormat="1">
      <c r="A149" s="67"/>
      <c r="B149" s="85"/>
      <c r="C149" s="86"/>
      <c r="D149" s="25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row>
    <row r="150" spans="1:79" s="84" customFormat="1">
      <c r="A150" s="67"/>
      <c r="B150" s="85"/>
      <c r="C150" s="86"/>
      <c r="D150" s="25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row>
    <row r="151" spans="1:79" s="84" customFormat="1">
      <c r="A151" s="67"/>
      <c r="B151" s="85"/>
      <c r="C151" s="86"/>
      <c r="D151" s="25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row>
    <row r="152" spans="1:79" s="84" customFormat="1">
      <c r="A152" s="67"/>
      <c r="B152" s="85"/>
      <c r="C152" s="86"/>
      <c r="D152" s="25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row>
    <row r="153" spans="1:79" s="84" customFormat="1">
      <c r="A153" s="67"/>
      <c r="B153" s="85"/>
      <c r="C153" s="86"/>
      <c r="D153" s="25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row>
    <row r="154" spans="1:79" s="84" customFormat="1">
      <c r="A154" s="67"/>
      <c r="B154" s="85"/>
      <c r="C154" s="86"/>
      <c r="D154" s="25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70"/>
      <c r="BW154" s="70"/>
      <c r="BX154" s="70"/>
      <c r="BY154" s="70"/>
      <c r="BZ154" s="70"/>
      <c r="CA154" s="70"/>
    </row>
    <row r="155" spans="1:79" s="84" customFormat="1">
      <c r="A155" s="67"/>
      <c r="B155" s="85"/>
      <c r="C155" s="86"/>
      <c r="D155" s="25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row>
    <row r="156" spans="1:79" s="84" customFormat="1">
      <c r="A156" s="67"/>
      <c r="B156" s="85"/>
      <c r="C156" s="86"/>
      <c r="D156" s="25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c r="BZ156" s="70"/>
      <c r="CA156" s="70"/>
    </row>
    <row r="157" spans="1:79" s="84" customFormat="1">
      <c r="A157" s="67"/>
      <c r="B157" s="85"/>
      <c r="C157" s="86"/>
      <c r="D157" s="25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c r="BN157" s="70"/>
      <c r="BO157" s="70"/>
      <c r="BP157" s="70"/>
      <c r="BQ157" s="70"/>
      <c r="BR157" s="70"/>
      <c r="BS157" s="70"/>
      <c r="BT157" s="70"/>
      <c r="BU157" s="70"/>
      <c r="BV157" s="70"/>
      <c r="BW157" s="70"/>
      <c r="BX157" s="70"/>
      <c r="BY157" s="70"/>
      <c r="BZ157" s="70"/>
      <c r="CA157" s="70"/>
    </row>
    <row r="158" spans="1:79" s="84" customFormat="1">
      <c r="A158" s="67"/>
      <c r="B158" s="85"/>
      <c r="C158" s="86"/>
      <c r="D158" s="25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c r="BJ158" s="70"/>
      <c r="BK158" s="70"/>
      <c r="BL158" s="70"/>
      <c r="BM158" s="70"/>
      <c r="BN158" s="70"/>
      <c r="BO158" s="70"/>
      <c r="BP158" s="70"/>
      <c r="BQ158" s="70"/>
      <c r="BR158" s="70"/>
      <c r="BS158" s="70"/>
      <c r="BT158" s="70"/>
      <c r="BU158" s="70"/>
      <c r="BV158" s="70"/>
      <c r="BW158" s="70"/>
      <c r="BX158" s="70"/>
      <c r="BY158" s="70"/>
      <c r="BZ158" s="70"/>
      <c r="CA158" s="70"/>
    </row>
    <row r="159" spans="1:79" s="84" customFormat="1">
      <c r="A159" s="67"/>
      <c r="B159" s="85"/>
      <c r="C159" s="86"/>
      <c r="D159" s="25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row>
    <row r="160" spans="1:79" s="84" customFormat="1">
      <c r="A160" s="67"/>
      <c r="B160" s="85"/>
      <c r="C160" s="86"/>
      <c r="D160" s="25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row>
    <row r="161" spans="1:79" s="84" customFormat="1">
      <c r="A161" s="67"/>
      <c r="B161" s="85"/>
      <c r="C161" s="86"/>
      <c r="D161" s="25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c r="BS161" s="70"/>
      <c r="BT161" s="70"/>
      <c r="BU161" s="70"/>
      <c r="BV161" s="70"/>
      <c r="BW161" s="70"/>
      <c r="BX161" s="70"/>
      <c r="BY161" s="70"/>
      <c r="BZ161" s="70"/>
      <c r="CA161" s="70"/>
    </row>
    <row r="162" spans="1:79" s="84" customFormat="1">
      <c r="A162" s="67"/>
      <c r="B162" s="85"/>
      <c r="C162" s="86"/>
      <c r="D162" s="25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row>
    <row r="163" spans="1:79" s="84" customFormat="1">
      <c r="A163" s="67"/>
      <c r="B163" s="85"/>
      <c r="C163" s="86"/>
      <c r="D163" s="25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c r="BT163" s="70"/>
      <c r="BU163" s="70"/>
      <c r="BV163" s="70"/>
      <c r="BW163" s="70"/>
      <c r="BX163" s="70"/>
      <c r="BY163" s="70"/>
      <c r="BZ163" s="70"/>
      <c r="CA163" s="70"/>
    </row>
    <row r="164" spans="1:79" s="84" customFormat="1">
      <c r="A164" s="67"/>
      <c r="B164" s="85"/>
      <c r="C164" s="86"/>
      <c r="D164" s="25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c r="BT164" s="70"/>
      <c r="BU164" s="70"/>
      <c r="BV164" s="70"/>
      <c r="BW164" s="70"/>
      <c r="BX164" s="70"/>
      <c r="BY164" s="70"/>
      <c r="BZ164" s="70"/>
      <c r="CA164" s="70"/>
    </row>
    <row r="165" spans="1:79" s="84" customFormat="1">
      <c r="A165" s="67"/>
      <c r="B165" s="85"/>
      <c r="C165" s="86"/>
      <c r="D165" s="25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row>
    <row r="166" spans="1:79" s="84" customFormat="1">
      <c r="A166" s="67"/>
      <c r="B166" s="85"/>
      <c r="C166" s="86"/>
      <c r="D166" s="25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70"/>
      <c r="BS166" s="70"/>
      <c r="BT166" s="70"/>
      <c r="BU166" s="70"/>
      <c r="BV166" s="70"/>
      <c r="BW166" s="70"/>
      <c r="BX166" s="70"/>
      <c r="BY166" s="70"/>
      <c r="BZ166" s="70"/>
      <c r="CA166" s="70"/>
    </row>
    <row r="167" spans="1:79" s="84" customFormat="1">
      <c r="A167" s="67"/>
      <c r="B167" s="85"/>
      <c r="C167" s="86"/>
      <c r="D167" s="25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row>
    <row r="168" spans="1:79" s="84" customFormat="1">
      <c r="A168" s="67"/>
      <c r="B168" s="85"/>
      <c r="C168" s="86"/>
      <c r="D168" s="25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row>
    <row r="169" spans="1:79" s="84" customFormat="1">
      <c r="A169" s="67"/>
      <c r="B169" s="85"/>
      <c r="C169" s="86"/>
      <c r="D169" s="25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row>
    <row r="170" spans="1:79" s="84" customFormat="1">
      <c r="A170" s="67"/>
      <c r="B170" s="85"/>
      <c r="C170" s="86"/>
      <c r="D170" s="25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row>
    <row r="171" spans="1:79" s="84" customFormat="1">
      <c r="A171" s="67"/>
      <c r="B171" s="85"/>
      <c r="C171" s="86"/>
      <c r="D171" s="25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row>
    <row r="172" spans="1:79" s="84" customFormat="1">
      <c r="A172" s="67"/>
      <c r="B172" s="85"/>
      <c r="C172" s="86"/>
      <c r="D172" s="25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row>
    <row r="173" spans="1:79" s="84" customFormat="1">
      <c r="A173" s="67"/>
      <c r="B173" s="85"/>
      <c r="C173" s="86"/>
      <c r="D173" s="25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70"/>
      <c r="BV173" s="70"/>
      <c r="BW173" s="70"/>
      <c r="BX173" s="70"/>
      <c r="BY173" s="70"/>
      <c r="BZ173" s="70"/>
      <c r="CA173" s="70"/>
    </row>
    <row r="174" spans="1:79" s="84" customFormat="1">
      <c r="A174" s="67"/>
      <c r="B174" s="85"/>
      <c r="C174" s="86"/>
      <c r="D174" s="25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c r="BN174" s="70"/>
      <c r="BO174" s="70"/>
      <c r="BP174" s="70"/>
      <c r="BQ174" s="70"/>
      <c r="BR174" s="70"/>
      <c r="BS174" s="70"/>
      <c r="BT174" s="70"/>
      <c r="BU174" s="70"/>
      <c r="BV174" s="70"/>
      <c r="BW174" s="70"/>
      <c r="BX174" s="70"/>
      <c r="BY174" s="70"/>
      <c r="BZ174" s="70"/>
      <c r="CA174" s="70"/>
    </row>
    <row r="175" spans="1:79" s="84" customFormat="1">
      <c r="A175" s="67"/>
      <c r="B175" s="85"/>
      <c r="C175" s="86"/>
      <c r="D175" s="25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70"/>
      <c r="BV175" s="70"/>
      <c r="BW175" s="70"/>
      <c r="BX175" s="70"/>
      <c r="BY175" s="70"/>
      <c r="BZ175" s="70"/>
      <c r="CA175" s="70"/>
    </row>
    <row r="176" spans="1:79" s="84" customFormat="1">
      <c r="A176" s="67"/>
      <c r="B176" s="85"/>
      <c r="C176" s="86"/>
      <c r="D176" s="25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70"/>
      <c r="BV176" s="70"/>
      <c r="BW176" s="70"/>
      <c r="BX176" s="70"/>
      <c r="BY176" s="70"/>
      <c r="BZ176" s="70"/>
      <c r="CA176" s="70"/>
    </row>
    <row r="177" spans="1:79" s="84" customFormat="1">
      <c r="A177" s="67"/>
      <c r="B177" s="85"/>
      <c r="C177" s="86"/>
      <c r="D177" s="25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row>
    <row r="178" spans="1:79" s="84" customFormat="1">
      <c r="A178" s="67"/>
      <c r="B178" s="85"/>
      <c r="C178" s="86"/>
      <c r="D178" s="25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row>
    <row r="179" spans="1:79" s="84" customFormat="1">
      <c r="A179" s="67"/>
      <c r="B179" s="85"/>
      <c r="C179" s="86"/>
      <c r="D179" s="25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row>
    <row r="180" spans="1:79" s="84" customFormat="1">
      <c r="A180" s="67"/>
      <c r="B180" s="85"/>
      <c r="C180" s="86"/>
      <c r="D180" s="25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row>
    <row r="181" spans="1:79" s="84" customFormat="1">
      <c r="A181" s="67"/>
      <c r="B181" s="85"/>
      <c r="C181" s="86"/>
      <c r="D181" s="25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row>
    <row r="182" spans="1:79" s="84" customFormat="1">
      <c r="A182" s="67"/>
      <c r="B182" s="85"/>
      <c r="C182" s="86"/>
      <c r="D182" s="25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row>
    <row r="183" spans="1:79" s="84" customFormat="1">
      <c r="A183" s="67"/>
      <c r="B183" s="85"/>
      <c r="C183" s="86"/>
      <c r="D183" s="25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c r="BN183" s="70"/>
      <c r="BO183" s="70"/>
      <c r="BP183" s="70"/>
      <c r="BQ183" s="70"/>
      <c r="BR183" s="70"/>
      <c r="BS183" s="70"/>
      <c r="BT183" s="70"/>
      <c r="BU183" s="70"/>
      <c r="BV183" s="70"/>
      <c r="BW183" s="70"/>
      <c r="BX183" s="70"/>
      <c r="BY183" s="70"/>
      <c r="BZ183" s="70"/>
      <c r="CA183" s="70"/>
    </row>
    <row r="184" spans="1:79" s="84" customFormat="1">
      <c r="A184" s="67"/>
      <c r="B184" s="85"/>
      <c r="C184" s="86"/>
      <c r="D184" s="25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row>
    <row r="185" spans="1:79" s="84" customFormat="1">
      <c r="A185" s="67"/>
      <c r="B185" s="85"/>
      <c r="C185" s="86"/>
      <c r="D185" s="25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c r="BN185" s="70"/>
      <c r="BO185" s="70"/>
      <c r="BP185" s="70"/>
      <c r="BQ185" s="70"/>
      <c r="BR185" s="70"/>
      <c r="BS185" s="70"/>
      <c r="BT185" s="70"/>
      <c r="BU185" s="70"/>
      <c r="BV185" s="70"/>
      <c r="BW185" s="70"/>
      <c r="BX185" s="70"/>
      <c r="BY185" s="70"/>
      <c r="BZ185" s="70"/>
      <c r="CA185" s="70"/>
    </row>
    <row r="186" spans="1:79" s="84" customFormat="1">
      <c r="A186" s="67"/>
      <c r="B186" s="85"/>
      <c r="C186" s="86"/>
      <c r="D186" s="25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row>
    <row r="187" spans="1:79" s="84" customFormat="1">
      <c r="A187" s="67"/>
      <c r="B187" s="85"/>
      <c r="C187" s="86"/>
      <c r="D187" s="25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row>
    <row r="188" spans="1:79" s="84" customFormat="1">
      <c r="A188" s="67"/>
      <c r="B188" s="85"/>
      <c r="C188" s="86"/>
      <c r="D188" s="25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row>
    <row r="189" spans="1:79" s="84" customFormat="1">
      <c r="A189" s="67"/>
      <c r="B189" s="85"/>
      <c r="C189" s="86"/>
      <c r="D189" s="25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row>
    <row r="190" spans="1:79" s="84" customFormat="1">
      <c r="A190" s="67"/>
      <c r="B190" s="85"/>
      <c r="C190" s="86"/>
      <c r="D190" s="25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c r="BN190" s="70"/>
      <c r="BO190" s="70"/>
      <c r="BP190" s="70"/>
      <c r="BQ190" s="70"/>
      <c r="BR190" s="70"/>
      <c r="BS190" s="70"/>
      <c r="BT190" s="70"/>
      <c r="BU190" s="70"/>
      <c r="BV190" s="70"/>
      <c r="BW190" s="70"/>
      <c r="BX190" s="70"/>
      <c r="BY190" s="70"/>
      <c r="BZ190" s="70"/>
      <c r="CA190" s="70"/>
    </row>
    <row r="191" spans="1:79" s="84" customFormat="1">
      <c r="A191" s="67"/>
      <c r="B191" s="85"/>
      <c r="C191" s="86"/>
      <c r="D191" s="25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row>
    <row r="192" spans="1:79" s="84" customFormat="1">
      <c r="A192" s="67"/>
      <c r="B192" s="85"/>
      <c r="C192" s="86"/>
      <c r="D192" s="25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c r="BM192" s="70"/>
      <c r="BN192" s="70"/>
      <c r="BO192" s="70"/>
      <c r="BP192" s="70"/>
      <c r="BQ192" s="70"/>
      <c r="BR192" s="70"/>
      <c r="BS192" s="70"/>
      <c r="BT192" s="70"/>
      <c r="BU192" s="70"/>
      <c r="BV192" s="70"/>
      <c r="BW192" s="70"/>
      <c r="BX192" s="70"/>
      <c r="BY192" s="70"/>
      <c r="BZ192" s="70"/>
      <c r="CA192" s="70"/>
    </row>
    <row r="193" spans="1:79" s="84" customFormat="1">
      <c r="A193" s="67"/>
      <c r="B193" s="85"/>
      <c r="C193" s="86"/>
      <c r="D193" s="25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c r="BZ193" s="70"/>
      <c r="CA193" s="70"/>
    </row>
    <row r="194" spans="1:79" s="84" customFormat="1">
      <c r="A194" s="67"/>
      <c r="B194" s="85"/>
      <c r="C194" s="86"/>
      <c r="D194" s="25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row>
    <row r="195" spans="1:79" s="84" customFormat="1">
      <c r="A195" s="67"/>
      <c r="B195" s="85"/>
      <c r="C195" s="86"/>
      <c r="D195" s="25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c r="BN195" s="70"/>
      <c r="BO195" s="70"/>
      <c r="BP195" s="70"/>
      <c r="BQ195" s="70"/>
      <c r="BR195" s="70"/>
      <c r="BS195" s="70"/>
      <c r="BT195" s="70"/>
      <c r="BU195" s="70"/>
      <c r="BV195" s="70"/>
      <c r="BW195" s="70"/>
      <c r="BX195" s="70"/>
      <c r="BY195" s="70"/>
      <c r="BZ195" s="70"/>
      <c r="CA195" s="70"/>
    </row>
    <row r="196" spans="1:79" s="84" customFormat="1">
      <c r="A196" s="67"/>
      <c r="B196" s="85"/>
      <c r="C196" s="86"/>
      <c r="D196" s="25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row>
    <row r="197" spans="1:79" s="84" customFormat="1">
      <c r="A197" s="67"/>
      <c r="B197" s="85"/>
      <c r="C197" s="86"/>
      <c r="D197" s="25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row>
    <row r="198" spans="1:79" s="84" customFormat="1">
      <c r="A198" s="67"/>
      <c r="B198" s="85"/>
      <c r="C198" s="86"/>
      <c r="D198" s="25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row>
    <row r="199" spans="1:79" s="84" customFormat="1">
      <c r="A199" s="67"/>
      <c r="B199" s="85"/>
      <c r="C199" s="86"/>
      <c r="D199" s="25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row>
    <row r="200" spans="1:79" s="84" customFormat="1">
      <c r="A200" s="67"/>
      <c r="B200" s="85"/>
      <c r="C200" s="86"/>
      <c r="D200" s="25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row>
    <row r="201" spans="1:79" s="84" customFormat="1">
      <c r="A201" s="67"/>
      <c r="B201" s="85"/>
      <c r="C201" s="86"/>
      <c r="D201" s="25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c r="BN201" s="70"/>
      <c r="BO201" s="70"/>
      <c r="BP201" s="70"/>
      <c r="BQ201" s="70"/>
      <c r="BR201" s="70"/>
      <c r="BS201" s="70"/>
      <c r="BT201" s="70"/>
      <c r="BU201" s="70"/>
      <c r="BV201" s="70"/>
      <c r="BW201" s="70"/>
      <c r="BX201" s="70"/>
      <c r="BY201" s="70"/>
      <c r="BZ201" s="70"/>
      <c r="CA201" s="70"/>
    </row>
    <row r="202" spans="1:79" s="84" customFormat="1">
      <c r="A202" s="67"/>
      <c r="B202" s="85"/>
      <c r="C202" s="86"/>
      <c r="D202" s="25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c r="BM202" s="70"/>
      <c r="BN202" s="70"/>
      <c r="BO202" s="70"/>
      <c r="BP202" s="70"/>
      <c r="BQ202" s="70"/>
      <c r="BR202" s="70"/>
      <c r="BS202" s="70"/>
      <c r="BT202" s="70"/>
      <c r="BU202" s="70"/>
      <c r="BV202" s="70"/>
      <c r="BW202" s="70"/>
      <c r="BX202" s="70"/>
      <c r="BY202" s="70"/>
      <c r="BZ202" s="70"/>
      <c r="CA202" s="70"/>
    </row>
    <row r="203" spans="1:79" s="84" customFormat="1">
      <c r="A203" s="67"/>
      <c r="B203" s="85"/>
      <c r="C203" s="86"/>
      <c r="D203" s="25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row>
    <row r="204" spans="1:79"/>
    <row r="205" spans="1:79"/>
    <row r="206" spans="1:79"/>
    <row r="207" spans="1:79"/>
    <row r="208" spans="1:79"/>
    <row r="209" spans="2:79"/>
    <row r="210" spans="2:79"/>
    <row r="211" spans="2:79"/>
    <row r="212" spans="2:79"/>
    <row r="213" spans="2:79"/>
    <row r="214" spans="2:79"/>
    <row r="215" spans="2:79"/>
    <row r="216" spans="2:79"/>
    <row r="217" spans="2:79" s="67" customFormat="1">
      <c r="B217" s="85"/>
      <c r="C217" s="86"/>
      <c r="D217" s="83"/>
      <c r="E217" s="84"/>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row>
    <row r="218" spans="2:79" s="67" customFormat="1">
      <c r="B218" s="85"/>
      <c r="C218" s="86"/>
      <c r="D218" s="83"/>
      <c r="E218" s="84"/>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row>
    <row r="219" spans="2:79" s="67" customFormat="1">
      <c r="B219" s="85"/>
      <c r="C219" s="86"/>
      <c r="D219" s="83"/>
      <c r="E219" s="84"/>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row>
    <row r="220" spans="2:79" s="67" customFormat="1">
      <c r="B220" s="85"/>
      <c r="C220" s="86"/>
      <c r="D220" s="83"/>
      <c r="E220" s="84"/>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row>
    <row r="221" spans="2:79" s="67" customFormat="1">
      <c r="B221" s="85"/>
      <c r="C221" s="86"/>
      <c r="D221" s="83"/>
      <c r="E221" s="84"/>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row>
    <row r="222" spans="2:79" s="67" customFormat="1">
      <c r="B222" s="85"/>
      <c r="C222" s="86"/>
      <c r="D222" s="83"/>
      <c r="E222" s="84"/>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row>
    <row r="223" spans="2:79" s="67" customFormat="1">
      <c r="B223" s="85"/>
      <c r="C223" s="86"/>
      <c r="D223" s="83"/>
      <c r="E223" s="84"/>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row>
    <row r="224" spans="2:79" s="67" customFormat="1">
      <c r="B224" s="85"/>
      <c r="C224" s="86"/>
      <c r="D224" s="83"/>
      <c r="E224" s="84"/>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row>
    <row r="225" spans="2:79" s="67" customFormat="1">
      <c r="B225" s="85"/>
      <c r="C225" s="86"/>
      <c r="D225" s="83"/>
      <c r="E225" s="84"/>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row>
    <row r="226" spans="2:79" s="67" customFormat="1">
      <c r="B226" s="85"/>
      <c r="C226" s="86"/>
      <c r="D226" s="83"/>
      <c r="E226" s="84"/>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row>
    <row r="227" spans="2:79" s="67" customFormat="1">
      <c r="B227" s="85"/>
      <c r="C227" s="86"/>
      <c r="D227" s="83"/>
      <c r="E227" s="84"/>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row>
    <row r="228" spans="2:79" s="67" customFormat="1">
      <c r="B228" s="85"/>
      <c r="C228" s="86"/>
      <c r="D228" s="83"/>
      <c r="E228" s="84"/>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row>
    <row r="229" spans="2:79" s="67" customFormat="1">
      <c r="B229" s="85"/>
      <c r="C229" s="86"/>
      <c r="D229" s="83"/>
      <c r="E229" s="84"/>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row>
    <row r="230" spans="2:79" s="67" customFormat="1">
      <c r="B230" s="85"/>
      <c r="C230" s="86"/>
      <c r="D230" s="83"/>
      <c r="E230" s="84"/>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row>
    <row r="231" spans="2:79" s="67" customFormat="1">
      <c r="B231" s="85"/>
      <c r="C231" s="86"/>
      <c r="D231" s="83"/>
      <c r="E231" s="84"/>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row>
    <row r="232" spans="2:79" s="67" customFormat="1">
      <c r="B232" s="85"/>
      <c r="C232" s="86"/>
      <c r="D232" s="83"/>
      <c r="E232" s="84"/>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row>
    <row r="233" spans="2:79" s="67" customFormat="1">
      <c r="B233" s="85"/>
      <c r="C233" s="86"/>
      <c r="D233" s="83"/>
      <c r="E233" s="84"/>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row>
    <row r="234" spans="2:79" s="67" customFormat="1">
      <c r="B234" s="85"/>
      <c r="C234" s="86"/>
      <c r="D234" s="83"/>
      <c r="E234" s="84"/>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row>
    <row r="235" spans="2:79" s="67" customFormat="1">
      <c r="B235" s="85"/>
      <c r="C235" s="86"/>
      <c r="D235" s="83"/>
      <c r="E235" s="84"/>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row>
    <row r="236" spans="2:79" s="67" customFormat="1">
      <c r="B236" s="85"/>
      <c r="C236" s="86"/>
      <c r="D236" s="83"/>
      <c r="E236" s="84"/>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row>
    <row r="237" spans="2:79" s="67" customFormat="1">
      <c r="B237" s="85"/>
      <c r="C237" s="86"/>
      <c r="D237" s="83"/>
      <c r="E237" s="84"/>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row>
    <row r="238" spans="2:79" s="67" customFormat="1">
      <c r="B238" s="85"/>
      <c r="C238" s="86"/>
      <c r="D238" s="83"/>
      <c r="E238" s="84"/>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row>
    <row r="239" spans="2:79" s="67" customFormat="1">
      <c r="B239" s="85"/>
      <c r="C239" s="86"/>
      <c r="D239" s="83"/>
      <c r="E239" s="84"/>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row>
    <row r="240" spans="2:79" s="67" customFormat="1">
      <c r="B240" s="85"/>
      <c r="C240" s="86"/>
      <c r="D240" s="83"/>
      <c r="E240" s="84"/>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row>
    <row r="241" spans="2:79" s="67" customFormat="1">
      <c r="B241" s="85"/>
      <c r="C241" s="86"/>
      <c r="D241" s="83"/>
      <c r="E241" s="84"/>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row>
    <row r="242" spans="2:79" s="67" customFormat="1">
      <c r="B242" s="85"/>
      <c r="C242" s="86"/>
      <c r="D242" s="83"/>
      <c r="E242" s="84"/>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row>
    <row r="243" spans="2:79" s="67" customFormat="1">
      <c r="B243" s="85"/>
      <c r="C243" s="86"/>
      <c r="D243" s="83"/>
      <c r="E243" s="84"/>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row>
    <row r="244" spans="2:79" s="67" customFormat="1">
      <c r="B244" s="85"/>
      <c r="C244" s="86"/>
      <c r="D244" s="83"/>
      <c r="E244" s="84"/>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row>
    <row r="245" spans="2:79" s="67" customFormat="1">
      <c r="B245" s="85"/>
      <c r="C245" s="86"/>
      <c r="D245" s="83"/>
      <c r="E245" s="84"/>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row>
    <row r="246" spans="2:79" s="67" customFormat="1">
      <c r="B246" s="85"/>
      <c r="C246" s="86"/>
      <c r="D246" s="83"/>
      <c r="E246" s="84"/>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row>
    <row r="247" spans="2:79" s="67" customFormat="1">
      <c r="B247" s="85"/>
      <c r="C247" s="86"/>
      <c r="D247" s="83"/>
      <c r="E247" s="84"/>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row>
    <row r="248" spans="2:79" s="67" customFormat="1">
      <c r="B248" s="85"/>
      <c r="C248" s="86"/>
      <c r="D248" s="83"/>
      <c r="E248" s="84"/>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row>
    <row r="249" spans="2:79" s="67" customFormat="1">
      <c r="B249" s="85"/>
      <c r="C249" s="86"/>
      <c r="D249" s="83"/>
      <c r="E249" s="84"/>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row>
    <row r="250" spans="2:79" s="67" customFormat="1">
      <c r="B250" s="85"/>
      <c r="C250" s="86"/>
      <c r="D250" s="83"/>
      <c r="E250" s="84"/>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row>
    <row r="251" spans="2:79" s="67" customFormat="1">
      <c r="B251" s="85"/>
      <c r="C251" s="86"/>
      <c r="D251" s="83"/>
      <c r="E251" s="84"/>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row>
    <row r="252" spans="2:79" s="67" customFormat="1">
      <c r="B252" s="85"/>
      <c r="C252" s="86"/>
      <c r="D252" s="83"/>
      <c r="E252" s="84"/>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row>
    <row r="253" spans="2:79" s="67" customFormat="1">
      <c r="B253" s="85"/>
      <c r="C253" s="86"/>
      <c r="D253" s="83"/>
      <c r="E253" s="84"/>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row>
    <row r="254" spans="2:79" s="67" customFormat="1">
      <c r="B254" s="85"/>
      <c r="C254" s="86"/>
      <c r="D254" s="83"/>
      <c r="E254" s="84"/>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row>
    <row r="255" spans="2:79" s="67" customFormat="1">
      <c r="B255" s="85"/>
      <c r="C255" s="86"/>
      <c r="D255" s="83"/>
      <c r="E255" s="84"/>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row>
    <row r="256" spans="2:79" s="67" customFormat="1">
      <c r="B256" s="85"/>
      <c r="C256" s="86"/>
      <c r="D256" s="83"/>
      <c r="E256" s="84"/>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row>
    <row r="257" spans="2:79" s="67" customFormat="1">
      <c r="B257" s="85"/>
      <c r="C257" s="86"/>
      <c r="D257" s="83"/>
      <c r="E257" s="84"/>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row>
    <row r="258" spans="2:79" s="67" customFormat="1">
      <c r="B258" s="85"/>
      <c r="C258" s="86"/>
      <c r="D258" s="83"/>
      <c r="E258" s="84"/>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row>
    <row r="259" spans="2:79" s="67" customFormat="1">
      <c r="B259" s="85"/>
      <c r="C259" s="86"/>
      <c r="D259" s="83"/>
      <c r="E259" s="84"/>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row>
    <row r="260" spans="2:79" s="67" customFormat="1">
      <c r="B260" s="85"/>
      <c r="C260" s="86"/>
      <c r="D260" s="83"/>
      <c r="E260" s="84"/>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row>
    <row r="261" spans="2:79" s="67" customFormat="1">
      <c r="B261" s="85"/>
      <c r="C261" s="86"/>
      <c r="D261" s="83"/>
      <c r="E261" s="84"/>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row>
    <row r="262" spans="2:79" s="67" customFormat="1">
      <c r="B262" s="85"/>
      <c r="C262" s="86"/>
      <c r="D262" s="83"/>
      <c r="E262" s="84"/>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row>
    <row r="263" spans="2:79" s="67" customFormat="1">
      <c r="B263" s="85"/>
      <c r="C263" s="86"/>
      <c r="D263" s="83"/>
      <c r="E263" s="84"/>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row>
    <row r="264" spans="2:79" s="67" customFormat="1">
      <c r="B264" s="85"/>
      <c r="C264" s="86"/>
      <c r="D264" s="83"/>
      <c r="E264" s="84"/>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row>
    <row r="265" spans="2:79" s="67" customFormat="1">
      <c r="B265" s="85"/>
      <c r="C265" s="86"/>
      <c r="D265" s="83"/>
      <c r="E265" s="84"/>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row>
    <row r="266" spans="2:79" s="67" customFormat="1">
      <c r="B266" s="85"/>
      <c r="C266" s="86"/>
      <c r="D266" s="83"/>
      <c r="E266" s="84"/>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row>
    <row r="267" spans="2:79" s="67" customFormat="1">
      <c r="B267" s="85"/>
      <c r="C267" s="86"/>
      <c r="D267" s="83"/>
      <c r="E267" s="84"/>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row>
    <row r="268" spans="2:79" s="67" customFormat="1">
      <c r="B268" s="85"/>
      <c r="C268" s="86"/>
      <c r="D268" s="83"/>
      <c r="E268" s="84"/>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row>
    <row r="269" spans="2:79" s="67" customFormat="1">
      <c r="B269" s="85"/>
      <c r="C269" s="86"/>
      <c r="D269" s="83"/>
      <c r="E269" s="84"/>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row>
    <row r="270" spans="2:79" s="67" customFormat="1">
      <c r="B270" s="85"/>
      <c r="C270" s="86"/>
      <c r="D270" s="83"/>
      <c r="E270" s="84"/>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row>
    <row r="271" spans="2:79" s="67" customFormat="1">
      <c r="B271" s="85"/>
      <c r="C271" s="86"/>
      <c r="D271" s="83"/>
      <c r="E271" s="84"/>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row>
    <row r="272" spans="2:79" s="67" customFormat="1">
      <c r="B272" s="85"/>
      <c r="C272" s="86"/>
      <c r="D272" s="83"/>
      <c r="E272" s="84"/>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row>
    <row r="273" spans="2:79" s="67" customFormat="1">
      <c r="B273" s="85"/>
      <c r="C273" s="86"/>
      <c r="D273" s="83"/>
      <c r="E273" s="84"/>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row>
    <row r="274" spans="2:79" s="67" customFormat="1">
      <c r="B274" s="85"/>
      <c r="C274" s="86"/>
      <c r="D274" s="83"/>
      <c r="E274" s="84"/>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row>
    <row r="275" spans="2:79" s="67" customFormat="1">
      <c r="B275" s="85"/>
      <c r="C275" s="86"/>
      <c r="D275" s="83"/>
      <c r="E275" s="84"/>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row>
    <row r="276" spans="2:79" s="67" customFormat="1">
      <c r="B276" s="85"/>
      <c r="C276" s="86"/>
      <c r="D276" s="83"/>
      <c r="E276" s="84"/>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row>
    <row r="277" spans="2:79" s="67" customFormat="1">
      <c r="B277" s="85"/>
      <c r="C277" s="86"/>
      <c r="D277" s="83"/>
      <c r="E277" s="84"/>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row>
    <row r="278" spans="2:79" s="67" customFormat="1">
      <c r="B278" s="85"/>
      <c r="C278" s="86"/>
      <c r="D278" s="83"/>
      <c r="E278" s="84"/>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row>
    <row r="279" spans="2:79" s="67" customFormat="1">
      <c r="B279" s="85"/>
      <c r="C279" s="86"/>
      <c r="D279" s="83"/>
      <c r="E279" s="84"/>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row>
    <row r="280" spans="2:79" s="67" customFormat="1">
      <c r="B280" s="85"/>
      <c r="C280" s="86"/>
      <c r="D280" s="83"/>
      <c r="E280" s="84"/>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row>
    <row r="281" spans="2:79" s="67" customFormat="1">
      <c r="B281" s="85"/>
      <c r="C281" s="86"/>
      <c r="D281" s="83"/>
      <c r="E281" s="84"/>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row>
    <row r="282" spans="2:79" s="67" customFormat="1">
      <c r="B282" s="85"/>
      <c r="C282" s="86"/>
      <c r="D282" s="83"/>
      <c r="E282" s="84"/>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row>
    <row r="283" spans="2:79" s="67" customFormat="1">
      <c r="B283" s="85"/>
      <c r="C283" s="86"/>
      <c r="D283" s="83"/>
      <c r="E283" s="84"/>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row>
    <row r="284" spans="2:79" s="67" customFormat="1">
      <c r="B284" s="85"/>
      <c r="C284" s="86"/>
      <c r="D284" s="83"/>
      <c r="E284" s="84"/>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row>
    <row r="285" spans="2:79" s="67" customFormat="1">
      <c r="B285" s="85"/>
      <c r="C285" s="86"/>
      <c r="D285" s="83"/>
      <c r="E285" s="84"/>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row>
    <row r="286" spans="2:79" s="67" customFormat="1">
      <c r="B286" s="85"/>
      <c r="C286" s="86"/>
      <c r="D286" s="83"/>
      <c r="E286" s="84"/>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row>
    <row r="287" spans="2:79" s="67" customFormat="1">
      <c r="B287" s="85"/>
      <c r="C287" s="86"/>
      <c r="D287" s="83"/>
      <c r="E287" s="84"/>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row>
    <row r="288" spans="2:79" s="67" customFormat="1">
      <c r="B288" s="85"/>
      <c r="C288" s="86"/>
      <c r="D288" s="83"/>
      <c r="E288" s="84"/>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row>
    <row r="289" spans="2:79" s="67" customFormat="1">
      <c r="B289" s="85"/>
      <c r="C289" s="86"/>
      <c r="D289" s="83"/>
      <c r="E289" s="84"/>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row>
    <row r="290" spans="2:79" s="67" customFormat="1">
      <c r="B290" s="85"/>
      <c r="C290" s="86"/>
      <c r="D290" s="83"/>
      <c r="E290" s="84"/>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row>
    <row r="291" spans="2:79" s="67" customFormat="1">
      <c r="B291" s="85"/>
      <c r="C291" s="86"/>
      <c r="D291" s="83"/>
      <c r="E291" s="84"/>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row>
    <row r="292" spans="2:79" s="67" customFormat="1">
      <c r="B292" s="85"/>
      <c r="C292" s="86"/>
      <c r="D292" s="83"/>
      <c r="E292" s="84"/>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row>
    <row r="293" spans="2:79" s="67" customFormat="1">
      <c r="B293" s="85"/>
      <c r="C293" s="86"/>
      <c r="D293" s="83"/>
      <c r="E293" s="84"/>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row>
    <row r="294" spans="2:79" s="67" customFormat="1">
      <c r="B294" s="85"/>
      <c r="C294" s="86"/>
      <c r="D294" s="83"/>
      <c r="E294" s="84"/>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c r="BZ294" s="70"/>
      <c r="CA294" s="70"/>
    </row>
    <row r="295" spans="2:79" s="67" customFormat="1">
      <c r="B295" s="85"/>
      <c r="C295" s="86"/>
      <c r="D295" s="83"/>
      <c r="E295" s="84"/>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row>
    <row r="296" spans="2:79" s="67" customFormat="1">
      <c r="B296" s="85"/>
      <c r="C296" s="86"/>
      <c r="D296" s="83"/>
      <c r="E296" s="84"/>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row>
    <row r="297" spans="2:79" s="67" customFormat="1">
      <c r="B297" s="85"/>
      <c r="C297" s="86"/>
      <c r="D297" s="83"/>
      <c r="E297" s="84"/>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row>
    <row r="298" spans="2:79" s="67" customFormat="1">
      <c r="B298" s="85"/>
      <c r="C298" s="86"/>
      <c r="D298" s="83"/>
      <c r="E298" s="84"/>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row>
    <row r="299" spans="2:79" s="67" customFormat="1">
      <c r="B299" s="85"/>
      <c r="C299" s="86"/>
      <c r="D299" s="83"/>
      <c r="E299" s="84"/>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row>
    <row r="300" spans="2:79" s="67" customFormat="1">
      <c r="B300" s="85"/>
      <c r="C300" s="86"/>
      <c r="D300" s="83"/>
      <c r="E300" s="84"/>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row>
    <row r="301" spans="2:79" s="67" customFormat="1">
      <c r="B301" s="85"/>
      <c r="C301" s="86"/>
      <c r="D301" s="83"/>
      <c r="E301" s="84"/>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row>
    <row r="302" spans="2:79" s="67" customFormat="1">
      <c r="B302" s="85"/>
      <c r="C302" s="86"/>
      <c r="D302" s="83"/>
      <c r="E302" s="84"/>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row>
    <row r="303" spans="2:79" s="67" customFormat="1">
      <c r="B303" s="85"/>
      <c r="C303" s="86"/>
      <c r="D303" s="83"/>
      <c r="E303" s="84"/>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row>
    <row r="304" spans="2:79" s="67" customFormat="1">
      <c r="B304" s="85"/>
      <c r="C304" s="86"/>
      <c r="D304" s="83"/>
      <c r="E304" s="84"/>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row>
    <row r="305" spans="2:79" s="67" customFormat="1">
      <c r="B305" s="85"/>
      <c r="C305" s="86"/>
      <c r="D305" s="83"/>
      <c r="E305" s="84"/>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row>
    <row r="306" spans="2:79" s="67" customFormat="1">
      <c r="B306" s="85"/>
      <c r="C306" s="86"/>
      <c r="D306" s="83"/>
      <c r="E306" s="84"/>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row>
    <row r="307" spans="2:79" s="67" customFormat="1">
      <c r="B307" s="85"/>
      <c r="C307" s="86"/>
      <c r="D307" s="83"/>
      <c r="E307" s="84"/>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row>
    <row r="308" spans="2:79" s="67" customFormat="1">
      <c r="B308" s="85"/>
      <c r="C308" s="86"/>
      <c r="D308" s="83"/>
      <c r="E308" s="84"/>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c r="AV308" s="70"/>
      <c r="AW308" s="70"/>
      <c r="AX308" s="70"/>
      <c r="AY308" s="70"/>
      <c r="AZ308" s="70"/>
      <c r="BA308" s="70"/>
      <c r="BB308" s="70"/>
      <c r="BC308" s="70"/>
      <c r="BD308" s="70"/>
      <c r="BE308" s="70"/>
      <c r="BF308" s="70"/>
      <c r="BG308" s="70"/>
      <c r="BH308" s="70"/>
      <c r="BI308" s="70"/>
      <c r="BJ308" s="70"/>
      <c r="BK308" s="70"/>
      <c r="BL308" s="70"/>
      <c r="BM308" s="70"/>
      <c r="BN308" s="70"/>
      <c r="BO308" s="70"/>
      <c r="BP308" s="70"/>
      <c r="BQ308" s="70"/>
      <c r="BR308" s="70"/>
      <c r="BS308" s="70"/>
      <c r="BT308" s="70"/>
      <c r="BU308" s="70"/>
      <c r="BV308" s="70"/>
      <c r="BW308" s="70"/>
      <c r="BX308" s="70"/>
      <c r="BY308" s="70"/>
      <c r="BZ308" s="70"/>
      <c r="CA308" s="70"/>
    </row>
    <row r="309" spans="2:79" s="67" customFormat="1">
      <c r="B309" s="85"/>
      <c r="C309" s="86"/>
      <c r="D309" s="83"/>
      <c r="E309" s="84"/>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c r="AV309" s="70"/>
      <c r="AW309" s="70"/>
      <c r="AX309" s="70"/>
      <c r="AY309" s="70"/>
      <c r="AZ309" s="70"/>
      <c r="BA309" s="70"/>
      <c r="BB309" s="70"/>
      <c r="BC309" s="70"/>
      <c r="BD309" s="70"/>
      <c r="BE309" s="70"/>
      <c r="BF309" s="70"/>
      <c r="BG309" s="70"/>
      <c r="BH309" s="70"/>
      <c r="BI309" s="70"/>
      <c r="BJ309" s="70"/>
      <c r="BK309" s="70"/>
      <c r="BL309" s="70"/>
      <c r="BM309" s="70"/>
      <c r="BN309" s="70"/>
      <c r="BO309" s="70"/>
      <c r="BP309" s="70"/>
      <c r="BQ309" s="70"/>
      <c r="BR309" s="70"/>
      <c r="BS309" s="70"/>
      <c r="BT309" s="70"/>
      <c r="BU309" s="70"/>
      <c r="BV309" s="70"/>
      <c r="BW309" s="70"/>
      <c r="BX309" s="70"/>
      <c r="BY309" s="70"/>
      <c r="BZ309" s="70"/>
      <c r="CA309" s="70"/>
    </row>
    <row r="310" spans="2:79" s="67" customFormat="1">
      <c r="B310" s="85"/>
      <c r="C310" s="86"/>
      <c r="D310" s="83"/>
      <c r="E310" s="84"/>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c r="AV310" s="70"/>
      <c r="AW310" s="70"/>
      <c r="AX310" s="70"/>
      <c r="AY310" s="70"/>
      <c r="AZ310" s="70"/>
      <c r="BA310" s="70"/>
      <c r="BB310" s="70"/>
      <c r="BC310" s="70"/>
      <c r="BD310" s="70"/>
      <c r="BE310" s="70"/>
      <c r="BF310" s="70"/>
      <c r="BG310" s="70"/>
      <c r="BH310" s="70"/>
      <c r="BI310" s="70"/>
      <c r="BJ310" s="70"/>
      <c r="BK310" s="70"/>
      <c r="BL310" s="70"/>
      <c r="BM310" s="70"/>
      <c r="BN310" s="70"/>
      <c r="BO310" s="70"/>
      <c r="BP310" s="70"/>
      <c r="BQ310" s="70"/>
      <c r="BR310" s="70"/>
      <c r="BS310" s="70"/>
      <c r="BT310" s="70"/>
      <c r="BU310" s="70"/>
      <c r="BV310" s="70"/>
      <c r="BW310" s="70"/>
      <c r="BX310" s="70"/>
      <c r="BY310" s="70"/>
      <c r="BZ310" s="70"/>
      <c r="CA310" s="70"/>
    </row>
    <row r="311" spans="2:79" s="67" customFormat="1">
      <c r="B311" s="85"/>
      <c r="C311" s="86"/>
      <c r="D311" s="83"/>
      <c r="E311" s="84"/>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c r="AV311" s="70"/>
      <c r="AW311" s="70"/>
      <c r="AX311" s="70"/>
      <c r="AY311" s="70"/>
      <c r="AZ311" s="70"/>
      <c r="BA311" s="70"/>
      <c r="BB311" s="70"/>
      <c r="BC311" s="70"/>
      <c r="BD311" s="70"/>
      <c r="BE311" s="70"/>
      <c r="BF311" s="70"/>
      <c r="BG311" s="70"/>
      <c r="BH311" s="70"/>
      <c r="BI311" s="70"/>
      <c r="BJ311" s="70"/>
      <c r="BK311" s="70"/>
      <c r="BL311" s="70"/>
      <c r="BM311" s="70"/>
      <c r="BN311" s="70"/>
      <c r="BO311" s="70"/>
      <c r="BP311" s="70"/>
      <c r="BQ311" s="70"/>
      <c r="BR311" s="70"/>
      <c r="BS311" s="70"/>
      <c r="BT311" s="70"/>
      <c r="BU311" s="70"/>
      <c r="BV311" s="70"/>
      <c r="BW311" s="70"/>
      <c r="BX311" s="70"/>
      <c r="BY311" s="70"/>
      <c r="BZ311" s="70"/>
      <c r="CA311" s="70"/>
    </row>
    <row r="312" spans="2:79" s="67" customFormat="1">
      <c r="B312" s="85"/>
      <c r="C312" s="86"/>
      <c r="D312" s="83"/>
      <c r="E312" s="84"/>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c r="AV312" s="70"/>
      <c r="AW312" s="70"/>
      <c r="AX312" s="70"/>
      <c r="AY312" s="70"/>
      <c r="AZ312" s="70"/>
      <c r="BA312" s="70"/>
      <c r="BB312" s="70"/>
      <c r="BC312" s="70"/>
      <c r="BD312" s="70"/>
      <c r="BE312" s="70"/>
      <c r="BF312" s="70"/>
      <c r="BG312" s="70"/>
      <c r="BH312" s="70"/>
      <c r="BI312" s="70"/>
      <c r="BJ312" s="70"/>
      <c r="BK312" s="70"/>
      <c r="BL312" s="70"/>
      <c r="BM312" s="70"/>
      <c r="BN312" s="70"/>
      <c r="BO312" s="70"/>
      <c r="BP312" s="70"/>
      <c r="BQ312" s="70"/>
      <c r="BR312" s="70"/>
      <c r="BS312" s="70"/>
      <c r="BT312" s="70"/>
      <c r="BU312" s="70"/>
      <c r="BV312" s="70"/>
      <c r="BW312" s="70"/>
      <c r="BX312" s="70"/>
      <c r="BY312" s="70"/>
      <c r="BZ312" s="70"/>
      <c r="CA312" s="70"/>
    </row>
    <row r="313" spans="2:79" s="67" customFormat="1">
      <c r="B313" s="85"/>
      <c r="C313" s="86"/>
      <c r="D313" s="83"/>
      <c r="E313" s="84"/>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c r="AV313" s="70"/>
      <c r="AW313" s="70"/>
      <c r="AX313" s="70"/>
      <c r="AY313" s="70"/>
      <c r="AZ313" s="70"/>
      <c r="BA313" s="70"/>
      <c r="BB313" s="70"/>
      <c r="BC313" s="70"/>
      <c r="BD313" s="70"/>
      <c r="BE313" s="70"/>
      <c r="BF313" s="70"/>
      <c r="BG313" s="70"/>
      <c r="BH313" s="70"/>
      <c r="BI313" s="70"/>
      <c r="BJ313" s="70"/>
      <c r="BK313" s="70"/>
      <c r="BL313" s="70"/>
      <c r="BM313" s="70"/>
      <c r="BN313" s="70"/>
      <c r="BO313" s="70"/>
      <c r="BP313" s="70"/>
      <c r="BQ313" s="70"/>
      <c r="BR313" s="70"/>
      <c r="BS313" s="70"/>
      <c r="BT313" s="70"/>
      <c r="BU313" s="70"/>
      <c r="BV313" s="70"/>
      <c r="BW313" s="70"/>
      <c r="BX313" s="70"/>
      <c r="BY313" s="70"/>
      <c r="BZ313" s="70"/>
      <c r="CA313" s="70"/>
    </row>
    <row r="314" spans="2:79" s="67" customFormat="1">
      <c r="B314" s="85"/>
      <c r="C314" s="86"/>
      <c r="D314" s="83"/>
      <c r="E314" s="84"/>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c r="AV314" s="70"/>
      <c r="AW314" s="70"/>
      <c r="AX314" s="70"/>
      <c r="AY314" s="70"/>
      <c r="AZ314" s="70"/>
      <c r="BA314" s="70"/>
      <c r="BB314" s="70"/>
      <c r="BC314" s="70"/>
      <c r="BD314" s="70"/>
      <c r="BE314" s="70"/>
      <c r="BF314" s="70"/>
      <c r="BG314" s="70"/>
      <c r="BH314" s="70"/>
      <c r="BI314" s="70"/>
      <c r="BJ314" s="70"/>
      <c r="BK314" s="70"/>
      <c r="BL314" s="70"/>
      <c r="BM314" s="70"/>
      <c r="BN314" s="70"/>
      <c r="BO314" s="70"/>
      <c r="BP314" s="70"/>
      <c r="BQ314" s="70"/>
      <c r="BR314" s="70"/>
      <c r="BS314" s="70"/>
      <c r="BT314" s="70"/>
      <c r="BU314" s="70"/>
      <c r="BV314" s="70"/>
      <c r="BW314" s="70"/>
      <c r="BX314" s="70"/>
      <c r="BY314" s="70"/>
      <c r="BZ314" s="70"/>
      <c r="CA314" s="70"/>
    </row>
    <row r="315" spans="2:79" s="67" customFormat="1">
      <c r="B315" s="85"/>
      <c r="C315" s="86"/>
      <c r="D315" s="83"/>
      <c r="E315" s="84"/>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70"/>
      <c r="BV315" s="70"/>
      <c r="BW315" s="70"/>
      <c r="BX315" s="70"/>
      <c r="BY315" s="70"/>
      <c r="BZ315" s="70"/>
      <c r="CA315" s="70"/>
    </row>
    <row r="316" spans="2:79" s="67" customFormat="1">
      <c r="B316" s="85"/>
      <c r="C316" s="86"/>
      <c r="D316" s="83"/>
      <c r="E316" s="84"/>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c r="AV316" s="70"/>
      <c r="AW316" s="70"/>
      <c r="AX316" s="70"/>
      <c r="AY316" s="70"/>
      <c r="AZ316" s="70"/>
      <c r="BA316" s="70"/>
      <c r="BB316" s="70"/>
      <c r="BC316" s="70"/>
      <c r="BD316" s="70"/>
      <c r="BE316" s="70"/>
      <c r="BF316" s="70"/>
      <c r="BG316" s="70"/>
      <c r="BH316" s="70"/>
      <c r="BI316" s="70"/>
      <c r="BJ316" s="70"/>
      <c r="BK316" s="70"/>
      <c r="BL316" s="70"/>
      <c r="BM316" s="70"/>
      <c r="BN316" s="70"/>
      <c r="BO316" s="70"/>
      <c r="BP316" s="70"/>
      <c r="BQ316" s="70"/>
      <c r="BR316" s="70"/>
      <c r="BS316" s="70"/>
      <c r="BT316" s="70"/>
      <c r="BU316" s="70"/>
      <c r="BV316" s="70"/>
      <c r="BW316" s="70"/>
      <c r="BX316" s="70"/>
      <c r="BY316" s="70"/>
      <c r="BZ316" s="70"/>
      <c r="CA316" s="70"/>
    </row>
    <row r="317" spans="2:79" s="67" customFormat="1">
      <c r="B317" s="85"/>
      <c r="C317" s="86"/>
      <c r="D317" s="83"/>
      <c r="E317" s="84"/>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0"/>
      <c r="BR317" s="70"/>
      <c r="BS317" s="70"/>
      <c r="BT317" s="70"/>
      <c r="BU317" s="70"/>
      <c r="BV317" s="70"/>
      <c r="BW317" s="70"/>
      <c r="BX317" s="70"/>
      <c r="BY317" s="70"/>
      <c r="BZ317" s="70"/>
      <c r="CA317" s="70"/>
    </row>
    <row r="318" spans="2:79" s="67" customFormat="1">
      <c r="B318" s="85"/>
      <c r="C318" s="86"/>
      <c r="D318" s="83"/>
      <c r="E318" s="84"/>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row>
    <row r="319" spans="2:79" s="67" customFormat="1">
      <c r="B319" s="85"/>
      <c r="C319" s="86"/>
      <c r="D319" s="83"/>
      <c r="E319" s="84"/>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c r="AV319" s="70"/>
      <c r="AW319" s="70"/>
      <c r="AX319" s="70"/>
      <c r="AY319" s="70"/>
      <c r="AZ319" s="70"/>
      <c r="BA319" s="70"/>
      <c r="BB319" s="70"/>
      <c r="BC319" s="70"/>
      <c r="BD319" s="70"/>
      <c r="BE319" s="70"/>
      <c r="BF319" s="70"/>
      <c r="BG319" s="70"/>
      <c r="BH319" s="70"/>
      <c r="BI319" s="70"/>
      <c r="BJ319" s="70"/>
      <c r="BK319" s="70"/>
      <c r="BL319" s="70"/>
      <c r="BM319" s="70"/>
      <c r="BN319" s="70"/>
      <c r="BO319" s="70"/>
      <c r="BP319" s="70"/>
      <c r="BQ319" s="70"/>
      <c r="BR319" s="70"/>
      <c r="BS319" s="70"/>
      <c r="BT319" s="70"/>
      <c r="BU319" s="70"/>
      <c r="BV319" s="70"/>
      <c r="BW319" s="70"/>
      <c r="BX319" s="70"/>
      <c r="BY319" s="70"/>
      <c r="BZ319" s="70"/>
      <c r="CA319" s="70"/>
    </row>
    <row r="320" spans="2:79" s="67" customFormat="1">
      <c r="B320" s="85"/>
      <c r="C320" s="86"/>
      <c r="D320" s="83"/>
      <c r="E320" s="84"/>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row>
    <row r="321" spans="2:79" s="67" customFormat="1">
      <c r="B321" s="85"/>
      <c r="C321" s="86"/>
      <c r="D321" s="83"/>
      <c r="E321" s="84"/>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c r="AV321" s="70"/>
      <c r="AW321" s="70"/>
      <c r="AX321" s="70"/>
      <c r="AY321" s="70"/>
      <c r="AZ321" s="70"/>
      <c r="BA321" s="70"/>
      <c r="BB321" s="70"/>
      <c r="BC321" s="70"/>
      <c r="BD321" s="70"/>
      <c r="BE321" s="70"/>
      <c r="BF321" s="70"/>
      <c r="BG321" s="70"/>
      <c r="BH321" s="70"/>
      <c r="BI321" s="70"/>
      <c r="BJ321" s="70"/>
      <c r="BK321" s="70"/>
      <c r="BL321" s="70"/>
      <c r="BM321" s="70"/>
      <c r="BN321" s="70"/>
      <c r="BO321" s="70"/>
      <c r="BP321" s="70"/>
      <c r="BQ321" s="70"/>
      <c r="BR321" s="70"/>
      <c r="BS321" s="70"/>
      <c r="BT321" s="70"/>
      <c r="BU321" s="70"/>
      <c r="BV321" s="70"/>
      <c r="BW321" s="70"/>
      <c r="BX321" s="70"/>
      <c r="BY321" s="70"/>
      <c r="BZ321" s="70"/>
      <c r="CA321" s="70"/>
    </row>
    <row r="322" spans="2:79" s="67" customFormat="1">
      <c r="B322" s="85"/>
      <c r="C322" s="86"/>
      <c r="D322" s="83"/>
      <c r="E322" s="84"/>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c r="AV322" s="70"/>
      <c r="AW322" s="70"/>
      <c r="AX322" s="70"/>
      <c r="AY322" s="70"/>
      <c r="AZ322" s="70"/>
      <c r="BA322" s="70"/>
      <c r="BB322" s="70"/>
      <c r="BC322" s="70"/>
      <c r="BD322" s="70"/>
      <c r="BE322" s="70"/>
      <c r="BF322" s="70"/>
      <c r="BG322" s="70"/>
      <c r="BH322" s="70"/>
      <c r="BI322" s="70"/>
      <c r="BJ322" s="70"/>
      <c r="BK322" s="70"/>
      <c r="BL322" s="70"/>
      <c r="BM322" s="70"/>
      <c r="BN322" s="70"/>
      <c r="BO322" s="70"/>
      <c r="BP322" s="70"/>
      <c r="BQ322" s="70"/>
      <c r="BR322" s="70"/>
      <c r="BS322" s="70"/>
      <c r="BT322" s="70"/>
      <c r="BU322" s="70"/>
      <c r="BV322" s="70"/>
      <c r="BW322" s="70"/>
      <c r="BX322" s="70"/>
      <c r="BY322" s="70"/>
      <c r="BZ322" s="70"/>
      <c r="CA322" s="70"/>
    </row>
    <row r="323" spans="2:79" s="67" customFormat="1">
      <c r="B323" s="85"/>
      <c r="C323" s="86"/>
      <c r="D323" s="83"/>
      <c r="E323" s="84"/>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c r="AV323" s="70"/>
      <c r="AW323" s="70"/>
      <c r="AX323" s="70"/>
      <c r="AY323" s="70"/>
      <c r="AZ323" s="70"/>
      <c r="BA323" s="70"/>
      <c r="BB323" s="70"/>
      <c r="BC323" s="70"/>
      <c r="BD323" s="70"/>
      <c r="BE323" s="70"/>
      <c r="BF323" s="70"/>
      <c r="BG323" s="70"/>
      <c r="BH323" s="70"/>
      <c r="BI323" s="70"/>
      <c r="BJ323" s="70"/>
      <c r="BK323" s="70"/>
      <c r="BL323" s="70"/>
      <c r="BM323" s="70"/>
      <c r="BN323" s="70"/>
      <c r="BO323" s="70"/>
      <c r="BP323" s="70"/>
      <c r="BQ323" s="70"/>
      <c r="BR323" s="70"/>
      <c r="BS323" s="70"/>
      <c r="BT323" s="70"/>
      <c r="BU323" s="70"/>
      <c r="BV323" s="70"/>
      <c r="BW323" s="70"/>
      <c r="BX323" s="70"/>
      <c r="BY323" s="70"/>
      <c r="BZ323" s="70"/>
      <c r="CA323" s="70"/>
    </row>
    <row r="324" spans="2:79" s="67" customFormat="1">
      <c r="B324" s="85"/>
      <c r="C324" s="86"/>
      <c r="D324" s="83"/>
      <c r="E324" s="84"/>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c r="AV324" s="70"/>
      <c r="AW324" s="70"/>
      <c r="AX324" s="70"/>
      <c r="AY324" s="70"/>
      <c r="AZ324" s="70"/>
      <c r="BA324" s="70"/>
      <c r="BB324" s="70"/>
      <c r="BC324" s="70"/>
      <c r="BD324" s="70"/>
      <c r="BE324" s="70"/>
      <c r="BF324" s="70"/>
      <c r="BG324" s="70"/>
      <c r="BH324" s="70"/>
      <c r="BI324" s="70"/>
      <c r="BJ324" s="70"/>
      <c r="BK324" s="70"/>
      <c r="BL324" s="70"/>
      <c r="BM324" s="70"/>
      <c r="BN324" s="70"/>
      <c r="BO324" s="70"/>
      <c r="BP324" s="70"/>
      <c r="BQ324" s="70"/>
      <c r="BR324" s="70"/>
      <c r="BS324" s="70"/>
      <c r="BT324" s="70"/>
      <c r="BU324" s="70"/>
      <c r="BV324" s="70"/>
      <c r="BW324" s="70"/>
      <c r="BX324" s="70"/>
      <c r="BY324" s="70"/>
      <c r="BZ324" s="70"/>
      <c r="CA324" s="70"/>
    </row>
    <row r="325" spans="2:79" s="67" customFormat="1">
      <c r="B325" s="85"/>
      <c r="C325" s="86"/>
      <c r="D325" s="83"/>
      <c r="E325" s="84"/>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c r="AV325" s="70"/>
      <c r="AW325" s="70"/>
      <c r="AX325" s="70"/>
      <c r="AY325" s="70"/>
      <c r="AZ325" s="70"/>
      <c r="BA325" s="70"/>
      <c r="BB325" s="70"/>
      <c r="BC325" s="70"/>
      <c r="BD325" s="70"/>
      <c r="BE325" s="70"/>
      <c r="BF325" s="70"/>
      <c r="BG325" s="70"/>
      <c r="BH325" s="70"/>
      <c r="BI325" s="70"/>
      <c r="BJ325" s="70"/>
      <c r="BK325" s="70"/>
      <c r="BL325" s="70"/>
      <c r="BM325" s="70"/>
      <c r="BN325" s="70"/>
      <c r="BO325" s="70"/>
      <c r="BP325" s="70"/>
      <c r="BQ325" s="70"/>
      <c r="BR325" s="70"/>
      <c r="BS325" s="70"/>
      <c r="BT325" s="70"/>
      <c r="BU325" s="70"/>
      <c r="BV325" s="70"/>
      <c r="BW325" s="70"/>
      <c r="BX325" s="70"/>
      <c r="BY325" s="70"/>
      <c r="BZ325" s="70"/>
      <c r="CA325" s="70"/>
    </row>
    <row r="326" spans="2:79" s="67" customFormat="1">
      <c r="B326" s="85"/>
      <c r="C326" s="86"/>
      <c r="D326" s="83"/>
      <c r="E326" s="84"/>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c r="AV326" s="70"/>
      <c r="AW326" s="70"/>
      <c r="AX326" s="70"/>
      <c r="AY326" s="70"/>
      <c r="AZ326" s="70"/>
      <c r="BA326" s="70"/>
      <c r="BB326" s="70"/>
      <c r="BC326" s="70"/>
      <c r="BD326" s="70"/>
      <c r="BE326" s="70"/>
      <c r="BF326" s="70"/>
      <c r="BG326" s="70"/>
      <c r="BH326" s="70"/>
      <c r="BI326" s="70"/>
      <c r="BJ326" s="70"/>
      <c r="BK326" s="70"/>
      <c r="BL326" s="70"/>
      <c r="BM326" s="70"/>
      <c r="BN326" s="70"/>
      <c r="BO326" s="70"/>
      <c r="BP326" s="70"/>
      <c r="BQ326" s="70"/>
      <c r="BR326" s="70"/>
      <c r="BS326" s="70"/>
      <c r="BT326" s="70"/>
      <c r="BU326" s="70"/>
      <c r="BV326" s="70"/>
      <c r="BW326" s="70"/>
      <c r="BX326" s="70"/>
      <c r="BY326" s="70"/>
      <c r="BZ326" s="70"/>
      <c r="CA326" s="70"/>
    </row>
    <row r="327" spans="2:79" s="67" customFormat="1">
      <c r="B327" s="85"/>
      <c r="C327" s="86"/>
      <c r="D327" s="83"/>
      <c r="E327" s="84"/>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c r="AV327" s="70"/>
      <c r="AW327" s="70"/>
      <c r="AX327" s="70"/>
      <c r="AY327" s="70"/>
      <c r="AZ327" s="70"/>
      <c r="BA327" s="70"/>
      <c r="BB327" s="70"/>
      <c r="BC327" s="70"/>
      <c r="BD327" s="70"/>
      <c r="BE327" s="70"/>
      <c r="BF327" s="70"/>
      <c r="BG327" s="70"/>
      <c r="BH327" s="70"/>
      <c r="BI327" s="70"/>
      <c r="BJ327" s="70"/>
      <c r="BK327" s="70"/>
      <c r="BL327" s="70"/>
      <c r="BM327" s="70"/>
      <c r="BN327" s="70"/>
      <c r="BO327" s="70"/>
      <c r="BP327" s="70"/>
      <c r="BQ327" s="70"/>
      <c r="BR327" s="70"/>
      <c r="BS327" s="70"/>
      <c r="BT327" s="70"/>
      <c r="BU327" s="70"/>
      <c r="BV327" s="70"/>
      <c r="BW327" s="70"/>
      <c r="BX327" s="70"/>
      <c r="BY327" s="70"/>
      <c r="BZ327" s="70"/>
      <c r="CA327" s="70"/>
    </row>
    <row r="328" spans="2:79" s="67" customFormat="1">
      <c r="B328" s="85"/>
      <c r="C328" s="86"/>
      <c r="D328" s="83"/>
      <c r="E328" s="84"/>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c r="BW328" s="70"/>
      <c r="BX328" s="70"/>
      <c r="BY328" s="70"/>
      <c r="BZ328" s="70"/>
      <c r="CA328" s="70"/>
    </row>
    <row r="329" spans="2:79" s="67" customFormat="1">
      <c r="B329" s="85"/>
      <c r="C329" s="86"/>
      <c r="D329" s="83"/>
      <c r="E329" s="84"/>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c r="BW329" s="70"/>
      <c r="BX329" s="70"/>
      <c r="BY329" s="70"/>
      <c r="BZ329" s="70"/>
      <c r="CA329" s="70"/>
    </row>
    <row r="330" spans="2:79" s="67" customFormat="1">
      <c r="B330" s="85"/>
      <c r="C330" s="86"/>
      <c r="D330" s="83"/>
      <c r="E330" s="84"/>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c r="AV330" s="70"/>
      <c r="AW330" s="70"/>
      <c r="AX330" s="70"/>
      <c r="AY330" s="70"/>
      <c r="AZ330" s="70"/>
      <c r="BA330" s="70"/>
      <c r="BB330" s="70"/>
      <c r="BC330" s="70"/>
      <c r="BD330" s="70"/>
      <c r="BE330" s="70"/>
      <c r="BF330" s="70"/>
      <c r="BG330" s="70"/>
      <c r="BH330" s="70"/>
      <c r="BI330" s="70"/>
      <c r="BJ330" s="70"/>
      <c r="BK330" s="70"/>
      <c r="BL330" s="70"/>
      <c r="BM330" s="70"/>
      <c r="BN330" s="70"/>
      <c r="BO330" s="70"/>
      <c r="BP330" s="70"/>
      <c r="BQ330" s="70"/>
      <c r="BR330" s="70"/>
      <c r="BS330" s="70"/>
      <c r="BT330" s="70"/>
      <c r="BU330" s="70"/>
      <c r="BV330" s="70"/>
      <c r="BW330" s="70"/>
      <c r="BX330" s="70"/>
      <c r="BY330" s="70"/>
      <c r="BZ330" s="70"/>
      <c r="CA330" s="70"/>
    </row>
    <row r="331" spans="2:79" s="67" customFormat="1">
      <c r="B331" s="85"/>
      <c r="C331" s="86"/>
      <c r="D331" s="83"/>
      <c r="E331" s="84"/>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c r="AV331" s="70"/>
      <c r="AW331" s="70"/>
      <c r="AX331" s="70"/>
      <c r="AY331" s="70"/>
      <c r="AZ331" s="70"/>
      <c r="BA331" s="70"/>
      <c r="BB331" s="70"/>
      <c r="BC331" s="70"/>
      <c r="BD331" s="70"/>
      <c r="BE331" s="70"/>
      <c r="BF331" s="70"/>
      <c r="BG331" s="70"/>
      <c r="BH331" s="70"/>
      <c r="BI331" s="70"/>
      <c r="BJ331" s="70"/>
      <c r="BK331" s="70"/>
      <c r="BL331" s="70"/>
      <c r="BM331" s="70"/>
      <c r="BN331" s="70"/>
      <c r="BO331" s="70"/>
      <c r="BP331" s="70"/>
      <c r="BQ331" s="70"/>
      <c r="BR331" s="70"/>
      <c r="BS331" s="70"/>
      <c r="BT331" s="70"/>
      <c r="BU331" s="70"/>
      <c r="BV331" s="70"/>
      <c r="BW331" s="70"/>
      <c r="BX331" s="70"/>
      <c r="BY331" s="70"/>
      <c r="BZ331" s="70"/>
      <c r="CA331" s="70"/>
    </row>
    <row r="332" spans="2:79" s="67" customFormat="1">
      <c r="B332" s="85"/>
      <c r="C332" s="86"/>
      <c r="D332" s="83"/>
      <c r="E332" s="84"/>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c r="AV332" s="70"/>
      <c r="AW332" s="70"/>
      <c r="AX332" s="70"/>
      <c r="AY332" s="70"/>
      <c r="AZ332" s="70"/>
      <c r="BA332" s="70"/>
      <c r="BB332" s="70"/>
      <c r="BC332" s="70"/>
      <c r="BD332" s="70"/>
      <c r="BE332" s="70"/>
      <c r="BF332" s="70"/>
      <c r="BG332" s="70"/>
      <c r="BH332" s="70"/>
      <c r="BI332" s="70"/>
      <c r="BJ332" s="70"/>
      <c r="BK332" s="70"/>
      <c r="BL332" s="70"/>
      <c r="BM332" s="70"/>
      <c r="BN332" s="70"/>
      <c r="BO332" s="70"/>
      <c r="BP332" s="70"/>
      <c r="BQ332" s="70"/>
      <c r="BR332" s="70"/>
      <c r="BS332" s="70"/>
      <c r="BT332" s="70"/>
      <c r="BU332" s="70"/>
      <c r="BV332" s="70"/>
      <c r="BW332" s="70"/>
      <c r="BX332" s="70"/>
      <c r="BY332" s="70"/>
      <c r="BZ332" s="70"/>
      <c r="CA332" s="70"/>
    </row>
    <row r="333" spans="2:79" s="67" customFormat="1">
      <c r="B333" s="85"/>
      <c r="C333" s="86"/>
      <c r="D333" s="83"/>
      <c r="E333" s="84"/>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c r="AV333" s="70"/>
      <c r="AW333" s="70"/>
      <c r="AX333" s="70"/>
      <c r="AY333" s="70"/>
      <c r="AZ333" s="70"/>
      <c r="BA333" s="70"/>
      <c r="BB333" s="70"/>
      <c r="BC333" s="70"/>
      <c r="BD333" s="70"/>
      <c r="BE333" s="70"/>
      <c r="BF333" s="70"/>
      <c r="BG333" s="70"/>
      <c r="BH333" s="70"/>
      <c r="BI333" s="70"/>
      <c r="BJ333" s="70"/>
      <c r="BK333" s="70"/>
      <c r="BL333" s="70"/>
      <c r="BM333" s="70"/>
      <c r="BN333" s="70"/>
      <c r="BO333" s="70"/>
      <c r="BP333" s="70"/>
      <c r="BQ333" s="70"/>
      <c r="BR333" s="70"/>
      <c r="BS333" s="70"/>
      <c r="BT333" s="70"/>
      <c r="BU333" s="70"/>
      <c r="BV333" s="70"/>
      <c r="BW333" s="70"/>
      <c r="BX333" s="70"/>
      <c r="BY333" s="70"/>
      <c r="BZ333" s="70"/>
      <c r="CA333" s="70"/>
    </row>
    <row r="334" spans="2:79" s="67" customFormat="1">
      <c r="B334" s="85"/>
      <c r="C334" s="86"/>
      <c r="D334" s="83"/>
      <c r="E334" s="84"/>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c r="AV334" s="70"/>
      <c r="AW334" s="70"/>
      <c r="AX334" s="70"/>
      <c r="AY334" s="70"/>
      <c r="AZ334" s="70"/>
      <c r="BA334" s="70"/>
      <c r="BB334" s="70"/>
      <c r="BC334" s="70"/>
      <c r="BD334" s="70"/>
      <c r="BE334" s="70"/>
      <c r="BF334" s="70"/>
      <c r="BG334" s="70"/>
      <c r="BH334" s="70"/>
      <c r="BI334" s="70"/>
      <c r="BJ334" s="70"/>
      <c r="BK334" s="70"/>
      <c r="BL334" s="70"/>
      <c r="BM334" s="70"/>
      <c r="BN334" s="70"/>
      <c r="BO334" s="70"/>
      <c r="BP334" s="70"/>
      <c r="BQ334" s="70"/>
      <c r="BR334" s="70"/>
      <c r="BS334" s="70"/>
      <c r="BT334" s="70"/>
      <c r="BU334" s="70"/>
      <c r="BV334" s="70"/>
      <c r="BW334" s="70"/>
      <c r="BX334" s="70"/>
      <c r="BY334" s="70"/>
      <c r="BZ334" s="70"/>
      <c r="CA334" s="70"/>
    </row>
    <row r="335" spans="2:79" s="67" customFormat="1">
      <c r="B335" s="85"/>
      <c r="C335" s="86"/>
      <c r="D335" s="83"/>
      <c r="E335" s="84"/>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row>
    <row r="336" spans="2:79" s="67" customFormat="1">
      <c r="B336" s="85"/>
      <c r="C336" s="86"/>
      <c r="D336" s="83"/>
      <c r="E336" s="84"/>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c r="BW336" s="70"/>
      <c r="BX336" s="70"/>
      <c r="BY336" s="70"/>
      <c r="BZ336" s="70"/>
      <c r="CA336" s="70"/>
    </row>
    <row r="337" spans="2:79" s="67" customFormat="1">
      <c r="B337" s="85"/>
      <c r="C337" s="86"/>
      <c r="D337" s="83"/>
      <c r="E337" s="84"/>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c r="BW337" s="70"/>
      <c r="BX337" s="70"/>
      <c r="BY337" s="70"/>
      <c r="BZ337" s="70"/>
      <c r="CA337" s="70"/>
    </row>
    <row r="338" spans="2:79" s="67" customFormat="1">
      <c r="B338" s="85"/>
      <c r="C338" s="86"/>
      <c r="D338" s="83"/>
      <c r="E338" s="84"/>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c r="BW338" s="70"/>
      <c r="BX338" s="70"/>
      <c r="BY338" s="70"/>
      <c r="BZ338" s="70"/>
      <c r="CA338" s="70"/>
    </row>
    <row r="339" spans="2:79" s="67" customFormat="1">
      <c r="B339" s="85"/>
      <c r="C339" s="86"/>
      <c r="D339" s="83"/>
      <c r="E339" s="84"/>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c r="BW339" s="70"/>
      <c r="BX339" s="70"/>
      <c r="BY339" s="70"/>
      <c r="BZ339" s="70"/>
      <c r="CA339" s="70"/>
    </row>
    <row r="340" spans="2:79" s="67" customFormat="1">
      <c r="B340" s="85"/>
      <c r="C340" s="86"/>
      <c r="D340" s="83"/>
      <c r="E340" s="84"/>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row>
    <row r="341" spans="2:79" s="67" customFormat="1">
      <c r="B341" s="85"/>
      <c r="C341" s="86"/>
      <c r="D341" s="83"/>
      <c r="E341" s="84"/>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c r="BW341" s="70"/>
      <c r="BX341" s="70"/>
      <c r="BY341" s="70"/>
      <c r="BZ341" s="70"/>
      <c r="CA341" s="70"/>
    </row>
    <row r="342" spans="2:79" s="67" customFormat="1">
      <c r="B342" s="85"/>
      <c r="C342" s="86"/>
      <c r="D342" s="83"/>
      <c r="E342" s="84"/>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row>
    <row r="343" spans="2:79" s="67" customFormat="1">
      <c r="B343" s="85"/>
      <c r="C343" s="86"/>
      <c r="D343" s="83"/>
      <c r="E343" s="84"/>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c r="BW343" s="70"/>
      <c r="BX343" s="70"/>
      <c r="BY343" s="70"/>
      <c r="BZ343" s="70"/>
      <c r="CA343" s="70"/>
    </row>
    <row r="344" spans="2:79" s="67" customFormat="1">
      <c r="B344" s="85"/>
      <c r="C344" s="86"/>
      <c r="D344" s="83"/>
      <c r="E344" s="84"/>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c r="BW344" s="70"/>
      <c r="BX344" s="70"/>
      <c r="BY344" s="70"/>
      <c r="BZ344" s="70"/>
      <c r="CA344" s="70"/>
    </row>
    <row r="345" spans="2:79" s="67" customFormat="1">
      <c r="B345" s="85"/>
      <c r="C345" s="86"/>
      <c r="D345" s="83"/>
      <c r="E345" s="84"/>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c r="BW345" s="70"/>
      <c r="BX345" s="70"/>
      <c r="BY345" s="70"/>
      <c r="BZ345" s="70"/>
      <c r="CA345" s="70"/>
    </row>
    <row r="346" spans="2:79" s="67" customFormat="1">
      <c r="B346" s="85"/>
      <c r="C346" s="86"/>
      <c r="D346" s="83"/>
      <c r="E346" s="84"/>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c r="BW346" s="70"/>
      <c r="BX346" s="70"/>
      <c r="BY346" s="70"/>
      <c r="BZ346" s="70"/>
      <c r="CA346" s="70"/>
    </row>
    <row r="347" spans="2:79" s="67" customFormat="1">
      <c r="B347" s="85"/>
      <c r="C347" s="86"/>
      <c r="D347" s="83"/>
      <c r="E347" s="84"/>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c r="BW347" s="70"/>
      <c r="BX347" s="70"/>
      <c r="BY347" s="70"/>
      <c r="BZ347" s="70"/>
      <c r="CA347" s="70"/>
    </row>
    <row r="348" spans="2:79" s="67" customFormat="1">
      <c r="B348" s="85"/>
      <c r="C348" s="86"/>
      <c r="D348" s="83"/>
      <c r="E348" s="84"/>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c r="BW348" s="70"/>
      <c r="BX348" s="70"/>
      <c r="BY348" s="70"/>
      <c r="BZ348" s="70"/>
      <c r="CA348" s="70"/>
    </row>
    <row r="349" spans="2:79" s="67" customFormat="1">
      <c r="B349" s="85"/>
      <c r="C349" s="86"/>
      <c r="D349" s="83"/>
      <c r="E349" s="84"/>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c r="BW349" s="70"/>
      <c r="BX349" s="70"/>
      <c r="BY349" s="70"/>
      <c r="BZ349" s="70"/>
      <c r="CA349" s="70"/>
    </row>
    <row r="350" spans="2:79" s="67" customFormat="1">
      <c r="B350" s="85"/>
      <c r="C350" s="86"/>
      <c r="D350" s="83"/>
      <c r="E350" s="84"/>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c r="BW350" s="70"/>
      <c r="BX350" s="70"/>
      <c r="BY350" s="70"/>
      <c r="BZ350" s="70"/>
      <c r="CA350" s="70"/>
    </row>
    <row r="351" spans="2:79" s="67" customFormat="1">
      <c r="B351" s="85"/>
      <c r="C351" s="86"/>
      <c r="D351" s="83"/>
      <c r="E351" s="84"/>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c r="BW351" s="70"/>
      <c r="BX351" s="70"/>
      <c r="BY351" s="70"/>
      <c r="BZ351" s="70"/>
      <c r="CA351" s="70"/>
    </row>
    <row r="352" spans="2:79" s="67" customFormat="1">
      <c r="B352" s="85"/>
      <c r="C352" s="86"/>
      <c r="D352" s="83"/>
      <c r="E352" s="84"/>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row>
    <row r="353" spans="2:79" s="67" customFormat="1">
      <c r="B353" s="85"/>
      <c r="C353" s="86"/>
      <c r="D353" s="83"/>
      <c r="E353" s="84"/>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c r="BW353" s="70"/>
      <c r="BX353" s="70"/>
      <c r="BY353" s="70"/>
      <c r="BZ353" s="70"/>
      <c r="CA353" s="70"/>
    </row>
    <row r="354" spans="2:79" s="67" customFormat="1">
      <c r="B354" s="85"/>
      <c r="C354" s="86"/>
      <c r="D354" s="83"/>
      <c r="E354" s="84"/>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c r="BW354" s="70"/>
      <c r="BX354" s="70"/>
      <c r="BY354" s="70"/>
      <c r="BZ354" s="70"/>
      <c r="CA354" s="70"/>
    </row>
    <row r="355" spans="2:79" s="67" customFormat="1">
      <c r="B355" s="85"/>
      <c r="C355" s="86"/>
      <c r="D355" s="83"/>
      <c r="E355" s="84"/>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c r="BW355" s="70"/>
      <c r="BX355" s="70"/>
      <c r="BY355" s="70"/>
      <c r="BZ355" s="70"/>
      <c r="CA355" s="70"/>
    </row>
    <row r="356" spans="2:79" s="67" customFormat="1">
      <c r="B356" s="85"/>
      <c r="C356" s="86"/>
      <c r="D356" s="83"/>
      <c r="E356" s="84"/>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c r="BW356" s="70"/>
      <c r="BX356" s="70"/>
      <c r="BY356" s="70"/>
      <c r="BZ356" s="70"/>
      <c r="CA356" s="70"/>
    </row>
    <row r="357" spans="2:79" s="67" customFormat="1">
      <c r="B357" s="85"/>
      <c r="C357" s="86"/>
      <c r="D357" s="83"/>
      <c r="E357" s="84"/>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2:79" s="67" customFormat="1">
      <c r="B358" s="85"/>
      <c r="C358" s="86"/>
      <c r="D358" s="83"/>
      <c r="E358" s="84"/>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2:79" s="67" customFormat="1">
      <c r="B359" s="85"/>
      <c r="C359" s="86"/>
      <c r="D359" s="83"/>
      <c r="E359" s="84"/>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2:79" s="67" customFormat="1">
      <c r="B360" s="85"/>
      <c r="C360" s="86"/>
      <c r="D360" s="83"/>
      <c r="E360" s="84"/>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2:79" s="67" customFormat="1">
      <c r="B361" s="85"/>
      <c r="C361" s="86"/>
      <c r="D361" s="83"/>
      <c r="E361" s="84"/>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2:79" s="67" customFormat="1">
      <c r="B362" s="85"/>
      <c r="C362" s="86"/>
      <c r="D362" s="83"/>
      <c r="E362" s="84"/>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2:79" s="67" customFormat="1">
      <c r="B363" s="85"/>
      <c r="C363" s="86"/>
      <c r="D363" s="83"/>
      <c r="E363" s="84"/>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2:79" s="67" customFormat="1">
      <c r="B364" s="85"/>
      <c r="C364" s="86"/>
      <c r="D364" s="83"/>
      <c r="E364" s="84"/>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2:79" s="67" customFormat="1">
      <c r="B365" s="85"/>
      <c r="C365" s="86"/>
      <c r="D365" s="83"/>
      <c r="E365" s="84"/>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2:79" s="67" customFormat="1">
      <c r="B366" s="85"/>
      <c r="C366" s="86"/>
      <c r="D366" s="83"/>
      <c r="E366" s="84"/>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2:79" s="67" customFormat="1">
      <c r="B367" s="85"/>
      <c r="C367" s="86"/>
      <c r="D367" s="83"/>
      <c r="E367" s="84"/>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2:79" s="67" customFormat="1">
      <c r="B368" s="85"/>
      <c r="C368" s="86"/>
      <c r="D368" s="83"/>
      <c r="E368" s="84"/>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2:79" s="67" customFormat="1">
      <c r="B369" s="85"/>
      <c r="C369" s="86"/>
      <c r="D369" s="83"/>
      <c r="E369" s="84"/>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2:79" s="67" customFormat="1">
      <c r="B370" s="85"/>
      <c r="C370" s="86"/>
      <c r="D370" s="83"/>
      <c r="E370" s="84"/>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2:79" s="67" customFormat="1">
      <c r="B371" s="85"/>
      <c r="C371" s="86"/>
      <c r="D371" s="83"/>
      <c r="E371" s="84"/>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2:79" s="67" customFormat="1">
      <c r="B372" s="85"/>
      <c r="C372" s="86"/>
      <c r="D372" s="83"/>
      <c r="E372" s="84"/>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2:79" s="67" customFormat="1">
      <c r="B373" s="85"/>
      <c r="C373" s="86"/>
      <c r="D373" s="83"/>
      <c r="E373" s="84"/>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2:79" s="67" customFormat="1">
      <c r="B374" s="85"/>
      <c r="C374" s="86"/>
      <c r="D374" s="83"/>
      <c r="E374" s="84"/>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2:79" s="67" customFormat="1">
      <c r="B375" s="85"/>
      <c r="C375" s="86"/>
      <c r="D375" s="83"/>
      <c r="E375" s="84"/>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2:79" s="67" customFormat="1">
      <c r="B376" s="85"/>
      <c r="C376" s="86"/>
      <c r="D376" s="83"/>
      <c r="E376" s="84"/>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2:79" s="67" customFormat="1">
      <c r="B377" s="85"/>
      <c r="C377" s="86"/>
      <c r="D377" s="83"/>
      <c r="E377" s="84"/>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2:79" s="67" customFormat="1">
      <c r="B378" s="85"/>
      <c r="C378" s="86"/>
      <c r="D378" s="83"/>
      <c r="E378" s="84"/>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2:79" s="67" customFormat="1">
      <c r="B379" s="85"/>
      <c r="C379" s="86"/>
      <c r="D379" s="83"/>
      <c r="E379" s="84"/>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2:79" s="67" customFormat="1">
      <c r="B380" s="85"/>
      <c r="C380" s="86"/>
      <c r="D380" s="83"/>
      <c r="E380" s="84"/>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2:79" s="67" customFormat="1">
      <c r="B381" s="85"/>
      <c r="C381" s="86"/>
      <c r="D381" s="83"/>
      <c r="E381" s="84"/>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2:79" s="67" customFormat="1">
      <c r="B382" s="85"/>
      <c r="C382" s="86"/>
      <c r="D382" s="83"/>
      <c r="E382" s="84"/>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2:79" s="67" customFormat="1">
      <c r="B383" s="85"/>
      <c r="C383" s="86"/>
      <c r="D383" s="83"/>
      <c r="E383" s="84"/>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2:79" s="67" customFormat="1">
      <c r="B384" s="85"/>
      <c r="C384" s="86"/>
      <c r="D384" s="83"/>
      <c r="E384" s="84"/>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2:79" s="67" customFormat="1">
      <c r="B385" s="85"/>
      <c r="C385" s="86"/>
      <c r="D385" s="83"/>
      <c r="E385" s="84"/>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2:79" s="67" customFormat="1">
      <c r="B386" s="85"/>
      <c r="C386" s="86"/>
      <c r="D386" s="83"/>
      <c r="E386" s="84"/>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2:79" s="67" customFormat="1">
      <c r="B387" s="85"/>
      <c r="C387" s="86"/>
      <c r="D387" s="83"/>
      <c r="E387" s="84"/>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2:79" s="67" customFormat="1">
      <c r="B388" s="85"/>
      <c r="C388" s="86"/>
      <c r="D388" s="83"/>
      <c r="E388" s="84"/>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2:79" s="67" customFormat="1">
      <c r="B389" s="85"/>
      <c r="C389" s="86"/>
      <c r="D389" s="83"/>
      <c r="E389" s="84"/>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2:79" s="67" customFormat="1">
      <c r="B390" s="85"/>
      <c r="C390" s="86"/>
      <c r="D390" s="83"/>
      <c r="E390" s="84"/>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2:79" s="67" customFormat="1">
      <c r="B391" s="85"/>
      <c r="C391" s="86"/>
      <c r="D391" s="83"/>
      <c r="E391" s="84"/>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2:79" s="67" customFormat="1">
      <c r="B392" s="85"/>
      <c r="C392" s="86"/>
      <c r="D392" s="83"/>
      <c r="E392" s="84"/>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2:79" s="67" customFormat="1">
      <c r="B393" s="85"/>
      <c r="C393" s="86"/>
      <c r="D393" s="83"/>
      <c r="E393" s="84"/>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2:79" s="67" customFormat="1">
      <c r="B394" s="85"/>
      <c r="C394" s="86"/>
      <c r="D394" s="83"/>
      <c r="E394" s="84"/>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2:79" s="67" customFormat="1">
      <c r="B395" s="85"/>
      <c r="C395" s="86"/>
      <c r="D395" s="83"/>
      <c r="E395" s="84"/>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2:79" s="67" customFormat="1">
      <c r="B396" s="85"/>
      <c r="C396" s="86"/>
      <c r="D396" s="83"/>
      <c r="E396" s="84"/>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2:79" s="67" customFormat="1">
      <c r="B397" s="85"/>
      <c r="C397" s="86"/>
      <c r="D397" s="83"/>
      <c r="E397" s="84"/>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2:79" s="67" customFormat="1">
      <c r="B398" s="85"/>
      <c r="C398" s="86"/>
      <c r="D398" s="83"/>
      <c r="E398" s="84"/>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2:79" s="67" customFormat="1">
      <c r="B399" s="85"/>
      <c r="C399" s="86"/>
      <c r="D399" s="83"/>
      <c r="E399" s="84"/>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2:79" s="67" customFormat="1">
      <c r="B400" s="85"/>
      <c r="C400" s="86"/>
      <c r="D400" s="83"/>
      <c r="E400" s="84"/>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2:79" s="67" customFormat="1">
      <c r="B401" s="85"/>
      <c r="C401" s="86"/>
      <c r="D401" s="83"/>
      <c r="E401" s="84"/>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2:79" s="67" customFormat="1">
      <c r="B402" s="85"/>
      <c r="C402" s="86"/>
      <c r="D402" s="83"/>
      <c r="E402" s="84"/>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2:79" s="67" customFormat="1">
      <c r="B403" s="85"/>
      <c r="C403" s="86"/>
      <c r="D403" s="83"/>
      <c r="E403" s="84"/>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2:79" s="67" customFormat="1">
      <c r="B404" s="85"/>
      <c r="C404" s="86"/>
      <c r="D404" s="83"/>
      <c r="E404" s="84"/>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2:79" s="67" customFormat="1">
      <c r="B405" s="85"/>
      <c r="C405" s="86"/>
      <c r="D405" s="83"/>
      <c r="E405" s="84"/>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2:79" s="67" customFormat="1">
      <c r="B406" s="85"/>
      <c r="C406" s="86"/>
      <c r="D406" s="83"/>
      <c r="E406" s="84"/>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2:79" s="67" customFormat="1">
      <c r="B407" s="85"/>
      <c r="C407" s="86"/>
      <c r="D407" s="83"/>
      <c r="E407" s="84"/>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2:79" s="67" customFormat="1">
      <c r="B408" s="85"/>
      <c r="C408" s="86"/>
      <c r="D408" s="83"/>
      <c r="E408" s="84"/>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2:79" s="67" customFormat="1">
      <c r="B409" s="85"/>
      <c r="C409" s="86"/>
      <c r="D409" s="83"/>
      <c r="E409" s="84"/>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2:79" s="67" customFormat="1">
      <c r="B410" s="85"/>
      <c r="C410" s="86"/>
      <c r="D410" s="83"/>
      <c r="E410" s="84"/>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2:79" s="67" customFormat="1">
      <c r="B411" s="85"/>
      <c r="C411" s="86"/>
      <c r="D411" s="83"/>
      <c r="E411" s="84"/>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2:79" s="67" customFormat="1">
      <c r="B412" s="85"/>
      <c r="C412" s="86"/>
      <c r="D412" s="83"/>
      <c r="E412" s="84"/>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2:79" s="67" customFormat="1">
      <c r="B413" s="85"/>
      <c r="C413" s="86"/>
      <c r="D413" s="83"/>
      <c r="E413" s="84"/>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2:79" s="67" customFormat="1">
      <c r="B414" s="85"/>
      <c r="C414" s="86"/>
      <c r="D414" s="83"/>
      <c r="E414" s="84"/>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2:79" s="67" customFormat="1">
      <c r="B415" s="85"/>
      <c r="C415" s="86"/>
      <c r="D415" s="83"/>
      <c r="E415" s="84"/>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2:79" s="67" customFormat="1">
      <c r="B416" s="85"/>
      <c r="C416" s="86"/>
      <c r="D416" s="83"/>
      <c r="E416" s="84"/>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2:79" s="67" customFormat="1">
      <c r="B417" s="85"/>
      <c r="C417" s="86"/>
      <c r="D417" s="83"/>
      <c r="E417" s="84"/>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2:79" s="67" customFormat="1">
      <c r="B418" s="85"/>
      <c r="C418" s="86"/>
      <c r="D418" s="83"/>
      <c r="E418" s="84"/>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2:79" s="67" customFormat="1">
      <c r="B419" s="85"/>
      <c r="C419" s="86"/>
      <c r="D419" s="83"/>
      <c r="E419" s="84"/>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2:79" s="67" customFormat="1">
      <c r="B420" s="85"/>
      <c r="C420" s="86"/>
      <c r="D420" s="83"/>
      <c r="E420" s="84"/>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2:79" s="67" customFormat="1">
      <c r="B421" s="85"/>
      <c r="C421" s="86"/>
      <c r="D421" s="83"/>
      <c r="E421" s="84"/>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2:79" s="67" customFormat="1">
      <c r="B422" s="85"/>
      <c r="C422" s="86"/>
      <c r="D422" s="83"/>
      <c r="E422" s="84"/>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2:79" s="67" customFormat="1">
      <c r="B423" s="85"/>
      <c r="C423" s="86"/>
      <c r="D423" s="83"/>
      <c r="E423" s="84"/>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2:79" s="67" customFormat="1">
      <c r="B424" s="85"/>
      <c r="C424" s="86"/>
      <c r="D424" s="83"/>
      <c r="E424" s="84"/>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2:79" s="67" customFormat="1">
      <c r="B425" s="85"/>
      <c r="C425" s="86"/>
      <c r="D425" s="83"/>
      <c r="E425" s="84"/>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2:79" s="67" customFormat="1">
      <c r="B426" s="85"/>
      <c r="C426" s="86"/>
      <c r="D426" s="83"/>
      <c r="E426" s="84"/>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2:79" s="67" customFormat="1">
      <c r="B427" s="85"/>
      <c r="C427" s="86"/>
      <c r="D427" s="83"/>
      <c r="E427" s="84"/>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2:79" s="67" customFormat="1">
      <c r="B428" s="85"/>
      <c r="C428" s="86"/>
      <c r="D428" s="83"/>
      <c r="E428" s="84"/>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2:79" s="67" customFormat="1">
      <c r="B429" s="85"/>
      <c r="C429" s="86"/>
      <c r="D429" s="83"/>
      <c r="E429" s="84"/>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2:79" s="67" customFormat="1">
      <c r="B430" s="85"/>
      <c r="C430" s="86"/>
      <c r="D430" s="83"/>
      <c r="E430" s="84"/>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2:79" s="67" customFormat="1">
      <c r="B431" s="85"/>
      <c r="C431" s="86"/>
      <c r="D431" s="83"/>
      <c r="E431" s="84"/>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2:79" s="67" customFormat="1">
      <c r="B432" s="85"/>
      <c r="C432" s="86"/>
      <c r="D432" s="83"/>
      <c r="E432" s="84"/>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2:79" s="67" customFormat="1">
      <c r="B433" s="85"/>
      <c r="C433" s="86"/>
      <c r="D433" s="83"/>
      <c r="E433" s="84"/>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2:79" s="67" customFormat="1">
      <c r="B434" s="85"/>
      <c r="C434" s="86"/>
      <c r="D434" s="83"/>
      <c r="E434" s="84"/>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2:79" s="67" customFormat="1">
      <c r="B435" s="85"/>
      <c r="C435" s="86"/>
      <c r="D435" s="83"/>
      <c r="E435" s="84"/>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2:79" s="67" customFormat="1">
      <c r="B436" s="85"/>
      <c r="C436" s="86"/>
      <c r="D436" s="83"/>
      <c r="E436" s="84"/>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2:79" s="67" customFormat="1">
      <c r="B437" s="85"/>
      <c r="C437" s="86"/>
      <c r="D437" s="83"/>
      <c r="E437" s="84"/>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2:79" s="67" customFormat="1">
      <c r="B438" s="85"/>
      <c r="C438" s="86"/>
      <c r="D438" s="83"/>
      <c r="E438" s="84"/>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2:79" s="67" customFormat="1">
      <c r="B439" s="85"/>
      <c r="C439" s="86"/>
      <c r="D439" s="83"/>
      <c r="E439" s="84"/>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2:79" s="67" customFormat="1">
      <c r="B440" s="85"/>
      <c r="C440" s="86"/>
      <c r="D440" s="83"/>
      <c r="E440" s="84"/>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2:79" s="67" customFormat="1">
      <c r="B441" s="85"/>
      <c r="C441" s="86"/>
      <c r="D441" s="83"/>
      <c r="E441" s="84"/>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2:79" s="67" customFormat="1">
      <c r="B442" s="85"/>
      <c r="C442" s="86"/>
      <c r="D442" s="83"/>
      <c r="E442" s="84"/>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2:79" s="67" customFormat="1">
      <c r="B443" s="85"/>
      <c r="C443" s="86"/>
      <c r="D443" s="83"/>
      <c r="E443" s="84"/>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2:79" s="67" customFormat="1">
      <c r="B444" s="85"/>
      <c r="C444" s="86"/>
      <c r="D444" s="83"/>
      <c r="E444" s="84"/>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2:79" s="67" customFormat="1">
      <c r="B445" s="85"/>
      <c r="C445" s="86"/>
      <c r="D445" s="83"/>
      <c r="E445" s="84"/>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2:79" s="67" customFormat="1">
      <c r="B446" s="85"/>
      <c r="C446" s="86"/>
      <c r="D446" s="83"/>
      <c r="E446" s="84"/>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2:79" s="67" customFormat="1">
      <c r="B447" s="85"/>
      <c r="C447" s="86"/>
      <c r="D447" s="83"/>
      <c r="E447" s="84"/>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2:79" s="67" customFormat="1">
      <c r="B448" s="85"/>
      <c r="C448" s="86"/>
      <c r="D448" s="83"/>
      <c r="E448" s="84"/>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2:79" s="67" customFormat="1">
      <c r="B449" s="85"/>
      <c r="C449" s="86"/>
      <c r="D449" s="83"/>
      <c r="E449" s="84"/>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2:79" s="67" customFormat="1">
      <c r="B450" s="85"/>
      <c r="C450" s="86"/>
      <c r="D450" s="83"/>
      <c r="E450" s="84"/>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2:79" s="67" customFormat="1">
      <c r="B451" s="85"/>
      <c r="C451" s="86"/>
      <c r="D451" s="83"/>
      <c r="E451" s="84"/>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2:79" s="67" customFormat="1">
      <c r="B452" s="85"/>
      <c r="C452" s="86"/>
      <c r="D452" s="83"/>
      <c r="E452" s="84"/>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2:79" s="67" customFormat="1">
      <c r="B453" s="85"/>
      <c r="C453" s="86"/>
      <c r="D453" s="83"/>
      <c r="E453" s="84"/>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2:79" s="67" customFormat="1">
      <c r="B454" s="85"/>
      <c r="C454" s="86"/>
      <c r="D454" s="83"/>
      <c r="E454" s="84"/>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2:79" s="67" customFormat="1">
      <c r="B455" s="85"/>
      <c r="C455" s="86"/>
      <c r="D455" s="83"/>
      <c r="E455" s="84"/>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2:79" s="67" customFormat="1">
      <c r="B456" s="85"/>
      <c r="C456" s="86"/>
      <c r="D456" s="83"/>
      <c r="E456" s="84"/>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2:79" s="67" customFormat="1">
      <c r="B457" s="85"/>
      <c r="C457" s="86"/>
      <c r="D457" s="83"/>
      <c r="E457" s="84"/>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2:79" s="67" customFormat="1">
      <c r="B458" s="85"/>
      <c r="C458" s="86"/>
      <c r="D458" s="83"/>
      <c r="E458" s="84"/>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2:79" s="67" customFormat="1">
      <c r="B459" s="85"/>
      <c r="C459" s="86"/>
      <c r="D459" s="83"/>
      <c r="E459" s="84"/>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2:79" s="67" customFormat="1">
      <c r="B460" s="85"/>
      <c r="C460" s="86"/>
      <c r="D460" s="83"/>
      <c r="E460" s="84"/>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2:79" s="67" customFormat="1">
      <c r="B461" s="85"/>
      <c r="C461" s="86"/>
      <c r="D461" s="83"/>
      <c r="E461" s="84"/>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2:79" s="67" customFormat="1">
      <c r="B462" s="85"/>
      <c r="C462" s="86"/>
      <c r="D462" s="83"/>
      <c r="E462" s="84"/>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2:79" s="67" customFormat="1">
      <c r="B463" s="85"/>
      <c r="C463" s="86"/>
      <c r="D463" s="83"/>
      <c r="E463" s="84"/>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2:79" s="67" customFormat="1">
      <c r="B464" s="85"/>
      <c r="C464" s="86"/>
      <c r="D464" s="83"/>
      <c r="E464" s="84"/>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2:79" s="67" customFormat="1">
      <c r="B465" s="85"/>
      <c r="C465" s="86"/>
      <c r="D465" s="83"/>
      <c r="E465" s="84"/>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2:79" s="67" customFormat="1">
      <c r="B466" s="85"/>
      <c r="C466" s="86"/>
      <c r="D466" s="83"/>
      <c r="E466" s="84"/>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2:79" s="67" customFormat="1">
      <c r="B467" s="85"/>
      <c r="C467" s="86"/>
      <c r="D467" s="83"/>
      <c r="E467" s="84"/>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2:79" s="67" customFormat="1">
      <c r="B468" s="85"/>
      <c r="C468" s="86"/>
      <c r="D468" s="83"/>
      <c r="E468" s="84"/>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2:79" s="67" customFormat="1">
      <c r="B469" s="85"/>
      <c r="C469" s="86"/>
      <c r="D469" s="83"/>
      <c r="E469" s="84"/>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2:79" s="67" customFormat="1">
      <c r="B470" s="85"/>
      <c r="C470" s="86"/>
      <c r="D470" s="83"/>
      <c r="E470" s="84"/>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2:79" s="67" customFormat="1">
      <c r="B471" s="85"/>
      <c r="C471" s="86"/>
      <c r="D471" s="83"/>
      <c r="E471" s="84"/>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2:79" s="67" customFormat="1">
      <c r="B472" s="85"/>
      <c r="C472" s="86"/>
      <c r="D472" s="83"/>
      <c r="E472" s="84"/>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2:79" s="67" customFormat="1">
      <c r="B473" s="85"/>
      <c r="C473" s="86"/>
      <c r="D473" s="83"/>
      <c r="E473" s="84"/>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2:79" s="67" customFormat="1">
      <c r="B474" s="85"/>
      <c r="C474" s="86"/>
      <c r="D474" s="83"/>
      <c r="E474" s="84"/>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2:79" s="67" customFormat="1">
      <c r="B475" s="85"/>
      <c r="C475" s="86"/>
      <c r="D475" s="83"/>
      <c r="E475" s="84"/>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2:79" s="67" customFormat="1">
      <c r="B476" s="85"/>
      <c r="C476" s="86"/>
      <c r="D476" s="83"/>
      <c r="E476" s="84"/>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2:79" s="67" customFormat="1">
      <c r="B477" s="85"/>
      <c r="C477" s="86"/>
      <c r="D477" s="83"/>
      <c r="E477" s="84"/>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2:79" s="67" customFormat="1">
      <c r="B478" s="85"/>
      <c r="C478" s="86"/>
      <c r="D478" s="83"/>
      <c r="E478" s="84"/>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2:79" s="67" customFormat="1">
      <c r="B479" s="85"/>
      <c r="C479" s="86"/>
      <c r="D479" s="83"/>
      <c r="E479" s="84"/>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2:79" s="67" customFormat="1">
      <c r="B480" s="85"/>
      <c r="C480" s="86"/>
      <c r="D480" s="83"/>
      <c r="E480" s="84"/>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2:79" s="67" customFormat="1">
      <c r="B481" s="85"/>
      <c r="C481" s="86"/>
      <c r="D481" s="83"/>
      <c r="E481" s="84"/>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2:79"/>
    <row r="483" spans="2:79"/>
    <row r="484" spans="2:79"/>
    <row r="485" spans="2:79"/>
    <row r="486" spans="2:79"/>
    <row r="487" spans="2:79"/>
    <row r="488" spans="2:79"/>
    <row r="489" spans="2:79"/>
    <row r="490" spans="2:79"/>
    <row r="491" spans="2:79"/>
    <row r="492" spans="2:79"/>
    <row r="493" spans="2:79"/>
    <row r="494" spans="2:79"/>
    <row r="495" spans="2:79"/>
    <row r="496" spans="2:79"/>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sheetData>
  <conditionalFormatting sqref="U3:CA3">
    <cfRule type="cellIs" dxfId="11" priority="4" operator="equal">
      <formula>"Post-Fcst"</formula>
    </cfRule>
    <cfRule type="cellIs" dxfId="10" priority="5" operator="equal">
      <formula>"Forecast"</formula>
    </cfRule>
    <cfRule type="cellIs" dxfId="9" priority="6" operator="equal">
      <formula>"Pre Fcst"</formula>
    </cfRule>
  </conditionalFormatting>
  <conditionalFormatting sqref="J3:T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e">
        <f ca="1" xml:space="preserve"> RIGHT(CELL("filename", $A$1), LEN(CELL("filename", $A$1)) - SEARCH("]", CELL("filename", $A$1)))</f>
        <v>#VALUE!</v>
      </c>
      <c r="B1" s="72"/>
      <c r="C1" s="72"/>
      <c r="D1" s="72"/>
      <c r="E1" s="72"/>
      <c r="F1" s="54"/>
      <c r="H1" s="455"/>
    </row>
    <row r="2" spans="1:8"/>
    <row r="3" spans="1:8" ht="25.5">
      <c r="A3" s="75" t="s">
        <v>533</v>
      </c>
      <c r="B3" s="75" t="s">
        <v>191</v>
      </c>
      <c r="C3" s="75" t="s">
        <v>527</v>
      </c>
      <c r="D3" s="75" t="s">
        <v>1429</v>
      </c>
      <c r="E3" s="75" t="s">
        <v>1430</v>
      </c>
      <c r="F3" s="75" t="s">
        <v>1431</v>
      </c>
    </row>
    <row r="4" spans="1:8">
      <c r="A4" s="76"/>
      <c r="B4" s="76"/>
      <c r="C4" s="76"/>
      <c r="D4" s="76"/>
      <c r="E4" s="76"/>
      <c r="F4" s="76"/>
    </row>
    <row r="5" spans="1:8">
      <c r="A5" s="264">
        <v>2020</v>
      </c>
      <c r="B5" s="392" t="s">
        <v>1432</v>
      </c>
      <c r="C5" s="76" t="s">
        <v>1433</v>
      </c>
      <c r="D5" s="389" t="s">
        <v>1434</v>
      </c>
      <c r="E5" s="76" t="b">
        <v>1</v>
      </c>
      <c r="F5" s="76" t="s">
        <v>1435</v>
      </c>
    </row>
    <row r="6" spans="1:8">
      <c r="A6" s="264">
        <v>2021</v>
      </c>
      <c r="B6" s="76" t="s">
        <v>1436</v>
      </c>
      <c r="C6" s="76" t="s">
        <v>1437</v>
      </c>
      <c r="D6" s="389" t="s">
        <v>492</v>
      </c>
      <c r="E6" s="76" t="b">
        <v>0</v>
      </c>
      <c r="F6" s="76" t="s">
        <v>1438</v>
      </c>
    </row>
    <row r="7" spans="1:8">
      <c r="A7" s="264">
        <v>2022</v>
      </c>
      <c r="B7" s="76" t="s">
        <v>202</v>
      </c>
      <c r="C7" s="76" t="s">
        <v>1439</v>
      </c>
      <c r="D7" s="389" t="s">
        <v>1440</v>
      </c>
      <c r="E7" s="77"/>
      <c r="F7" s="77"/>
    </row>
    <row r="8" spans="1:8">
      <c r="A8" s="264">
        <v>2023</v>
      </c>
      <c r="B8" s="392" t="s">
        <v>1441</v>
      </c>
      <c r="C8" s="76" t="s">
        <v>1442</v>
      </c>
      <c r="D8" s="389" t="s">
        <v>1443</v>
      </c>
      <c r="E8" s="78"/>
      <c r="F8" s="78"/>
    </row>
    <row r="9" spans="1:8">
      <c r="A9" s="264">
        <v>2024</v>
      </c>
      <c r="B9" s="76" t="s">
        <v>1444</v>
      </c>
      <c r="C9" s="76" t="s">
        <v>1445</v>
      </c>
      <c r="D9" s="389" t="s">
        <v>1446</v>
      </c>
      <c r="E9" s="78"/>
      <c r="F9" s="78"/>
    </row>
    <row r="10" spans="1:8">
      <c r="A10" s="264">
        <v>2025</v>
      </c>
      <c r="B10" s="76" t="s">
        <v>1447</v>
      </c>
      <c r="C10" s="76" t="s">
        <v>1448</v>
      </c>
      <c r="D10" s="389" t="s">
        <v>1449</v>
      </c>
      <c r="E10" s="78"/>
      <c r="F10" s="78"/>
    </row>
    <row r="11" spans="1:8">
      <c r="A11" s="77"/>
      <c r="B11" s="76" t="s">
        <v>1450</v>
      </c>
      <c r="C11" s="76" t="s">
        <v>1451</v>
      </c>
      <c r="D11" s="78"/>
      <c r="E11" s="78"/>
      <c r="F11" s="78"/>
    </row>
    <row r="12" spans="1:8">
      <c r="A12" s="78"/>
      <c r="B12" s="76" t="s">
        <v>1452</v>
      </c>
      <c r="C12" s="76" t="s">
        <v>1453</v>
      </c>
      <c r="D12" s="78"/>
      <c r="E12" s="78"/>
      <c r="F12" s="78"/>
    </row>
    <row r="13" spans="1:8">
      <c r="A13" s="78"/>
      <c r="B13" s="76" t="s">
        <v>1454</v>
      </c>
      <c r="C13" s="76" t="s">
        <v>1455</v>
      </c>
      <c r="D13" s="78"/>
      <c r="E13" s="78"/>
      <c r="F13" s="78"/>
    </row>
    <row r="14" spans="1:8">
      <c r="A14" s="78"/>
      <c r="B14" s="76" t="s">
        <v>1456</v>
      </c>
      <c r="C14" s="76" t="s">
        <v>1455</v>
      </c>
      <c r="D14" s="78"/>
      <c r="E14" s="78"/>
      <c r="F14" s="78"/>
    </row>
    <row r="15" spans="1:8">
      <c r="A15" s="78"/>
      <c r="B15" s="76" t="s">
        <v>1457</v>
      </c>
      <c r="C15" s="76" t="s">
        <v>1458</v>
      </c>
      <c r="D15" s="78"/>
      <c r="E15" s="78"/>
      <c r="F15" s="78"/>
    </row>
    <row r="16" spans="1:8">
      <c r="A16" s="78"/>
      <c r="B16" s="392" t="s">
        <v>1459</v>
      </c>
      <c r="C16" s="76" t="s">
        <v>1460</v>
      </c>
      <c r="D16" s="78"/>
      <c r="E16" s="78"/>
      <c r="F16" s="78"/>
    </row>
    <row r="17" spans="1:6">
      <c r="A17" s="78"/>
      <c r="B17" s="76" t="s">
        <v>1461</v>
      </c>
      <c r="C17" s="76" t="s">
        <v>1462</v>
      </c>
      <c r="D17" s="78"/>
      <c r="E17" s="78"/>
      <c r="F17" s="78"/>
    </row>
    <row r="18" spans="1:6">
      <c r="A18" s="78"/>
      <c r="B18" s="392" t="s">
        <v>1463</v>
      </c>
      <c r="C18" s="76" t="s">
        <v>1464</v>
      </c>
      <c r="D18" s="78"/>
      <c r="E18" s="78"/>
      <c r="F18" s="78"/>
    </row>
    <row r="19" spans="1:6">
      <c r="A19" s="78"/>
      <c r="B19" s="76" t="s">
        <v>1465</v>
      </c>
      <c r="C19" s="76" t="s">
        <v>1466</v>
      </c>
      <c r="D19" s="78"/>
      <c r="E19" s="78"/>
      <c r="F19" s="78"/>
    </row>
    <row r="20" spans="1:6">
      <c r="A20" s="78"/>
      <c r="B20" s="76" t="s">
        <v>1467</v>
      </c>
      <c r="C20" s="76" t="s">
        <v>1468</v>
      </c>
      <c r="D20" s="78"/>
      <c r="E20" s="78"/>
      <c r="F20" s="78"/>
    </row>
    <row r="21" spans="1:6">
      <c r="A21" s="78"/>
      <c r="B21" s="76" t="s">
        <v>1469</v>
      </c>
      <c r="C21" s="76" t="s">
        <v>1470</v>
      </c>
      <c r="D21" s="78"/>
      <c r="E21" s="78"/>
      <c r="F21" s="78"/>
    </row>
    <row r="22" spans="1:6">
      <c r="A22" s="78"/>
      <c r="B22" s="76" t="s">
        <v>1471</v>
      </c>
      <c r="C22" s="76" t="s">
        <v>1472</v>
      </c>
      <c r="D22" s="78"/>
      <c r="E22" s="78"/>
      <c r="F22" s="78"/>
    </row>
    <row r="23" spans="1:6">
      <c r="B23" s="393" t="s">
        <v>1473</v>
      </c>
    </row>
    <row r="24" spans="1:6" s="51" customFormat="1">
      <c r="A24" s="51" t="s">
        <v>88</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Hafren Dyfrdwy</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303">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382"/>
      <c r="J6" s="383"/>
      <c r="K6" s="383"/>
      <c r="L6" s="383"/>
      <c r="M6" s="383"/>
      <c r="N6" s="383"/>
      <c r="O6" s="383"/>
      <c r="P6" s="383"/>
      <c r="Q6" s="383"/>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t="shared" si="0"/>
        <v>1</v>
      </c>
      <c r="M13" s="266">
        <f t="shared" si="0"/>
        <v>1</v>
      </c>
      <c r="N13" s="266">
        <f t="shared" si="0"/>
        <v>1</v>
      </c>
      <c r="O13" s="266">
        <f t="shared" si="0"/>
        <v>0</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0</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0</v>
      </c>
      <c r="P16" s="263">
        <f xml:space="preserve"> Index!P$212</f>
        <v>0</v>
      </c>
      <c r="Q16" s="263">
        <f xml:space="preserve"> Index!Q$212</f>
        <v>0</v>
      </c>
    </row>
    <row r="17" spans="1:17" s="259" customFormat="1" hidden="1" outlineLevel="1">
      <c r="A17" s="256"/>
      <c r="B17" s="257"/>
      <c r="C17" s="258"/>
      <c r="D17" s="255"/>
      <c r="E17" s="181" t="str">
        <f xml:space="preserve"> Index!E$204</f>
        <v>CPIH index (actual) - FYE - annual inflation</v>
      </c>
      <c r="F17" s="181">
        <f xml:space="preserve"> Index!F$204</f>
        <v>0</v>
      </c>
      <c r="G17" s="181" t="str">
        <f xml:space="preserve"> Index!G$204</f>
        <v>Factor</v>
      </c>
      <c r="H17" s="263">
        <f xml:space="preserve"> Index!H$204</f>
        <v>0</v>
      </c>
      <c r="I17" s="263">
        <f xml:space="preserve"> Index!I$204</f>
        <v>0</v>
      </c>
      <c r="J17" s="263">
        <f xml:space="preserve"> Index!J$204</f>
        <v>0</v>
      </c>
      <c r="K17" s="263">
        <f xml:space="preserve"> Index!K$204</f>
        <v>1.0180780209324454</v>
      </c>
      <c r="L17" s="263">
        <f xml:space="preserve"> Index!L$204</f>
        <v>1.0149532710280373</v>
      </c>
      <c r="M17" s="263">
        <f xml:space="preserve"> Index!M$204</f>
        <v>1.0101289134438307</v>
      </c>
      <c r="N17" s="263">
        <f xml:space="preserve"> Index!N$204</f>
        <v>1.0619872379216044</v>
      </c>
      <c r="O17" s="263">
        <f xml:space="preserve"> Index!O$204</f>
        <v>0</v>
      </c>
      <c r="P17" s="263">
        <f xml:space="preserve"> Index!P$204</f>
        <v>0</v>
      </c>
      <c r="Q17" s="263">
        <f xml:space="preserve"> Index!Q$204</f>
        <v>0</v>
      </c>
    </row>
    <row r="18" spans="1:17" s="259" customFormat="1" hidden="1" outlineLevel="1">
      <c r="A18" s="256"/>
      <c r="B18" s="257"/>
      <c r="C18" s="258"/>
      <c r="D18" s="255"/>
      <c r="E18" s="181"/>
      <c r="F18" s="181"/>
      <c r="G18" s="181"/>
      <c r="H18" s="181"/>
      <c r="I18" s="181"/>
      <c r="J18" s="263"/>
      <c r="K18" s="263"/>
      <c r="L18" s="263"/>
      <c r="M18" s="263"/>
      <c r="N18" s="263"/>
      <c r="O18" s="263"/>
      <c r="P18" s="263"/>
      <c r="Q18" s="263"/>
    </row>
    <row r="19" spans="1:17" s="259" customFormat="1" hidden="1" outlineLevel="1">
      <c r="A19" s="256"/>
      <c r="B19" s="257"/>
      <c r="C19" s="258"/>
      <c r="D19" s="255"/>
      <c r="E19" s="196" t="s">
        <v>938</v>
      </c>
      <c r="F19" s="196"/>
      <c r="G19" s="196" t="s">
        <v>668</v>
      </c>
      <c r="H19" s="267"/>
      <c r="I19" s="196"/>
      <c r="J19" s="267">
        <f t="shared" ref="J19:Q19" si="1" xml:space="preserve"> J$13 * J$15</f>
        <v>0</v>
      </c>
      <c r="K19" s="267">
        <f t="shared" si="1"/>
        <v>0</v>
      </c>
      <c r="L19" s="267">
        <f t="shared" si="1"/>
        <v>1.0386214616983847</v>
      </c>
      <c r="M19" s="267">
        <f t="shared" si="1"/>
        <v>1.0469374700143934</v>
      </c>
      <c r="N19" s="267">
        <f t="shared" si="1"/>
        <v>1.0853990084759317</v>
      </c>
      <c r="O19" s="267">
        <f t="shared" si="1"/>
        <v>0</v>
      </c>
      <c r="P19" s="267">
        <f t="shared" si="1"/>
        <v>0</v>
      </c>
      <c r="Q19" s="267">
        <f t="shared" si="1"/>
        <v>0</v>
      </c>
    </row>
    <row r="20" spans="1:17" s="259" customFormat="1" hidden="1" outlineLevel="1">
      <c r="A20" s="256"/>
      <c r="B20" s="257"/>
      <c r="C20" s="258"/>
      <c r="D20" s="255"/>
      <c r="E20" s="196" t="s">
        <v>939</v>
      </c>
      <c r="F20" s="196"/>
      <c r="G20" s="196" t="s">
        <v>668</v>
      </c>
      <c r="H20" s="267"/>
      <c r="I20" s="196"/>
      <c r="J20" s="267">
        <f t="shared" ref="J20:Q20" si="2" xml:space="preserve"> J$13 * J$16</f>
        <v>0</v>
      </c>
      <c r="K20" s="267">
        <f t="shared" si="2"/>
        <v>0</v>
      </c>
      <c r="L20" s="267">
        <f t="shared" si="2"/>
        <v>1.0420598112905806</v>
      </c>
      <c r="M20" s="267">
        <f t="shared" si="2"/>
        <v>1.0526147449224375</v>
      </c>
      <c r="N20" s="267">
        <f t="shared" si="2"/>
        <v>1.1178634255557334</v>
      </c>
      <c r="O20" s="267">
        <f t="shared" si="2"/>
        <v>0</v>
      </c>
      <c r="P20" s="267">
        <f t="shared" si="2"/>
        <v>0</v>
      </c>
      <c r="Q20" s="267">
        <f t="shared" si="2"/>
        <v>0</v>
      </c>
    </row>
    <row r="21" spans="1:17" s="259" customFormat="1" hidden="1" outlineLevel="1">
      <c r="A21" s="256"/>
      <c r="B21" s="257"/>
      <c r="C21" s="258"/>
      <c r="D21" s="255"/>
      <c r="E21" s="266" t="s">
        <v>940</v>
      </c>
      <c r="F21" s="266"/>
      <c r="G21" s="266" t="s">
        <v>668</v>
      </c>
      <c r="H21" s="267"/>
      <c r="I21" s="266"/>
      <c r="J21" s="267">
        <f t="shared" ref="J21:Q21" si="3" xml:space="preserve"> J$13 * J$17</f>
        <v>0</v>
      </c>
      <c r="K21" s="267">
        <f t="shared" si="3"/>
        <v>0</v>
      </c>
      <c r="L21" s="267">
        <f t="shared" si="3"/>
        <v>1.0149532710280373</v>
      </c>
      <c r="M21" s="267">
        <f t="shared" si="3"/>
        <v>1.0101289134438307</v>
      </c>
      <c r="N21" s="267">
        <f t="shared" si="3"/>
        <v>1.0619872379216044</v>
      </c>
      <c r="O21" s="267">
        <f t="shared" si="3"/>
        <v>0</v>
      </c>
      <c r="P21" s="267">
        <f t="shared" si="3"/>
        <v>0</v>
      </c>
      <c r="Q21" s="267">
        <f t="shared" si="3"/>
        <v>0</v>
      </c>
    </row>
    <row r="22" spans="1:17" s="259" customFormat="1" hidden="1" outlineLevel="1">
      <c r="A22" s="256"/>
      <c r="B22" s="257"/>
      <c r="C22" s="258"/>
      <c r="D22" s="255"/>
      <c r="E22" s="266"/>
      <c r="F22" s="266"/>
      <c r="G22" s="266"/>
      <c r="H22" s="267"/>
      <c r="I22" s="266"/>
      <c r="J22" s="267"/>
      <c r="K22" s="267"/>
      <c r="L22" s="267"/>
      <c r="M22" s="267"/>
      <c r="N22" s="267"/>
      <c r="O22" s="267"/>
      <c r="P22" s="267"/>
      <c r="Q22" s="267"/>
    </row>
    <row r="23" spans="1:17" s="259" customFormat="1">
      <c r="A23" s="256"/>
      <c r="B23" s="257"/>
      <c r="C23" s="258"/>
      <c r="D23" s="255"/>
      <c r="E23" s="196"/>
      <c r="F23" s="196"/>
      <c r="G23" s="196"/>
      <c r="H23" s="267"/>
      <c r="I23" s="196"/>
      <c r="J23" s="267"/>
      <c r="K23" s="267"/>
      <c r="L23" s="267"/>
      <c r="M23" s="267"/>
      <c r="N23" s="267"/>
      <c r="O23" s="267"/>
      <c r="P23" s="267"/>
      <c r="Q23" s="267"/>
    </row>
    <row r="24" spans="1:17" s="33" customFormat="1" collapsed="1">
      <c r="A24" s="33" t="s">
        <v>1474</v>
      </c>
      <c r="D24" s="253"/>
    </row>
    <row r="25" spans="1:17" s="259" customFormat="1" hidden="1" outlineLevel="1">
      <c r="A25" s="256"/>
      <c r="B25" s="257"/>
      <c r="C25" s="258"/>
      <c r="D25" s="255"/>
      <c r="E25" s="196"/>
      <c r="F25" s="196"/>
      <c r="G25" s="196"/>
      <c r="H25" s="196"/>
      <c r="I25" s="196"/>
      <c r="J25" s="196"/>
      <c r="K25" s="196"/>
      <c r="L25" s="196"/>
      <c r="M25" s="196"/>
      <c r="N25" s="196"/>
      <c r="O25" s="196"/>
      <c r="P25" s="196"/>
      <c r="Q25" s="196"/>
    </row>
    <row r="26" spans="1:17" s="259" customFormat="1" hidden="1" outlineLevel="1" collapsed="1">
      <c r="A26" s="256"/>
      <c r="B26" s="144" t="s">
        <v>1475</v>
      </c>
      <c r="C26" s="258"/>
      <c r="D26" s="255"/>
      <c r="E26" s="196"/>
      <c r="F26" s="196"/>
      <c r="G26" s="196"/>
      <c r="H26" s="196"/>
      <c r="I26" s="196"/>
      <c r="J26" s="196"/>
      <c r="K26" s="196"/>
      <c r="L26" s="196"/>
      <c r="M26" s="196"/>
      <c r="N26" s="196"/>
      <c r="O26" s="196"/>
      <c r="P26" s="196"/>
      <c r="Q26" s="196"/>
    </row>
    <row r="27" spans="1:17" s="259" customFormat="1" hidden="1" outlineLevel="2">
      <c r="A27" s="256"/>
      <c r="B27" s="257"/>
      <c r="C27" s="258"/>
      <c r="D27" s="255"/>
      <c r="E27" s="196"/>
      <c r="F27" s="196"/>
      <c r="G27" s="196"/>
      <c r="H27" s="196"/>
      <c r="I27" s="196"/>
      <c r="J27" s="196"/>
      <c r="K27" s="196"/>
      <c r="L27" s="196"/>
      <c r="M27" s="196"/>
      <c r="N27" s="196"/>
      <c r="O27" s="196"/>
      <c r="P27" s="196"/>
      <c r="Q27" s="196"/>
    </row>
    <row r="28" spans="1:17" s="292" customFormat="1" hidden="1" outlineLevel="2">
      <c r="A28" s="287"/>
      <c r="B28" s="288"/>
      <c r="C28" s="289"/>
      <c r="D28" s="290"/>
      <c r="E28" s="181" t="str">
        <f xml:space="preserve"> PR19FDPublishedTables!E$19</f>
        <v>RCV (RPI inflated RCV) 31 March 2020 post midnight adjustments - WR - real</v>
      </c>
      <c r="F28" s="181">
        <f xml:space="preserve"> PR19FDPublishedTables!F$19</f>
        <v>0</v>
      </c>
      <c r="G28" s="181" t="str">
        <f xml:space="preserve"> PR19FDPublishedTables!G$19</f>
        <v>£m</v>
      </c>
      <c r="H28" s="181">
        <f xml:space="preserve"> PR19FDPublishedTables!H$19</f>
        <v>0</v>
      </c>
      <c r="I28" s="181">
        <f xml:space="preserve"> PR19FDPublishedTables!I$19</f>
        <v>0</v>
      </c>
      <c r="J28" s="181">
        <f xml:space="preserve"> PR19FDPublishedTables!J$19</f>
        <v>0</v>
      </c>
      <c r="K28" s="181">
        <f xml:space="preserve"> PR19FDPublishedTables!K$19</f>
        <v>0</v>
      </c>
      <c r="L28" s="181">
        <f xml:space="preserve"> PR19FDPublishedTables!L$19</f>
        <v>28.076083342675442</v>
      </c>
      <c r="M28" s="181">
        <f xml:space="preserve"> PR19FDPublishedTables!M$19</f>
        <v>0</v>
      </c>
      <c r="N28" s="181">
        <f xml:space="preserve"> PR19FDPublishedTables!N$19</f>
        <v>0</v>
      </c>
      <c r="O28" s="181">
        <f xml:space="preserve"> PR19FDPublishedTables!O$19</f>
        <v>0</v>
      </c>
      <c r="P28" s="181">
        <f xml:space="preserve"> PR19FDPublishedTables!P$19</f>
        <v>0</v>
      </c>
      <c r="Q28" s="181">
        <f xml:space="preserve"> PR19FDPublishedTables!Q$19</f>
        <v>0</v>
      </c>
    </row>
    <row r="29" spans="1:17" s="292" customFormat="1" hidden="1" outlineLevel="2">
      <c r="A29" s="287"/>
      <c r="B29" s="288"/>
      <c r="C29" s="289"/>
      <c r="D29" s="255"/>
      <c r="E29" s="181" t="str">
        <f xml:space="preserve"> PR19FDPublishedTables!E$28</f>
        <v>Opening RCV (RPI inflated RCV) - WR - real</v>
      </c>
      <c r="F29" s="181">
        <f xml:space="preserve"> PR19FDPublishedTables!F$28</f>
        <v>0</v>
      </c>
      <c r="G29" s="181" t="str">
        <f xml:space="preserve"> PR19FDPublishedTables!G$28</f>
        <v>£m</v>
      </c>
      <c r="H29" s="181">
        <f xml:space="preserve"> PR19FDPublishedTables!H$28</f>
        <v>0</v>
      </c>
      <c r="I29" s="181">
        <f xml:space="preserve"> PR19FDPublishedTables!I$28</f>
        <v>0</v>
      </c>
      <c r="J29" s="181">
        <f xml:space="preserve"> PR19FDPublishedTables!J$28</f>
        <v>0</v>
      </c>
      <c r="K29" s="181">
        <f xml:space="preserve"> PR19FDPublishedTables!K$28</f>
        <v>0</v>
      </c>
      <c r="L29" s="181">
        <f xml:space="preserve"> PR19FDPublishedTables!L$28</f>
        <v>0</v>
      </c>
      <c r="M29" s="181">
        <f xml:space="preserve"> PR19FDPublishedTables!M$28</f>
        <v>28.197888751633148</v>
      </c>
      <c r="N29" s="181">
        <f xml:space="preserve"> PR19FDPublishedTables!N$28</f>
        <v>26.668676344288752</v>
      </c>
      <c r="O29" s="181">
        <f xml:space="preserve"> PR19FDPublishedTables!O$28</f>
        <v>25.25177515142968</v>
      </c>
      <c r="P29" s="181">
        <f xml:space="preserve"> PR19FDPublishedTables!P$28</f>
        <v>23.915830110705333</v>
      </c>
      <c r="Q29" s="181">
        <f xml:space="preserve"> PR19FDPublishedTables!Q$28</f>
        <v>22.650563235818083</v>
      </c>
    </row>
    <row r="30" spans="1:17" s="292" customFormat="1" hidden="1" outlineLevel="2">
      <c r="A30" s="287"/>
      <c r="B30" s="288"/>
      <c r="C30" s="289"/>
      <c r="D30" s="255" t="str">
        <f xml:space="preserve"> PR19FDPublishedTables!D$29</f>
        <v>less</v>
      </c>
      <c r="E30" s="181" t="str">
        <f xml:space="preserve"> PR19FDPublishedTables!E$29</f>
        <v>RCV - CPI(H) + RPI wedge bf depreciation - WR - real</v>
      </c>
      <c r="F30" s="181">
        <f xml:space="preserve"> PR19FDPublishedTables!F$29</f>
        <v>0</v>
      </c>
      <c r="G30" s="181" t="str">
        <f xml:space="preserve"> PR19FDPublishedTables!G$29</f>
        <v>£m</v>
      </c>
      <c r="H30" s="181">
        <f xml:space="preserve"> PR19FDPublishedTables!H$29</f>
        <v>0</v>
      </c>
      <c r="I30" s="181">
        <f xml:space="preserve"> PR19FDPublishedTables!I$29</f>
        <v>0</v>
      </c>
      <c r="J30" s="181">
        <f xml:space="preserve"> PR19FDPublishedTables!J$29</f>
        <v>0</v>
      </c>
      <c r="K30" s="181">
        <f xml:space="preserve"> PR19FDPublishedTables!K$29</f>
        <v>0</v>
      </c>
      <c r="L30" s="181">
        <f xml:space="preserve"> PR19FDPublishedTables!L$29</f>
        <v>0</v>
      </c>
      <c r="M30" s="181">
        <f xml:space="preserve"> PR19FDPublishedTables!M$29</f>
        <v>1.7764669913528846</v>
      </c>
      <c r="N30" s="181">
        <f xml:space="preserve"> PR19FDPublishedTables!N$29</f>
        <v>1.6801266096901966</v>
      </c>
      <c r="O30" s="181">
        <f xml:space="preserve"> PR19FDPublishedTables!O$29</f>
        <v>1.5908618345400722</v>
      </c>
      <c r="P30" s="181">
        <f xml:space="preserve"> PR19FDPublishedTables!P$29</f>
        <v>1.5066972969744332</v>
      </c>
      <c r="Q30" s="181">
        <f xml:space="preserve"> PR19FDPublishedTables!Q$29</f>
        <v>1.426985483856535</v>
      </c>
    </row>
    <row r="31" spans="1:17" s="292" customFormat="1" hidden="1" outlineLevel="2">
      <c r="A31" s="287"/>
      <c r="B31" s="288"/>
      <c r="C31" s="289"/>
      <c r="D31" s="255"/>
      <c r="E31" s="181" t="str">
        <f xml:space="preserve"> PR19FDPublishedTables!E$30</f>
        <v>Closing RCV (RPI inflated RCV) - WR - real</v>
      </c>
      <c r="F31" s="181">
        <f xml:space="preserve"> PR19FDPublishedTables!F$30</f>
        <v>0</v>
      </c>
      <c r="G31" s="181" t="str">
        <f xml:space="preserve"> PR19FDPublishedTables!G$30</f>
        <v>£m</v>
      </c>
      <c r="H31" s="181">
        <f xml:space="preserve"> PR19FDPublishedTables!H$30</f>
        <v>0</v>
      </c>
      <c r="I31" s="181">
        <f xml:space="preserve"> PR19FDPublishedTables!I$30</f>
        <v>0</v>
      </c>
      <c r="J31" s="181">
        <f xml:space="preserve"> PR19FDPublishedTables!J$30</f>
        <v>0</v>
      </c>
      <c r="K31" s="181">
        <f xml:space="preserve"> PR19FDPublishedTables!K$30</f>
        <v>0</v>
      </c>
      <c r="L31" s="181">
        <f xml:space="preserve"> PR19FDPublishedTables!L$30</f>
        <v>0</v>
      </c>
      <c r="M31" s="181">
        <f xml:space="preserve"> PR19FDPublishedTables!M$30</f>
        <v>26.421421760280264</v>
      </c>
      <c r="N31" s="181">
        <f xml:space="preserve"> PR19FDPublishedTables!N$30</f>
        <v>24.988549734598557</v>
      </c>
      <c r="O31" s="181">
        <f xml:space="preserve"> PR19FDPublishedTables!O$30</f>
        <v>23.660913316889609</v>
      </c>
      <c r="P31" s="181">
        <f xml:space="preserve"> PR19FDPublishedTables!P$30</f>
        <v>22.409132813730899</v>
      </c>
      <c r="Q31" s="181">
        <f xml:space="preserve"> PR19FDPublishedTables!Q$30</f>
        <v>21.22357775196155</v>
      </c>
    </row>
    <row r="32" spans="1:17" s="292" customFormat="1" hidden="1" outlineLevel="2">
      <c r="A32" s="287"/>
      <c r="B32" s="288"/>
      <c r="C32" s="289"/>
      <c r="D32" s="255"/>
      <c r="E32" s="181" t="str">
        <f xml:space="preserve"> PR19FDPublishedTables!E$34</f>
        <v>Average RPI inflated RCV - WR - real</v>
      </c>
      <c r="F32" s="181">
        <f xml:space="preserve"> PR19FDPublishedTables!F$34</f>
        <v>0</v>
      </c>
      <c r="G32" s="181" t="str">
        <f xml:space="preserve"> PR19FDPublishedTables!G$34</f>
        <v>£m</v>
      </c>
      <c r="H32" s="181">
        <f xml:space="preserve"> PR19FDPublishedTables!H$34</f>
        <v>0</v>
      </c>
      <c r="I32" s="181">
        <f xml:space="preserve"> PR19FDPublishedTables!I$34</f>
        <v>0</v>
      </c>
      <c r="J32" s="181">
        <f xml:space="preserve"> PR19FDPublishedTables!J$34</f>
        <v>0</v>
      </c>
      <c r="K32" s="181">
        <f xml:space="preserve"> PR19FDPublishedTables!K$34</f>
        <v>0</v>
      </c>
      <c r="L32" s="181">
        <f xml:space="preserve"> PR19FDPublishedTables!L$34</f>
        <v>0</v>
      </c>
      <c r="M32" s="181">
        <f xml:space="preserve"> PR19FDPublishedTables!M$34</f>
        <v>27.309655255956706</v>
      </c>
      <c r="N32" s="181">
        <f xml:space="preserve"> PR19FDPublishedTables!N$34</f>
        <v>25.828613039443653</v>
      </c>
      <c r="O32" s="181">
        <f xml:space="preserve"> PR19FDPublishedTables!O$34</f>
        <v>24.456344234159644</v>
      </c>
      <c r="P32" s="181">
        <f xml:space="preserve"> PR19FDPublishedTables!P$34</f>
        <v>23.162481462218118</v>
      </c>
      <c r="Q32" s="181">
        <f xml:space="preserve"> PR19FDPublishedTables!Q$34</f>
        <v>21.937070493889816</v>
      </c>
    </row>
    <row r="33" spans="1:17" s="259" customFormat="1" hidden="1" outlineLevel="2">
      <c r="A33" s="256"/>
      <c r="B33" s="257"/>
      <c r="C33" s="258"/>
      <c r="D33" s="255"/>
      <c r="E33" s="196"/>
      <c r="F33" s="196"/>
      <c r="G33" s="196"/>
      <c r="H33" s="196"/>
      <c r="I33" s="196"/>
      <c r="J33" s="196"/>
      <c r="K33" s="196"/>
      <c r="L33" s="196"/>
      <c r="M33" s="196"/>
      <c r="N33" s="196"/>
      <c r="O33" s="196"/>
      <c r="P33" s="196"/>
      <c r="Q33" s="196"/>
    </row>
    <row r="34" spans="1:17" s="292" customFormat="1" hidden="1" outlineLevel="2">
      <c r="A34" s="287"/>
      <c r="B34" s="288"/>
      <c r="C34" s="289"/>
      <c r="D34" s="290"/>
      <c r="E34" s="181" t="str">
        <f xml:space="preserve"> PR19FDPublishedTables!E$58</f>
        <v>RCV (CPIH inflated RCV) 31 March 2020 post midnight adjustments - WR - real</v>
      </c>
      <c r="F34" s="181">
        <f xml:space="preserve"> PR19FDPublishedTables!F$58</f>
        <v>0</v>
      </c>
      <c r="G34" s="181" t="str">
        <f xml:space="preserve"> PR19FDPublishedTables!G$58</f>
        <v>£m</v>
      </c>
      <c r="H34" s="181">
        <f xml:space="preserve"> PR19FDPublishedTables!H$58</f>
        <v>0</v>
      </c>
      <c r="I34" s="181">
        <f xml:space="preserve"> PR19FDPublishedTables!I$58</f>
        <v>0</v>
      </c>
      <c r="J34" s="181">
        <f xml:space="preserve"> PR19FDPublishedTables!J$58</f>
        <v>0</v>
      </c>
      <c r="K34" s="181">
        <f xml:space="preserve"> PR19FDPublishedTables!K$58</f>
        <v>0</v>
      </c>
      <c r="L34" s="181">
        <f xml:space="preserve"> PR19FDPublishedTables!L$58</f>
        <v>28.076083342675442</v>
      </c>
      <c r="M34" s="181">
        <f xml:space="preserve"> PR19FDPublishedTables!M$58</f>
        <v>0</v>
      </c>
      <c r="N34" s="181">
        <f xml:space="preserve"> PR19FDPublishedTables!N$58</f>
        <v>0</v>
      </c>
      <c r="O34" s="181">
        <f xml:space="preserve"> PR19FDPublishedTables!O$58</f>
        <v>0</v>
      </c>
      <c r="P34" s="181">
        <f xml:space="preserve"> PR19FDPublishedTables!P$58</f>
        <v>0</v>
      </c>
      <c r="Q34" s="181">
        <f xml:space="preserve"> PR19FDPublishedTables!Q$58</f>
        <v>0</v>
      </c>
    </row>
    <row r="35" spans="1:17" s="259" customFormat="1" hidden="1" outlineLevel="2">
      <c r="A35" s="256"/>
      <c r="B35" s="257"/>
      <c r="C35" s="258"/>
      <c r="D35" s="196"/>
      <c r="E35" s="181" t="str">
        <f xml:space="preserve"> PR19FDPublishedTables!E$72</f>
        <v>Opening RCV (CPIH inflated RCV) - WR - real</v>
      </c>
      <c r="F35" s="181">
        <f xml:space="preserve"> PR19FDPublishedTables!F$72</f>
        <v>0</v>
      </c>
      <c r="G35" s="181" t="str">
        <f xml:space="preserve"> PR19FDPublishedTables!G$72</f>
        <v>£m</v>
      </c>
      <c r="H35" s="181">
        <f xml:space="preserve"> PR19FDPublishedTables!H$72</f>
        <v>0</v>
      </c>
      <c r="I35" s="181">
        <f xml:space="preserve"> PR19FDPublishedTables!I$72</f>
        <v>0</v>
      </c>
      <c r="J35" s="181">
        <f xml:space="preserve"> PR19FDPublishedTables!J$72</f>
        <v>0</v>
      </c>
      <c r="K35" s="181">
        <f xml:space="preserve"> PR19FDPublishedTables!K$72</f>
        <v>0</v>
      </c>
      <c r="L35" s="181">
        <f xml:space="preserve"> PR19FDPublishedTables!L$72</f>
        <v>0</v>
      </c>
      <c r="M35" s="181">
        <f xml:space="preserve"> PR19FDPublishedTables!M$72</f>
        <v>28.076083342675442</v>
      </c>
      <c r="N35" s="181">
        <f xml:space="preserve"> PR19FDPublishedTables!N$72</f>
        <v>26.307290092086884</v>
      </c>
      <c r="O35" s="181">
        <f xml:space="preserve"> PR19FDPublishedTables!O$72</f>
        <v>24.649930816285394</v>
      </c>
      <c r="P35" s="181">
        <f xml:space="preserve"> PR19FDPublishedTables!P$72</f>
        <v>23.096985174859434</v>
      </c>
      <c r="Q35" s="181">
        <f xml:space="preserve"> PR19FDPublishedTables!Q$72</f>
        <v>21.641875108843294</v>
      </c>
    </row>
    <row r="36" spans="1:17" s="259" customFormat="1" hidden="1" outlineLevel="2">
      <c r="A36" s="256"/>
      <c r="B36" s="257"/>
      <c r="C36" s="258"/>
      <c r="D36" s="255" t="str">
        <f xml:space="preserve"> PR19FDPublishedTables!D$73</f>
        <v>less</v>
      </c>
      <c r="E36" s="181" t="str">
        <f xml:space="preserve"> PR19FDPublishedTables!E$73</f>
        <v>RCV - CPI(H) bf depreciation - WR - real</v>
      </c>
      <c r="F36" s="181">
        <f xml:space="preserve"> PR19FDPublishedTables!F$73</f>
        <v>0</v>
      </c>
      <c r="G36" s="181" t="str">
        <f xml:space="preserve"> PR19FDPublishedTables!G$73</f>
        <v>£m</v>
      </c>
      <c r="H36" s="181">
        <f xml:space="preserve"> PR19FDPublishedTables!H$73</f>
        <v>0</v>
      </c>
      <c r="I36" s="181">
        <f xml:space="preserve"> PR19FDPublishedTables!I$73</f>
        <v>0</v>
      </c>
      <c r="J36" s="181">
        <f xml:space="preserve"> PR19FDPublishedTables!J$73</f>
        <v>0</v>
      </c>
      <c r="K36" s="181">
        <f xml:space="preserve"> PR19FDPublishedTables!K$73</f>
        <v>0</v>
      </c>
      <c r="L36" s="181">
        <f xml:space="preserve"> PR19FDPublishedTables!L$73</f>
        <v>0</v>
      </c>
      <c r="M36" s="181">
        <f xml:space="preserve"> PR19FDPublishedTables!M$73</f>
        <v>1.768793250588552</v>
      </c>
      <c r="N36" s="181">
        <f xml:space="preserve"> PR19FDPublishedTables!N$73</f>
        <v>1.6573592758014701</v>
      </c>
      <c r="O36" s="181">
        <f xml:space="preserve"> PR19FDPublishedTables!O$73</f>
        <v>1.5529456414259821</v>
      </c>
      <c r="P36" s="181">
        <f xml:space="preserve"> PR19FDPublishedTables!P$73</f>
        <v>1.4551100660161389</v>
      </c>
      <c r="Q36" s="181">
        <f xml:space="preserve"> PR19FDPublishedTables!Q$73</f>
        <v>1.3634381318571254</v>
      </c>
    </row>
    <row r="37" spans="1:17" s="259" customFormat="1" hidden="1" outlineLevel="2">
      <c r="A37" s="256"/>
      <c r="B37" s="257"/>
      <c r="C37" s="258"/>
      <c r="D37" s="255" t="str">
        <f xml:space="preserve"> PR19FDPublishedTables!D$74</f>
        <v>less</v>
      </c>
      <c r="E37" s="181" t="str">
        <f xml:space="preserve"> PR19FDPublishedTables!E$74</f>
        <v>Other adjustments CPI(H) - WR - real</v>
      </c>
      <c r="F37" s="181">
        <f xml:space="preserve"> PR19FDPublishedTables!F$74</f>
        <v>0</v>
      </c>
      <c r="G37" s="181" t="str">
        <f xml:space="preserve"> PR19FDPublishedTables!G$74</f>
        <v>£m</v>
      </c>
      <c r="H37" s="181">
        <f xml:space="preserve"> PR19FDPublishedTables!H$74</f>
        <v>0</v>
      </c>
      <c r="I37" s="181">
        <f xml:space="preserve"> PR19FDPublishedTables!I$74</f>
        <v>0</v>
      </c>
      <c r="J37" s="181">
        <f xml:space="preserve"> PR19FDPublishedTables!J$74</f>
        <v>0</v>
      </c>
      <c r="K37" s="181">
        <f xml:space="preserve"> PR19FDPublishedTables!K$74</f>
        <v>0</v>
      </c>
      <c r="L37" s="181">
        <f xml:space="preserve"> PR19FDPublishedTables!L$74</f>
        <v>0</v>
      </c>
      <c r="M37" s="181">
        <f xml:space="preserve"> PR19FDPublishedTables!M$74</f>
        <v>0</v>
      </c>
      <c r="N37" s="181">
        <f xml:space="preserve"> PR19FDPublishedTables!N$74</f>
        <v>0</v>
      </c>
      <c r="O37" s="181">
        <f xml:space="preserve"> PR19FDPublishedTables!O$74</f>
        <v>0</v>
      </c>
      <c r="P37" s="181">
        <f xml:space="preserve"> PR19FDPublishedTables!P$74</f>
        <v>0</v>
      </c>
      <c r="Q37" s="181">
        <f xml:space="preserve"> PR19FDPublishedTables!Q$74</f>
        <v>0</v>
      </c>
    </row>
    <row r="38" spans="1:17" s="259" customFormat="1" hidden="1" outlineLevel="2">
      <c r="A38" s="256"/>
      <c r="B38" s="257"/>
      <c r="C38" s="258"/>
      <c r="D38" s="255"/>
      <c r="E38" s="181" t="str">
        <f xml:space="preserve"> PR19FDPublishedTables!E$75</f>
        <v>Closing RCV (CPIH inflated RCV) - WR - real</v>
      </c>
      <c r="F38" s="181">
        <f xml:space="preserve"> PR19FDPublishedTables!F$75</f>
        <v>0</v>
      </c>
      <c r="G38" s="181" t="str">
        <f xml:space="preserve"> PR19FDPublishedTables!G$75</f>
        <v>£m</v>
      </c>
      <c r="H38" s="181">
        <f xml:space="preserve"> PR19FDPublishedTables!H$75</f>
        <v>0</v>
      </c>
      <c r="I38" s="181">
        <f xml:space="preserve"> PR19FDPublishedTables!I$75</f>
        <v>0</v>
      </c>
      <c r="J38" s="181">
        <f xml:space="preserve"> PR19FDPublishedTables!J$75</f>
        <v>0</v>
      </c>
      <c r="K38" s="181">
        <f xml:space="preserve"> PR19FDPublishedTables!K$75</f>
        <v>0</v>
      </c>
      <c r="L38" s="181">
        <f xml:space="preserve"> PR19FDPublishedTables!L$75</f>
        <v>0</v>
      </c>
      <c r="M38" s="181">
        <f xml:space="preserve"> PR19FDPublishedTables!M$75</f>
        <v>26.307290092086891</v>
      </c>
      <c r="N38" s="181">
        <f xml:space="preserve"> PR19FDPublishedTables!N$75</f>
        <v>24.649930816285412</v>
      </c>
      <c r="O38" s="181">
        <f xml:space="preserve"> PR19FDPublishedTables!O$75</f>
        <v>23.096985174859412</v>
      </c>
      <c r="P38" s="181">
        <f xml:space="preserve"> PR19FDPublishedTables!P$75</f>
        <v>21.641875108843294</v>
      </c>
      <c r="Q38" s="181">
        <f xml:space="preserve"> PR19FDPublishedTables!Q$75</f>
        <v>20.278436976986168</v>
      </c>
    </row>
    <row r="39" spans="1:17" s="259" customFormat="1" hidden="1" outlineLevel="2">
      <c r="A39" s="256"/>
      <c r="B39" s="257"/>
      <c r="C39" s="258"/>
      <c r="D39" s="255"/>
      <c r="E39" s="181" t="str">
        <f xml:space="preserve"> PR19FDPublishedTables!E$79</f>
        <v>Average CPIH inflated RCV - WR - real</v>
      </c>
      <c r="F39" s="181">
        <f xml:space="preserve"> PR19FDPublishedTables!F$79</f>
        <v>0</v>
      </c>
      <c r="G39" s="181" t="str">
        <f xml:space="preserve"> PR19FDPublishedTables!G$79</f>
        <v>£m</v>
      </c>
      <c r="H39" s="181">
        <f xml:space="preserve"> PR19FDPublishedTables!H$79</f>
        <v>0</v>
      </c>
      <c r="I39" s="181">
        <f xml:space="preserve"> PR19FDPublishedTables!I$79</f>
        <v>0</v>
      </c>
      <c r="J39" s="181">
        <f xml:space="preserve"> PR19FDPublishedTables!J$79</f>
        <v>0</v>
      </c>
      <c r="K39" s="181">
        <f xml:space="preserve"> PR19FDPublishedTables!K$79</f>
        <v>0</v>
      </c>
      <c r="L39" s="181">
        <f xml:space="preserve"> PR19FDPublishedTables!L$79</f>
        <v>0</v>
      </c>
      <c r="M39" s="181">
        <f xml:space="preserve"> PR19FDPublishedTables!M$79</f>
        <v>27.191686717381167</v>
      </c>
      <c r="N39" s="181">
        <f xml:space="preserve"> PR19FDPublishedTables!N$79</f>
        <v>25.478610454186146</v>
      </c>
      <c r="O39" s="181">
        <f xml:space="preserve"> PR19FDPublishedTables!O$79</f>
        <v>23.873457995572402</v>
      </c>
      <c r="P39" s="181">
        <f xml:space="preserve"> PR19FDPublishedTables!P$79</f>
        <v>22.369430141851364</v>
      </c>
      <c r="Q39" s="181">
        <f xml:space="preserve"> PR19FDPublishedTables!Q$79</f>
        <v>20.960156042914733</v>
      </c>
    </row>
    <row r="40" spans="1:17" s="259" customFormat="1" hidden="1" outlineLevel="2">
      <c r="A40" s="256"/>
      <c r="B40" s="257"/>
      <c r="C40" s="258"/>
      <c r="D40" s="255"/>
      <c r="E40" s="196"/>
      <c r="F40" s="196"/>
      <c r="G40" s="196"/>
      <c r="H40" s="196"/>
      <c r="I40" s="196"/>
      <c r="J40" s="196"/>
      <c r="K40" s="196"/>
      <c r="L40" s="196"/>
      <c r="M40" s="196"/>
      <c r="N40" s="196"/>
      <c r="O40" s="196"/>
      <c r="P40" s="196"/>
      <c r="Q40" s="196"/>
    </row>
    <row r="41" spans="1:17" s="292" customFormat="1" hidden="1" outlineLevel="2">
      <c r="A41" s="287"/>
      <c r="B41" s="288"/>
      <c r="C41" s="289"/>
      <c r="D41" s="290"/>
      <c r="E41" s="181" t="str">
        <f xml:space="preserve"> PR19FDPublishedTables!E$100</f>
        <v>RCV (post 2020 investment RCV) 31 March 2020 post midnight adjustments - WR - real</v>
      </c>
      <c r="F41" s="181">
        <f xml:space="preserve"> PR19FDPublishedTables!F$100</f>
        <v>0</v>
      </c>
      <c r="G41" s="181" t="str">
        <f xml:space="preserve"> PR19FDPublishedTables!G$100</f>
        <v>£m</v>
      </c>
      <c r="H41" s="181">
        <f xml:space="preserve"> PR19FDPublishedTables!H$100</f>
        <v>0</v>
      </c>
      <c r="I41" s="181">
        <f xml:space="preserve"> PR19FDPublishedTables!I$100</f>
        <v>0</v>
      </c>
      <c r="J41" s="181">
        <f xml:space="preserve"> PR19FDPublishedTables!J$100</f>
        <v>0</v>
      </c>
      <c r="K41" s="181">
        <f xml:space="preserve"> PR19FDPublishedTables!K$100</f>
        <v>0</v>
      </c>
      <c r="L41" s="181">
        <f xml:space="preserve"> PR19FDPublishedTables!L$100</f>
        <v>0</v>
      </c>
      <c r="M41" s="181">
        <f xml:space="preserve"> PR19FDPublishedTables!M$100</f>
        <v>0</v>
      </c>
      <c r="N41" s="181">
        <f xml:space="preserve"> PR19FDPublishedTables!N$100</f>
        <v>0</v>
      </c>
      <c r="O41" s="181">
        <f xml:space="preserve"> PR19FDPublishedTables!O$100</f>
        <v>0</v>
      </c>
      <c r="P41" s="181">
        <f xml:space="preserve"> PR19FDPublishedTables!P$100</f>
        <v>0</v>
      </c>
      <c r="Q41" s="181">
        <f xml:space="preserve"> PR19FDPublishedTables!Q$100</f>
        <v>0</v>
      </c>
    </row>
    <row r="42" spans="1:17" s="259" customFormat="1" hidden="1" outlineLevel="2">
      <c r="A42" s="256"/>
      <c r="B42" s="257"/>
      <c r="C42" s="258"/>
      <c r="D42" s="255"/>
      <c r="E42" s="181" t="str">
        <f xml:space="preserve"> PR19FDPublishedTables!E$110</f>
        <v>Opening RCV (Post 2020 investment RCV) - WR - real</v>
      </c>
      <c r="F42" s="181">
        <f xml:space="preserve"> PR19FDPublishedTables!F$110</f>
        <v>0</v>
      </c>
      <c r="G42" s="181" t="str">
        <f xml:space="preserve"> PR19FDPublishedTables!G$110</f>
        <v>£m</v>
      </c>
      <c r="H42" s="181">
        <f xml:space="preserve"> PR19FDPublishedTables!H$110</f>
        <v>0</v>
      </c>
      <c r="I42" s="181">
        <f xml:space="preserve"> PR19FDPublishedTables!I$110</f>
        <v>0</v>
      </c>
      <c r="J42" s="181">
        <f xml:space="preserve"> PR19FDPublishedTables!J$110</f>
        <v>0</v>
      </c>
      <c r="K42" s="181">
        <f xml:space="preserve"> PR19FDPublishedTables!K$110</f>
        <v>0</v>
      </c>
      <c r="L42" s="181">
        <f xml:space="preserve"> PR19FDPublishedTables!L$110</f>
        <v>0</v>
      </c>
      <c r="M42" s="181">
        <f xml:space="preserve"> PR19FDPublishedTables!M$110</f>
        <v>0</v>
      </c>
      <c r="N42" s="181">
        <f xml:space="preserve"> PR19FDPublishedTables!N$110</f>
        <v>1.9075376139599129</v>
      </c>
      <c r="O42" s="181">
        <f xml:space="preserve"> PR19FDPublishedTables!O$110</f>
        <v>3.7642839249445643</v>
      </c>
      <c r="P42" s="181">
        <f xml:space="preserve"> PR19FDPublishedTables!P$110</f>
        <v>4.6910777335560008</v>
      </c>
      <c r="Q42" s="181">
        <f xml:space="preserve"> PR19FDPublishedTables!Q$110</f>
        <v>5.4731061075491967</v>
      </c>
    </row>
    <row r="43" spans="1:17" s="259" customFormat="1" hidden="1" outlineLevel="2">
      <c r="A43" s="256"/>
      <c r="B43" s="257"/>
      <c r="C43" s="258"/>
      <c r="D43" s="255" t="str">
        <f xml:space="preserve"> PR19FDPublishedTables!D$111</f>
        <v>plus</v>
      </c>
      <c r="E43" s="181" t="str">
        <f xml:space="preserve"> PR19FDPublishedTables!E$111</f>
        <v>Water resources: Non-PAYG Totex - real</v>
      </c>
      <c r="F43" s="181">
        <f xml:space="preserve"> PR19FDPublishedTables!F$111</f>
        <v>0</v>
      </c>
      <c r="G43" s="181" t="str">
        <f xml:space="preserve"> PR19FDPublishedTables!G$111</f>
        <v>£m</v>
      </c>
      <c r="H43" s="181">
        <f xml:space="preserve"> PR19FDPublishedTables!H$111</f>
        <v>0</v>
      </c>
      <c r="I43" s="181">
        <f xml:space="preserve"> PR19FDPublishedTables!I$111</f>
        <v>0</v>
      </c>
      <c r="J43" s="181">
        <f xml:space="preserve"> PR19FDPublishedTables!J$111</f>
        <v>0</v>
      </c>
      <c r="K43" s="181">
        <f xml:space="preserve"> PR19FDPublishedTables!K$111</f>
        <v>0</v>
      </c>
      <c r="L43" s="181">
        <f xml:space="preserve"> PR19FDPublishedTables!L$111</f>
        <v>0</v>
      </c>
      <c r="M43" s="181">
        <f xml:space="preserve"> PR19FDPublishedTables!M$111</f>
        <v>1.9695793639235095</v>
      </c>
      <c r="N43" s="181">
        <f xml:space="preserve"> PR19FDPublishedTables!N$111</f>
        <v>2.04121959800116</v>
      </c>
      <c r="O43" s="181">
        <f xml:space="preserve"> PR19FDPublishedTables!O$111</f>
        <v>1.2018004087588536</v>
      </c>
      <c r="P43" s="181">
        <f xml:space="preserve"> PR19FDPublishedTables!P$111</f>
        <v>1.1126135995944515</v>
      </c>
      <c r="Q43" s="181">
        <f xml:space="preserve"> PR19FDPublishedTables!Q$111</f>
        <v>1.0878848003717887</v>
      </c>
    </row>
    <row r="44" spans="1:17" s="259" customFormat="1" hidden="1" outlineLevel="2">
      <c r="A44" s="256"/>
      <c r="B44" s="257"/>
      <c r="C44" s="258"/>
      <c r="D44" s="255" t="str">
        <f xml:space="preserve"> PR19FDPublishedTables!D$112</f>
        <v>less</v>
      </c>
      <c r="E44" s="181" t="str">
        <f xml:space="preserve"> PR19FDPublishedTables!E$112</f>
        <v>RCV additions depreciation - WR - real POS</v>
      </c>
      <c r="F44" s="181">
        <f xml:space="preserve"> PR19FDPublishedTables!F$112</f>
        <v>0</v>
      </c>
      <c r="G44" s="181" t="str">
        <f xml:space="preserve"> PR19FDPublishedTables!G$112</f>
        <v>£m</v>
      </c>
      <c r="H44" s="181">
        <f xml:space="preserve"> PR19FDPublishedTables!H$112</f>
        <v>0</v>
      </c>
      <c r="I44" s="181">
        <f xml:space="preserve"> PR19FDPublishedTables!I$112</f>
        <v>0</v>
      </c>
      <c r="J44" s="181">
        <f xml:space="preserve"> PR19FDPublishedTables!J$112</f>
        <v>0</v>
      </c>
      <c r="K44" s="181">
        <f xml:space="preserve"> PR19FDPublishedTables!K$112</f>
        <v>0</v>
      </c>
      <c r="L44" s="181">
        <f xml:space="preserve"> PR19FDPublishedTables!L$112</f>
        <v>0</v>
      </c>
      <c r="M44" s="181">
        <f xml:space="preserve"> PR19FDPublishedTables!M$112</f>
        <v>6.2041749963590444E-2</v>
      </c>
      <c r="N44" s="181">
        <f xml:space="preserve"> PR19FDPublishedTables!N$112</f>
        <v>0.18447328701651086</v>
      </c>
      <c r="O44" s="181">
        <f xml:space="preserve"> PR19FDPublishedTables!O$112</f>
        <v>0.27500660014741107</v>
      </c>
      <c r="P44" s="181">
        <f xml:space="preserve"> PR19FDPublishedTables!P$112</f>
        <v>0.33058522560125325</v>
      </c>
      <c r="Q44" s="181">
        <f xml:space="preserve"> PR19FDPublishedTables!Q$112</f>
        <v>0.37907405598731103</v>
      </c>
    </row>
    <row r="45" spans="1:17" s="259" customFormat="1" hidden="1" outlineLevel="2">
      <c r="A45" s="256"/>
      <c r="B45" s="257"/>
      <c r="C45" s="258"/>
      <c r="D45" s="255"/>
      <c r="E45" s="181" t="str">
        <f xml:space="preserve"> PR19FDPublishedTables!E$113</f>
        <v>Closing RCV (Post 2020 investment RCV) - WR - real</v>
      </c>
      <c r="F45" s="181">
        <f xml:space="preserve"> PR19FDPublishedTables!F$113</f>
        <v>0</v>
      </c>
      <c r="G45" s="181" t="str">
        <f xml:space="preserve"> PR19FDPublishedTables!G$113</f>
        <v>£m</v>
      </c>
      <c r="H45" s="181">
        <f xml:space="preserve"> PR19FDPublishedTables!H$113</f>
        <v>0</v>
      </c>
      <c r="I45" s="181">
        <f xml:space="preserve"> PR19FDPublishedTables!I$113</f>
        <v>0</v>
      </c>
      <c r="J45" s="181">
        <f xml:space="preserve"> PR19FDPublishedTables!J$113</f>
        <v>0</v>
      </c>
      <c r="K45" s="181">
        <f xml:space="preserve"> PR19FDPublishedTables!K$113</f>
        <v>0</v>
      </c>
      <c r="L45" s="181">
        <f xml:space="preserve"> PR19FDPublishedTables!L$113</f>
        <v>0</v>
      </c>
      <c r="M45" s="181">
        <f xml:space="preserve"> PR19FDPublishedTables!M$113</f>
        <v>1.9075376139599192</v>
      </c>
      <c r="N45" s="181">
        <f xml:space="preserve"> PR19FDPublishedTables!N$113</f>
        <v>3.7642839249445625</v>
      </c>
      <c r="O45" s="181">
        <f xml:space="preserve"> PR19FDPublishedTables!O$113</f>
        <v>4.691077733556007</v>
      </c>
      <c r="P45" s="181">
        <f xml:space="preserve"> PR19FDPublishedTables!P$113</f>
        <v>5.4731061075491985</v>
      </c>
      <c r="Q45" s="181">
        <f xml:space="preserve"> PR19FDPublishedTables!Q$113</f>
        <v>6.181916851933674</v>
      </c>
    </row>
    <row r="46" spans="1:17" s="259" customFormat="1" hidden="1" outlineLevel="2">
      <c r="A46" s="256"/>
      <c r="B46" s="257"/>
      <c r="C46" s="258"/>
      <c r="D46" s="255"/>
      <c r="E46" s="181" t="str">
        <f xml:space="preserve"> PR19FDPublishedTables!E$117</f>
        <v>Average post 2020 investment RCV - WR - real</v>
      </c>
      <c r="F46" s="181">
        <f xml:space="preserve"> PR19FDPublishedTables!F$117</f>
        <v>0</v>
      </c>
      <c r="G46" s="181" t="str">
        <f xml:space="preserve"> PR19FDPublishedTables!G$117</f>
        <v>£m</v>
      </c>
      <c r="H46" s="181">
        <f xml:space="preserve"> PR19FDPublishedTables!H$117</f>
        <v>0</v>
      </c>
      <c r="I46" s="181">
        <f xml:space="preserve"> PR19FDPublishedTables!I$117</f>
        <v>0</v>
      </c>
      <c r="J46" s="181">
        <f xml:space="preserve"> PR19FDPublishedTables!J$117</f>
        <v>0</v>
      </c>
      <c r="K46" s="181">
        <f xml:space="preserve"> PR19FDPublishedTables!K$117</f>
        <v>0</v>
      </c>
      <c r="L46" s="181">
        <f xml:space="preserve"> PR19FDPublishedTables!L$117</f>
        <v>0</v>
      </c>
      <c r="M46" s="181">
        <f xml:space="preserve"> PR19FDPublishedTables!M$117</f>
        <v>0.95376880697995958</v>
      </c>
      <c r="N46" s="181">
        <f xml:space="preserve"> PR19FDPublishedTables!N$117</f>
        <v>2.8359107694522376</v>
      </c>
      <c r="O46" s="181">
        <f xml:space="preserve"> PR19FDPublishedTables!O$117</f>
        <v>4.2276808292502857</v>
      </c>
      <c r="P46" s="181">
        <f xml:space="preserve"> PR19FDPublishedTables!P$117</f>
        <v>5.0820919205525996</v>
      </c>
      <c r="Q46" s="181">
        <f xml:space="preserve"> PR19FDPublishedTables!Q$117</f>
        <v>5.8275114797414354</v>
      </c>
    </row>
    <row r="47" spans="1:17" s="259" customFormat="1" hidden="1" outlineLevel="2">
      <c r="A47" s="256"/>
      <c r="B47" s="257"/>
      <c r="C47" s="258"/>
      <c r="D47" s="255"/>
      <c r="E47" s="196"/>
      <c r="F47" s="196"/>
      <c r="G47" s="196"/>
      <c r="H47" s="196"/>
      <c r="I47" s="196"/>
      <c r="J47" s="196"/>
      <c r="K47" s="196"/>
      <c r="L47" s="196"/>
      <c r="M47" s="196"/>
      <c r="N47" s="196"/>
      <c r="O47" s="196"/>
      <c r="P47" s="196"/>
      <c r="Q47" s="196"/>
    </row>
    <row r="48" spans="1:17" s="259" customFormat="1" hidden="1" outlineLevel="2">
      <c r="A48" s="256"/>
      <c r="B48" s="257"/>
      <c r="C48" s="258"/>
      <c r="D48" s="255"/>
      <c r="E48" s="196" t="str">
        <f t="shared" ref="E48:Q48" si="4" xml:space="preserve"> E32</f>
        <v>Average RPI inflated RCV - WR - real</v>
      </c>
      <c r="F48" s="196">
        <f t="shared" si="4"/>
        <v>0</v>
      </c>
      <c r="G48" s="196" t="str">
        <f t="shared" si="4"/>
        <v>£m</v>
      </c>
      <c r="H48" s="196">
        <f t="shared" si="4"/>
        <v>0</v>
      </c>
      <c r="I48" s="196">
        <f t="shared" si="4"/>
        <v>0</v>
      </c>
      <c r="J48" s="196">
        <f t="shared" si="4"/>
        <v>0</v>
      </c>
      <c r="K48" s="196">
        <f t="shared" si="4"/>
        <v>0</v>
      </c>
      <c r="L48" s="196">
        <f t="shared" si="4"/>
        <v>0</v>
      </c>
      <c r="M48" s="196">
        <f t="shared" si="4"/>
        <v>27.309655255956706</v>
      </c>
      <c r="N48" s="196">
        <f t="shared" si="4"/>
        <v>25.828613039443653</v>
      </c>
      <c r="O48" s="196">
        <f t="shared" si="4"/>
        <v>24.456344234159644</v>
      </c>
      <c r="P48" s="196">
        <f t="shared" si="4"/>
        <v>23.162481462218118</v>
      </c>
      <c r="Q48" s="196">
        <f t="shared" si="4"/>
        <v>21.937070493889816</v>
      </c>
    </row>
    <row r="49" spans="1:17" s="259" customFormat="1" hidden="1" outlineLevel="2">
      <c r="A49" s="256"/>
      <c r="B49" s="257"/>
      <c r="C49" s="258"/>
      <c r="D49" s="255"/>
      <c r="E49" s="196" t="str">
        <f t="shared" ref="E49:Q49" si="5" xml:space="preserve"> E39</f>
        <v>Average CPIH inflated RCV - WR - real</v>
      </c>
      <c r="F49" s="196">
        <f t="shared" si="5"/>
        <v>0</v>
      </c>
      <c r="G49" s="196" t="str">
        <f t="shared" si="5"/>
        <v>£m</v>
      </c>
      <c r="H49" s="196">
        <f t="shared" si="5"/>
        <v>0</v>
      </c>
      <c r="I49" s="196">
        <f t="shared" si="5"/>
        <v>0</v>
      </c>
      <c r="J49" s="196">
        <f t="shared" si="5"/>
        <v>0</v>
      </c>
      <c r="K49" s="196">
        <f t="shared" si="5"/>
        <v>0</v>
      </c>
      <c r="L49" s="196">
        <f t="shared" si="5"/>
        <v>0</v>
      </c>
      <c r="M49" s="196">
        <f t="shared" si="5"/>
        <v>27.191686717381167</v>
      </c>
      <c r="N49" s="196">
        <f t="shared" si="5"/>
        <v>25.478610454186146</v>
      </c>
      <c r="O49" s="196">
        <f t="shared" si="5"/>
        <v>23.873457995572402</v>
      </c>
      <c r="P49" s="196">
        <f t="shared" si="5"/>
        <v>22.369430141851364</v>
      </c>
      <c r="Q49" s="196">
        <f t="shared" si="5"/>
        <v>20.960156042914733</v>
      </c>
    </row>
    <row r="50" spans="1:17" s="259" customFormat="1" hidden="1" outlineLevel="2">
      <c r="A50" s="256"/>
      <c r="B50" s="257"/>
      <c r="C50" s="258"/>
      <c r="D50" s="255"/>
      <c r="E50" s="196" t="str">
        <f t="shared" ref="E50:Q50" si="6" xml:space="preserve"> E46</f>
        <v>Average post 2020 investment RCV - WR - real</v>
      </c>
      <c r="F50" s="196">
        <f t="shared" si="6"/>
        <v>0</v>
      </c>
      <c r="G50" s="196" t="str">
        <f t="shared" si="6"/>
        <v>£m</v>
      </c>
      <c r="H50" s="196">
        <f t="shared" si="6"/>
        <v>0</v>
      </c>
      <c r="I50" s="196">
        <f t="shared" si="6"/>
        <v>0</v>
      </c>
      <c r="J50" s="196">
        <f t="shared" si="6"/>
        <v>0</v>
      </c>
      <c r="K50" s="196">
        <f t="shared" si="6"/>
        <v>0</v>
      </c>
      <c r="L50" s="196">
        <f t="shared" si="6"/>
        <v>0</v>
      </c>
      <c r="M50" s="196">
        <f t="shared" si="6"/>
        <v>0.95376880697995958</v>
      </c>
      <c r="N50" s="196">
        <f t="shared" si="6"/>
        <v>2.8359107694522376</v>
      </c>
      <c r="O50" s="196">
        <f t="shared" si="6"/>
        <v>4.2276808292502857</v>
      </c>
      <c r="P50" s="196">
        <f t="shared" si="6"/>
        <v>5.0820919205525996</v>
      </c>
      <c r="Q50" s="196">
        <f t="shared" si="6"/>
        <v>5.8275114797414354</v>
      </c>
    </row>
    <row r="51" spans="1:17" s="259" customFormat="1" hidden="1" outlineLevel="2">
      <c r="A51" s="256"/>
      <c r="B51" s="257"/>
      <c r="C51" s="258"/>
      <c r="D51" s="255"/>
      <c r="E51" s="320" t="s">
        <v>968</v>
      </c>
      <c r="F51" s="379"/>
      <c r="G51" s="320" t="s">
        <v>255</v>
      </c>
      <c r="H51" s="379"/>
      <c r="I51" s="379"/>
      <c r="J51" s="320">
        <f t="shared" ref="J51:Q51" si="7" xml:space="preserve"> SUM(J48:J50)</f>
        <v>0</v>
      </c>
      <c r="K51" s="320">
        <f t="shared" si="7"/>
        <v>0</v>
      </c>
      <c r="L51" s="320">
        <f t="shared" si="7"/>
        <v>0</v>
      </c>
      <c r="M51" s="320">
        <f t="shared" si="7"/>
        <v>55.455110780317831</v>
      </c>
      <c r="N51" s="320">
        <f t="shared" si="7"/>
        <v>54.14313426308204</v>
      </c>
      <c r="O51" s="320">
        <f xml:space="preserve"> SUM(O48:O50)</f>
        <v>52.557483058982328</v>
      </c>
      <c r="P51" s="320">
        <f t="shared" si="7"/>
        <v>50.614003524622078</v>
      </c>
      <c r="Q51" s="320">
        <f t="shared" si="7"/>
        <v>48.724738016545984</v>
      </c>
    </row>
    <row r="52" spans="1:17" s="259" customFormat="1" hidden="1" outlineLevel="1">
      <c r="A52" s="256"/>
      <c r="B52" s="257"/>
      <c r="C52" s="258"/>
      <c r="D52" s="255"/>
      <c r="E52" s="196"/>
      <c r="F52" s="196"/>
      <c r="G52" s="196"/>
      <c r="H52" s="196"/>
      <c r="I52" s="196"/>
      <c r="J52" s="196"/>
      <c r="K52" s="196"/>
      <c r="L52" s="196"/>
      <c r="M52" s="196"/>
      <c r="N52" s="196"/>
      <c r="O52" s="196"/>
      <c r="P52" s="196"/>
      <c r="Q52" s="196"/>
    </row>
    <row r="53" spans="1:17" s="259" customFormat="1" hidden="1" outlineLevel="1" collapsed="1">
      <c r="A53" s="256"/>
      <c r="B53" s="257" t="s">
        <v>936</v>
      </c>
      <c r="C53" s="258"/>
      <c r="D53" s="255"/>
      <c r="E53" s="196"/>
      <c r="F53" s="196"/>
      <c r="G53" s="196"/>
      <c r="H53" s="196"/>
      <c r="I53" s="196"/>
      <c r="J53" s="196"/>
      <c r="K53" s="196"/>
      <c r="L53" s="196"/>
      <c r="M53" s="196"/>
      <c r="N53" s="196"/>
      <c r="O53" s="196"/>
      <c r="P53" s="196"/>
      <c r="Q53" s="196"/>
    </row>
    <row r="54" spans="1:17" s="259" customFormat="1" hidden="1" outlineLevel="2">
      <c r="A54" s="256"/>
      <c r="B54" s="257"/>
      <c r="C54" s="258"/>
      <c r="D54" s="255"/>
      <c r="E54" s="196"/>
      <c r="F54" s="196"/>
      <c r="G54" s="196"/>
      <c r="H54" s="196"/>
      <c r="I54" s="196"/>
      <c r="J54" s="196"/>
      <c r="K54" s="196"/>
      <c r="L54" s="196"/>
      <c r="M54" s="196"/>
      <c r="N54" s="196"/>
      <c r="O54" s="196"/>
      <c r="P54" s="196"/>
      <c r="Q54" s="196"/>
    </row>
    <row r="55" spans="1:17" s="205" customFormat="1" hidden="1" outlineLevel="2">
      <c r="A55" s="294"/>
      <c r="B55" s="295"/>
      <c r="C55" s="296"/>
      <c r="D55" s="297"/>
      <c r="E55" s="298" t="str">
        <f t="shared" ref="E55:P55" si="8" xml:space="preserve"> E$19</f>
        <v>Annual update - CPIH FYA active inflator from FYA 2017-18 - nominal year average prices (used for average RCV)</v>
      </c>
      <c r="F55" s="298">
        <f t="shared" si="8"/>
        <v>0</v>
      </c>
      <c r="G55" s="298" t="str">
        <f t="shared" si="8"/>
        <v>Factor</v>
      </c>
      <c r="H55" s="298">
        <f t="shared" si="8"/>
        <v>0</v>
      </c>
      <c r="I55" s="298">
        <f t="shared" si="8"/>
        <v>0</v>
      </c>
      <c r="J55" s="298">
        <f t="shared" si="8"/>
        <v>0</v>
      </c>
      <c r="K55" s="298">
        <f t="shared" si="8"/>
        <v>0</v>
      </c>
      <c r="L55" s="298">
        <f t="shared" si="8"/>
        <v>1.0386214616983847</v>
      </c>
      <c r="M55" s="298">
        <f t="shared" si="8"/>
        <v>1.0469374700143934</v>
      </c>
      <c r="N55" s="298">
        <f t="shared" si="8"/>
        <v>1.0853990084759317</v>
      </c>
      <c r="O55" s="298">
        <f t="shared" si="8"/>
        <v>0</v>
      </c>
      <c r="P55" s="298">
        <f t="shared" si="8"/>
        <v>0</v>
      </c>
      <c r="Q55" s="298">
        <f xml:space="preserve"> Q$19</f>
        <v>0</v>
      </c>
    </row>
    <row r="56" spans="1:17" s="205" customFormat="1" hidden="1" outlineLevel="2">
      <c r="A56" s="294"/>
      <c r="B56" s="295"/>
      <c r="C56" s="296"/>
      <c r="D56" s="297"/>
      <c r="E56" s="298" t="str">
        <f t="shared" ref="E56:P56" si="9" xml:space="preserve"> E$20</f>
        <v>Annual update - CPIH FYE active inflator from FYA 2017-18 - nominal year end prices (used for RCV components)</v>
      </c>
      <c r="F56" s="298">
        <f t="shared" si="9"/>
        <v>0</v>
      </c>
      <c r="G56" s="298" t="str">
        <f t="shared" si="9"/>
        <v>Factor</v>
      </c>
      <c r="H56" s="298">
        <f t="shared" si="9"/>
        <v>0</v>
      </c>
      <c r="I56" s="298">
        <f t="shared" si="9"/>
        <v>0</v>
      </c>
      <c r="J56" s="298">
        <f t="shared" si="9"/>
        <v>0</v>
      </c>
      <c r="K56" s="298">
        <f t="shared" si="9"/>
        <v>0</v>
      </c>
      <c r="L56" s="298">
        <f t="shared" si="9"/>
        <v>1.0420598112905806</v>
      </c>
      <c r="M56" s="298">
        <f t="shared" si="9"/>
        <v>1.0526147449224375</v>
      </c>
      <c r="N56" s="298">
        <f t="shared" si="9"/>
        <v>1.1178634255557334</v>
      </c>
      <c r="O56" s="298">
        <f t="shared" si="9"/>
        <v>0</v>
      </c>
      <c r="P56" s="298">
        <f t="shared" si="9"/>
        <v>0</v>
      </c>
      <c r="Q56" s="298">
        <f xml:space="preserve"> Q$20</f>
        <v>0</v>
      </c>
    </row>
    <row r="57" spans="1:17" s="259" customFormat="1" hidden="1" outlineLevel="1">
      <c r="A57" s="256"/>
      <c r="B57" s="257"/>
      <c r="C57" s="258"/>
      <c r="D57" s="255"/>
      <c r="E57" s="196"/>
      <c r="F57" s="196"/>
      <c r="G57" s="196"/>
      <c r="H57" s="196"/>
      <c r="I57" s="196"/>
      <c r="J57" s="196"/>
      <c r="K57" s="196"/>
      <c r="L57" s="196"/>
      <c r="M57" s="196"/>
      <c r="N57" s="196"/>
      <c r="O57" s="196"/>
      <c r="P57" s="196"/>
      <c r="Q57" s="196"/>
    </row>
    <row r="58" spans="1:17" s="259" customFormat="1" hidden="1" outlineLevel="1" collapsed="1">
      <c r="A58" s="256"/>
      <c r="B58" s="257" t="s">
        <v>969</v>
      </c>
      <c r="C58" s="258"/>
      <c r="D58" s="255"/>
      <c r="E58" s="196"/>
      <c r="F58" s="196"/>
      <c r="G58" s="196"/>
      <c r="H58" s="196"/>
      <c r="I58" s="196"/>
      <c r="J58" s="196"/>
      <c r="K58" s="196"/>
      <c r="L58" s="196"/>
      <c r="M58" s="434"/>
      <c r="N58" s="196"/>
      <c r="O58" s="196"/>
      <c r="P58" s="196"/>
      <c r="Q58" s="196"/>
    </row>
    <row r="59" spans="1:17" s="259" customFormat="1" hidden="1" outlineLevel="2">
      <c r="A59" s="256"/>
      <c r="B59" s="257"/>
      <c r="C59" s="258"/>
      <c r="D59" s="255"/>
      <c r="E59" s="196"/>
      <c r="F59" s="196"/>
      <c r="G59" s="196"/>
      <c r="H59" s="196"/>
      <c r="I59" s="196"/>
      <c r="J59" s="196"/>
      <c r="K59" s="196"/>
      <c r="L59" s="196"/>
      <c r="M59" s="434"/>
      <c r="N59" s="196"/>
      <c r="O59" s="196"/>
      <c r="P59" s="196"/>
      <c r="Q59" s="196"/>
    </row>
    <row r="60" spans="1:17" s="259" customFormat="1" hidden="1" outlineLevel="2">
      <c r="A60" s="256"/>
      <c r="B60" s="257"/>
      <c r="C60" s="258"/>
      <c r="D60" s="255"/>
      <c r="E60" s="196" t="s">
        <v>1476</v>
      </c>
      <c r="F60" s="196"/>
      <c r="G60" s="196" t="s">
        <v>255</v>
      </c>
      <c r="H60" s="196"/>
      <c r="I60" s="196"/>
      <c r="J60" s="196">
        <f t="shared" ref="J60:Q60" si="10" xml:space="preserve"> J29 * J56</f>
        <v>0</v>
      </c>
      <c r="K60" s="196">
        <f t="shared" si="10"/>
        <v>0</v>
      </c>
      <c r="L60" s="196">
        <f t="shared" si="10"/>
        <v>0</v>
      </c>
      <c r="M60" s="196">
        <f t="shared" si="10"/>
        <v>29.681513475651595</v>
      </c>
      <c r="N60" s="196">
        <f t="shared" si="10"/>
        <v>29.811937893263778</v>
      </c>
      <c r="O60" s="196">
        <f t="shared" si="10"/>
        <v>0</v>
      </c>
      <c r="P60" s="196">
        <f t="shared" si="10"/>
        <v>0</v>
      </c>
      <c r="Q60" s="196">
        <f t="shared" si="10"/>
        <v>0</v>
      </c>
    </row>
    <row r="61" spans="1:17" s="259" customFormat="1" hidden="1" outlineLevel="2">
      <c r="A61" s="256"/>
      <c r="B61" s="257"/>
      <c r="C61" s="258"/>
      <c r="D61" s="255"/>
      <c r="E61" s="196" t="s">
        <v>259</v>
      </c>
      <c r="F61" s="196"/>
      <c r="G61" s="196" t="s">
        <v>255</v>
      </c>
      <c r="H61" s="196"/>
      <c r="I61" s="196"/>
      <c r="J61" s="196">
        <f t="shared" ref="J61:Q61" si="11" xml:space="preserve"> J30 * J56</f>
        <v>0</v>
      </c>
      <c r="K61" s="196">
        <f t="shared" si="11"/>
        <v>0</v>
      </c>
      <c r="L61" s="196">
        <f t="shared" si="11"/>
        <v>0</v>
      </c>
      <c r="M61" s="196">
        <f t="shared" si="11"/>
        <v>1.8699353489660464</v>
      </c>
      <c r="N61" s="196">
        <f t="shared" si="11"/>
        <v>1.8781520872756237</v>
      </c>
      <c r="O61" s="196">
        <f t="shared" si="11"/>
        <v>0</v>
      </c>
      <c r="P61" s="196">
        <f t="shared" si="11"/>
        <v>0</v>
      </c>
      <c r="Q61" s="196">
        <f t="shared" si="11"/>
        <v>0</v>
      </c>
    </row>
    <row r="62" spans="1:17" s="259" customFormat="1" hidden="1" outlineLevel="2">
      <c r="A62" s="256"/>
      <c r="B62" s="257"/>
      <c r="C62" s="258"/>
      <c r="D62" s="255"/>
      <c r="E62" s="196" t="s">
        <v>1477</v>
      </c>
      <c r="F62" s="196"/>
      <c r="G62" s="196" t="s">
        <v>255</v>
      </c>
      <c r="H62" s="196"/>
      <c r="I62" s="196"/>
      <c r="J62" s="196">
        <f t="shared" ref="J62:Q62" si="12" xml:space="preserve"> IF( J$10 = 1, J28 * J56, J31 * J56)</f>
        <v>0</v>
      </c>
      <c r="K62" s="196">
        <f t="shared" si="12"/>
        <v>0</v>
      </c>
      <c r="L62" s="196">
        <f t="shared" si="12"/>
        <v>29.256958109846984</v>
      </c>
      <c r="M62" s="196">
        <f t="shared" si="12"/>
        <v>27.81157812668555</v>
      </c>
      <c r="N62" s="196">
        <f t="shared" si="12"/>
        <v>27.933785805988155</v>
      </c>
      <c r="O62" s="196">
        <f t="shared" si="12"/>
        <v>0</v>
      </c>
      <c r="P62" s="196">
        <f t="shared" si="12"/>
        <v>0</v>
      </c>
      <c r="Q62" s="196">
        <f t="shared" si="12"/>
        <v>0</v>
      </c>
    </row>
    <row r="63" spans="1:17" s="259" customFormat="1" hidden="1" outlineLevel="2">
      <c r="A63" s="256"/>
      <c r="B63" s="257"/>
      <c r="C63" s="258"/>
      <c r="D63" s="255"/>
      <c r="E63" s="196"/>
      <c r="F63" s="196"/>
      <c r="G63" s="196"/>
      <c r="H63" s="196"/>
      <c r="I63" s="196"/>
      <c r="J63" s="196"/>
      <c r="K63" s="196"/>
      <c r="L63" s="196"/>
      <c r="M63" s="434"/>
      <c r="N63" s="196"/>
      <c r="O63" s="196"/>
      <c r="P63" s="196"/>
      <c r="Q63" s="196"/>
    </row>
    <row r="64" spans="1:17" s="259" customFormat="1" hidden="1" outlineLevel="2">
      <c r="A64" s="256"/>
      <c r="B64" s="257"/>
      <c r="C64" s="258"/>
      <c r="D64" s="255"/>
      <c r="E64" s="196" t="s">
        <v>1478</v>
      </c>
      <c r="F64" s="196"/>
      <c r="G64" s="196" t="s">
        <v>255</v>
      </c>
      <c r="H64" s="196"/>
      <c r="I64" s="196"/>
      <c r="J64" s="196">
        <f t="shared" ref="J64:Q64" si="13" xml:space="preserve"> J35 * J56</f>
        <v>0</v>
      </c>
      <c r="K64" s="196">
        <f t="shared" si="13"/>
        <v>0</v>
      </c>
      <c r="L64" s="196">
        <f t="shared" si="13"/>
        <v>0</v>
      </c>
      <c r="M64" s="196">
        <f t="shared" si="13"/>
        <v>29.553299306171407</v>
      </c>
      <c r="N64" s="196">
        <f t="shared" si="13"/>
        <v>29.407957419428648</v>
      </c>
      <c r="O64" s="196">
        <f t="shared" si="13"/>
        <v>0</v>
      </c>
      <c r="P64" s="196">
        <f t="shared" si="13"/>
        <v>0</v>
      </c>
      <c r="Q64" s="196">
        <f t="shared" si="13"/>
        <v>0</v>
      </c>
    </row>
    <row r="65" spans="1:17" s="259" customFormat="1" hidden="1" outlineLevel="2">
      <c r="A65" s="256"/>
      <c r="B65" s="257"/>
      <c r="C65" s="258"/>
      <c r="D65" s="255"/>
      <c r="E65" s="196" t="s">
        <v>271</v>
      </c>
      <c r="F65" s="196"/>
      <c r="G65" s="196" t="s">
        <v>255</v>
      </c>
      <c r="H65" s="196"/>
      <c r="I65" s="196"/>
      <c r="J65" s="196">
        <f t="shared" ref="J65:Q65" si="14" xml:space="preserve"> J36 * J56</f>
        <v>0</v>
      </c>
      <c r="K65" s="196">
        <f t="shared" si="14"/>
        <v>0</v>
      </c>
      <c r="L65" s="196">
        <f t="shared" si="14"/>
        <v>0</v>
      </c>
      <c r="M65" s="196">
        <f t="shared" si="14"/>
        <v>1.8618578562887975</v>
      </c>
      <c r="N65" s="196">
        <f t="shared" si="14"/>
        <v>1.8527013174240008</v>
      </c>
      <c r="O65" s="196">
        <f t="shared" si="14"/>
        <v>0</v>
      </c>
      <c r="P65" s="196">
        <f t="shared" si="14"/>
        <v>0</v>
      </c>
      <c r="Q65" s="196">
        <f t="shared" si="14"/>
        <v>0</v>
      </c>
    </row>
    <row r="66" spans="1:17" s="259" customFormat="1" hidden="1" outlineLevel="2">
      <c r="A66" s="256"/>
      <c r="B66" s="257"/>
      <c r="C66" s="258"/>
      <c r="D66" s="255"/>
      <c r="E66" s="196" t="s">
        <v>273</v>
      </c>
      <c r="F66" s="196"/>
      <c r="G66" s="196" t="s">
        <v>255</v>
      </c>
      <c r="H66" s="196"/>
      <c r="I66" s="196"/>
      <c r="J66" s="196">
        <f t="shared" ref="J66:Q66" si="15" xml:space="preserve"> J37 * J56</f>
        <v>0</v>
      </c>
      <c r="K66" s="196">
        <f t="shared" si="15"/>
        <v>0</v>
      </c>
      <c r="L66" s="196">
        <f t="shared" si="15"/>
        <v>0</v>
      </c>
      <c r="M66" s="196">
        <f t="shared" si="15"/>
        <v>0</v>
      </c>
      <c r="N66" s="196">
        <f t="shared" si="15"/>
        <v>0</v>
      </c>
      <c r="O66" s="196">
        <f t="shared" si="15"/>
        <v>0</v>
      </c>
      <c r="P66" s="196">
        <f t="shared" si="15"/>
        <v>0</v>
      </c>
      <c r="Q66" s="196">
        <f t="shared" si="15"/>
        <v>0</v>
      </c>
    </row>
    <row r="67" spans="1:17" s="259" customFormat="1" hidden="1" outlineLevel="2">
      <c r="A67" s="256"/>
      <c r="B67" s="257"/>
      <c r="C67" s="258"/>
      <c r="D67" s="255"/>
      <c r="E67" s="196" t="s">
        <v>1479</v>
      </c>
      <c r="F67" s="196"/>
      <c r="G67" s="196" t="s">
        <v>255</v>
      </c>
      <c r="H67" s="196"/>
      <c r="I67" s="196"/>
      <c r="J67" s="196">
        <f t="shared" ref="J67:Q67" si="16" xml:space="preserve"> IF( J$10 = 1, J34 * J56, J38 * J56)</f>
        <v>0</v>
      </c>
      <c r="K67" s="196">
        <f t="shared" si="16"/>
        <v>0</v>
      </c>
      <c r="L67" s="196">
        <f t="shared" si="16"/>
        <v>29.256958109846984</v>
      </c>
      <c r="M67" s="196">
        <f t="shared" si="16"/>
        <v>27.69144144988261</v>
      </c>
      <c r="N67" s="196">
        <f t="shared" si="16"/>
        <v>27.555256102004645</v>
      </c>
      <c r="O67" s="196">
        <f t="shared" si="16"/>
        <v>0</v>
      </c>
      <c r="P67" s="196">
        <f t="shared" si="16"/>
        <v>0</v>
      </c>
      <c r="Q67" s="196">
        <f t="shared" si="16"/>
        <v>0</v>
      </c>
    </row>
    <row r="68" spans="1:17" s="259" customFormat="1" hidden="1" outlineLevel="2">
      <c r="A68" s="256"/>
      <c r="B68" s="257"/>
      <c r="C68" s="258"/>
      <c r="D68" s="255"/>
      <c r="E68" s="196"/>
      <c r="F68" s="196"/>
      <c r="G68" s="196"/>
      <c r="H68" s="196"/>
      <c r="I68" s="196"/>
      <c r="J68" s="196"/>
      <c r="K68" s="196"/>
      <c r="L68" s="196"/>
      <c r="M68" s="196"/>
      <c r="N68" s="196"/>
      <c r="O68" s="196"/>
      <c r="P68" s="196"/>
      <c r="Q68" s="196"/>
    </row>
    <row r="69" spans="1:17" s="259" customFormat="1" hidden="1" outlineLevel="2">
      <c r="A69" s="256"/>
      <c r="B69" s="257"/>
      <c r="C69" s="258"/>
      <c r="D69" s="255"/>
      <c r="E69" s="196" t="s">
        <v>1480</v>
      </c>
      <c r="F69" s="196"/>
      <c r="G69" s="196" t="s">
        <v>255</v>
      </c>
      <c r="H69" s="196"/>
      <c r="I69" s="196"/>
      <c r="J69" s="196">
        <f t="shared" ref="J69:Q69" si="17" xml:space="preserve"> J42 * J56</f>
        <v>0</v>
      </c>
      <c r="K69" s="196">
        <f t="shared" si="17"/>
        <v>0</v>
      </c>
      <c r="L69" s="196">
        <f t="shared" si="17"/>
        <v>0</v>
      </c>
      <c r="M69" s="196">
        <f t="shared" si="17"/>
        <v>0</v>
      </c>
      <c r="N69" s="196">
        <f t="shared" si="17"/>
        <v>2.1323665315176386</v>
      </c>
      <c r="O69" s="196">
        <f t="shared" si="17"/>
        <v>0</v>
      </c>
      <c r="P69" s="196">
        <f t="shared" si="17"/>
        <v>0</v>
      </c>
      <c r="Q69" s="196">
        <f t="shared" si="17"/>
        <v>0</v>
      </c>
    </row>
    <row r="70" spans="1:17" s="259" customFormat="1" hidden="1" outlineLevel="2">
      <c r="A70" s="256"/>
      <c r="B70" s="257"/>
      <c r="C70" s="258"/>
      <c r="D70" s="255"/>
      <c r="E70" s="196" t="s">
        <v>281</v>
      </c>
      <c r="F70" s="196"/>
      <c r="G70" s="196" t="s">
        <v>255</v>
      </c>
      <c r="H70" s="196"/>
      <c r="I70" s="196"/>
      <c r="J70" s="196">
        <f t="shared" ref="J70:Q70" si="18" xml:space="preserve"> J43 * J56</f>
        <v>0</v>
      </c>
      <c r="K70" s="196">
        <f t="shared" si="18"/>
        <v>0</v>
      </c>
      <c r="L70" s="196">
        <f t="shared" si="18"/>
        <v>0</v>
      </c>
      <c r="M70" s="196">
        <f t="shared" si="18"/>
        <v>2.0732082797608418</v>
      </c>
      <c r="N70" s="196">
        <f t="shared" si="18"/>
        <v>2.2818047321330739</v>
      </c>
      <c r="O70" s="196">
        <f t="shared" si="18"/>
        <v>0</v>
      </c>
      <c r="P70" s="196">
        <f t="shared" si="18"/>
        <v>0</v>
      </c>
      <c r="Q70" s="196">
        <f t="shared" si="18"/>
        <v>0</v>
      </c>
    </row>
    <row r="71" spans="1:17" s="259" customFormat="1" hidden="1" outlineLevel="2">
      <c r="A71" s="256"/>
      <c r="B71" s="257"/>
      <c r="C71" s="258"/>
      <c r="D71" s="255"/>
      <c r="E71" s="196" t="s">
        <v>283</v>
      </c>
      <c r="F71" s="196"/>
      <c r="G71" s="196" t="s">
        <v>255</v>
      </c>
      <c r="H71" s="196"/>
      <c r="I71" s="196"/>
      <c r="J71" s="196">
        <f t="shared" ref="J71:Q71" si="19" xml:space="preserve"> J44 * J56</f>
        <v>0</v>
      </c>
      <c r="K71" s="196">
        <f t="shared" si="19"/>
        <v>0</v>
      </c>
      <c r="L71" s="196">
        <f t="shared" si="19"/>
        <v>0</v>
      </c>
      <c r="M71" s="196">
        <f t="shared" si="19"/>
        <v>6.5306060812466399E-2</v>
      </c>
      <c r="N71" s="196">
        <f t="shared" si="19"/>
        <v>0.20621594054780282</v>
      </c>
      <c r="O71" s="196">
        <f t="shared" si="19"/>
        <v>0</v>
      </c>
      <c r="P71" s="196">
        <f t="shared" si="19"/>
        <v>0</v>
      </c>
      <c r="Q71" s="196">
        <f t="shared" si="19"/>
        <v>0</v>
      </c>
    </row>
    <row r="72" spans="1:17" s="259" customFormat="1" hidden="1" outlineLevel="2">
      <c r="A72" s="256"/>
      <c r="B72" s="257"/>
      <c r="C72" s="258"/>
      <c r="D72" s="255"/>
      <c r="E72" s="196" t="s">
        <v>1481</v>
      </c>
      <c r="F72" s="196"/>
      <c r="G72" s="196" t="s">
        <v>255</v>
      </c>
      <c r="H72" s="196"/>
      <c r="I72" s="196"/>
      <c r="J72" s="196">
        <f t="shared" ref="J72:Q72" si="20" xml:space="preserve"> IF(J$10 = 1, J41 * J56, J45 * J56)</f>
        <v>0</v>
      </c>
      <c r="K72" s="196">
        <f t="shared" si="20"/>
        <v>0</v>
      </c>
      <c r="L72" s="196">
        <f t="shared" si="20"/>
        <v>0</v>
      </c>
      <c r="M72" s="196">
        <f t="shared" si="20"/>
        <v>2.0079022189483751</v>
      </c>
      <c r="N72" s="196">
        <f t="shared" si="20"/>
        <v>4.2079553231029099</v>
      </c>
      <c r="O72" s="196">
        <f t="shared" si="20"/>
        <v>0</v>
      </c>
      <c r="P72" s="196">
        <f t="shared" si="20"/>
        <v>0</v>
      </c>
      <c r="Q72" s="196">
        <f t="shared" si="20"/>
        <v>0</v>
      </c>
    </row>
    <row r="73" spans="1:17" s="259" customFormat="1" hidden="1" outlineLevel="2">
      <c r="A73" s="256"/>
      <c r="B73" s="257"/>
      <c r="C73" s="258"/>
      <c r="D73" s="255"/>
      <c r="E73" s="196"/>
      <c r="F73" s="196"/>
      <c r="G73" s="196"/>
      <c r="H73" s="196"/>
      <c r="I73" s="196"/>
      <c r="J73" s="196"/>
      <c r="K73" s="196"/>
      <c r="L73" s="196"/>
      <c r="M73" s="196"/>
      <c r="N73" s="196"/>
      <c r="O73" s="196"/>
      <c r="P73" s="196"/>
      <c r="Q73" s="196"/>
    </row>
    <row r="74" spans="1:17" s="259" customFormat="1" hidden="1" outlineLevel="2">
      <c r="A74" s="256"/>
      <c r="B74" s="257"/>
      <c r="C74" s="258"/>
      <c r="D74" s="255"/>
      <c r="E74" s="196" t="s">
        <v>1482</v>
      </c>
      <c r="F74" s="196"/>
      <c r="G74" s="196" t="s">
        <v>255</v>
      </c>
      <c r="H74" s="196"/>
      <c r="I74" s="196"/>
      <c r="J74" s="196">
        <f t="shared" ref="J74:Q74" si="21" xml:space="preserve"> J32 * J55</f>
        <v>0</v>
      </c>
      <c r="K74" s="196">
        <f t="shared" si="21"/>
        <v>0</v>
      </c>
      <c r="L74" s="196">
        <f t="shared" si="21"/>
        <v>0</v>
      </c>
      <c r="M74" s="196">
        <f t="shared" si="21"/>
        <v>28.591501380636593</v>
      </c>
      <c r="N74" s="196">
        <f t="shared" si="21"/>
        <v>28.03435098332066</v>
      </c>
      <c r="O74" s="196">
        <f t="shared" si="21"/>
        <v>0</v>
      </c>
      <c r="P74" s="196">
        <f t="shared" si="21"/>
        <v>0</v>
      </c>
      <c r="Q74" s="196">
        <f t="shared" si="21"/>
        <v>0</v>
      </c>
    </row>
    <row r="75" spans="1:17" s="259" customFormat="1" hidden="1" outlineLevel="2">
      <c r="A75" s="256"/>
      <c r="B75" s="257"/>
      <c r="C75" s="258"/>
      <c r="D75" s="255"/>
      <c r="E75" s="196" t="s">
        <v>1483</v>
      </c>
      <c r="F75" s="196"/>
      <c r="G75" s="196" t="s">
        <v>255</v>
      </c>
      <c r="H75" s="196"/>
      <c r="I75" s="196"/>
      <c r="J75" s="196">
        <f t="shared" ref="J75:Q75" si="22" xml:space="preserve"> J39 * J55</f>
        <v>0</v>
      </c>
      <c r="K75" s="196">
        <f t="shared" si="22"/>
        <v>0</v>
      </c>
      <c r="L75" s="196">
        <f t="shared" si="22"/>
        <v>0</v>
      </c>
      <c r="M75" s="196">
        <f t="shared" si="22"/>
        <v>28.467995697319026</v>
      </c>
      <c r="N75" s="196">
        <f t="shared" si="22"/>
        <v>27.654458524318152</v>
      </c>
      <c r="O75" s="196">
        <f t="shared" si="22"/>
        <v>0</v>
      </c>
      <c r="P75" s="196">
        <f t="shared" si="22"/>
        <v>0</v>
      </c>
      <c r="Q75" s="196">
        <f t="shared" si="22"/>
        <v>0</v>
      </c>
    </row>
    <row r="76" spans="1:17" s="259" customFormat="1" hidden="1" outlineLevel="2">
      <c r="A76" s="256"/>
      <c r="B76" s="257"/>
      <c r="C76" s="258"/>
      <c r="D76" s="255"/>
      <c r="E76" s="196" t="s">
        <v>1484</v>
      </c>
      <c r="F76" s="196"/>
      <c r="G76" s="196" t="s">
        <v>255</v>
      </c>
      <c r="H76" s="196"/>
      <c r="I76" s="196"/>
      <c r="J76" s="196">
        <f t="shared" ref="J76:Q76" si="23" xml:space="preserve"> J46 * J55</f>
        <v>0</v>
      </c>
      <c r="K76" s="196">
        <f t="shared" si="23"/>
        <v>0</v>
      </c>
      <c r="L76" s="196">
        <f t="shared" si="23"/>
        <v>0</v>
      </c>
      <c r="M76" s="196">
        <f t="shared" si="23"/>
        <v>0.99853630175824526</v>
      </c>
      <c r="N76" s="196">
        <f t="shared" si="23"/>
        <v>3.0780947372896752</v>
      </c>
      <c r="O76" s="196">
        <f t="shared" si="23"/>
        <v>0</v>
      </c>
      <c r="P76" s="196">
        <f t="shared" si="23"/>
        <v>0</v>
      </c>
      <c r="Q76" s="196">
        <f t="shared" si="23"/>
        <v>0</v>
      </c>
    </row>
    <row r="77" spans="1:17" s="192" customFormat="1" hidden="1" outlineLevel="2">
      <c r="A77" s="188"/>
      <c r="B77" s="304"/>
      <c r="C77" s="190"/>
      <c r="D77" s="191"/>
      <c r="E77" s="211" t="s">
        <v>1485</v>
      </c>
      <c r="F77" s="243"/>
      <c r="G77" s="243" t="s">
        <v>255</v>
      </c>
      <c r="H77" s="243"/>
      <c r="I77" s="243"/>
      <c r="J77" s="243">
        <f t="shared" ref="J77:Q77" si="24" xml:space="preserve"> SUM(J74:J76)</f>
        <v>0</v>
      </c>
      <c r="K77" s="243">
        <f t="shared" si="24"/>
        <v>0</v>
      </c>
      <c r="L77" s="243">
        <f t="shared" si="24"/>
        <v>0</v>
      </c>
      <c r="M77" s="243">
        <f t="shared" si="24"/>
        <v>58.058033379713862</v>
      </c>
      <c r="N77" s="243">
        <f t="shared" si="24"/>
        <v>58.766904244928483</v>
      </c>
      <c r="O77" s="243">
        <f t="shared" si="24"/>
        <v>0</v>
      </c>
      <c r="P77" s="243">
        <f t="shared" si="24"/>
        <v>0</v>
      </c>
      <c r="Q77" s="243">
        <f t="shared" si="24"/>
        <v>0</v>
      </c>
    </row>
    <row r="78" spans="1:17" s="259" customFormat="1" hidden="1" outlineLevel="1">
      <c r="A78" s="256"/>
      <c r="B78" s="257"/>
      <c r="C78" s="258"/>
      <c r="D78" s="255"/>
      <c r="E78" s="196"/>
      <c r="F78" s="196"/>
      <c r="G78" s="196"/>
      <c r="H78" s="196"/>
      <c r="I78" s="196"/>
      <c r="J78" s="196"/>
      <c r="K78" s="196"/>
      <c r="L78" s="196"/>
      <c r="M78" s="196"/>
      <c r="N78" s="196"/>
      <c r="O78" s="196"/>
      <c r="P78" s="196"/>
      <c r="Q78" s="196"/>
    </row>
    <row r="79" spans="1:17" s="259" customFormat="1" hidden="1" outlineLevel="1" collapsed="1">
      <c r="A79" s="256"/>
      <c r="B79" s="257" t="s">
        <v>994</v>
      </c>
      <c r="C79" s="258"/>
      <c r="D79" s="255"/>
      <c r="E79" s="196"/>
      <c r="F79" s="196"/>
      <c r="G79" s="196"/>
      <c r="H79" s="196"/>
      <c r="I79" s="196"/>
      <c r="J79" s="196"/>
      <c r="K79" s="196"/>
      <c r="L79" s="196"/>
      <c r="M79" s="196"/>
      <c r="N79" s="196"/>
      <c r="O79" s="196"/>
      <c r="P79" s="196"/>
      <c r="Q79" s="196"/>
    </row>
    <row r="80" spans="1:17" s="259" customFormat="1" hidden="1" outlineLevel="2">
      <c r="A80" s="256"/>
      <c r="B80" s="257"/>
      <c r="C80" s="258"/>
      <c r="D80" s="255"/>
      <c r="E80" s="266"/>
      <c r="F80" s="266"/>
      <c r="G80" s="266"/>
      <c r="H80" s="267"/>
      <c r="I80" s="266"/>
      <c r="J80" s="267"/>
      <c r="K80" s="267"/>
      <c r="L80" s="267"/>
      <c r="M80" s="267"/>
      <c r="N80" s="267"/>
      <c r="O80" s="267"/>
      <c r="P80" s="267"/>
      <c r="Q80" s="267"/>
    </row>
    <row r="81" spans="1:17" s="200" customFormat="1" hidden="1" outlineLevel="2">
      <c r="A81" s="314"/>
      <c r="B81" s="315"/>
      <c r="C81" s="316"/>
      <c r="D81" s="317"/>
      <c r="E81" s="318" t="str">
        <f t="shared" ref="E81:Q81" si="25" xml:space="preserve"> E62</f>
        <v>Closing RCV (RPI inflated RCV) - WR - nominal</v>
      </c>
      <c r="F81" s="318">
        <f t="shared" si="25"/>
        <v>0</v>
      </c>
      <c r="G81" s="318" t="str">
        <f t="shared" si="25"/>
        <v>£m</v>
      </c>
      <c r="H81" s="318">
        <f t="shared" si="25"/>
        <v>0</v>
      </c>
      <c r="I81" s="318">
        <f t="shared" si="25"/>
        <v>0</v>
      </c>
      <c r="J81" s="318">
        <f t="shared" si="25"/>
        <v>0</v>
      </c>
      <c r="K81" s="318">
        <f t="shared" si="25"/>
        <v>0</v>
      </c>
      <c r="L81" s="318">
        <f t="shared" si="25"/>
        <v>29.256958109846984</v>
      </c>
      <c r="M81" s="318">
        <f t="shared" si="25"/>
        <v>27.81157812668555</v>
      </c>
      <c r="N81" s="318">
        <f t="shared" si="25"/>
        <v>27.933785805988155</v>
      </c>
      <c r="O81" s="318">
        <f t="shared" si="25"/>
        <v>0</v>
      </c>
      <c r="P81" s="318">
        <f t="shared" si="25"/>
        <v>0</v>
      </c>
      <c r="Q81" s="318">
        <f t="shared" si="25"/>
        <v>0</v>
      </c>
    </row>
    <row r="82" spans="1:17" s="200" customFormat="1" hidden="1" outlineLevel="2">
      <c r="A82" s="314"/>
      <c r="B82" s="315"/>
      <c r="C82" s="316"/>
      <c r="D82" s="317" t="s">
        <v>719</v>
      </c>
      <c r="E82" s="318" t="str">
        <f t="shared" ref="E82:Q82" si="26" xml:space="preserve"> E67</f>
        <v>Closing RCV (CPIH inflated RCV) - WR - nominal</v>
      </c>
      <c r="F82" s="318">
        <f t="shared" si="26"/>
        <v>0</v>
      </c>
      <c r="G82" s="318" t="str">
        <f t="shared" si="26"/>
        <v>£m</v>
      </c>
      <c r="H82" s="318">
        <f t="shared" si="26"/>
        <v>0</v>
      </c>
      <c r="I82" s="318">
        <f t="shared" si="26"/>
        <v>0</v>
      </c>
      <c r="J82" s="318">
        <f t="shared" si="26"/>
        <v>0</v>
      </c>
      <c r="K82" s="318">
        <f t="shared" si="26"/>
        <v>0</v>
      </c>
      <c r="L82" s="318">
        <f t="shared" si="26"/>
        <v>29.256958109846984</v>
      </c>
      <c r="M82" s="318">
        <f t="shared" si="26"/>
        <v>27.69144144988261</v>
      </c>
      <c r="N82" s="318">
        <f t="shared" si="26"/>
        <v>27.555256102004645</v>
      </c>
      <c r="O82" s="318">
        <f t="shared" si="26"/>
        <v>0</v>
      </c>
      <c r="P82" s="318">
        <f t="shared" si="26"/>
        <v>0</v>
      </c>
      <c r="Q82" s="318">
        <f t="shared" si="26"/>
        <v>0</v>
      </c>
    </row>
    <row r="83" spans="1:17" s="200" customFormat="1" hidden="1" outlineLevel="2">
      <c r="A83" s="314"/>
      <c r="B83" s="315"/>
      <c r="C83" s="316"/>
      <c r="D83" s="317" t="s">
        <v>719</v>
      </c>
      <c r="E83" s="318" t="str">
        <f t="shared" ref="E83:Q83" si="27" xml:space="preserve"> E72</f>
        <v>Closing RCV (Post 2020 investment RCV) - WR - nominal</v>
      </c>
      <c r="F83" s="318">
        <f t="shared" si="27"/>
        <v>0</v>
      </c>
      <c r="G83" s="318" t="str">
        <f t="shared" si="27"/>
        <v>£m</v>
      </c>
      <c r="H83" s="318">
        <f t="shared" si="27"/>
        <v>0</v>
      </c>
      <c r="I83" s="318">
        <f t="shared" si="27"/>
        <v>0</v>
      </c>
      <c r="J83" s="318">
        <f t="shared" si="27"/>
        <v>0</v>
      </c>
      <c r="K83" s="318">
        <f t="shared" si="27"/>
        <v>0</v>
      </c>
      <c r="L83" s="318">
        <f t="shared" si="27"/>
        <v>0</v>
      </c>
      <c r="M83" s="318">
        <f t="shared" si="27"/>
        <v>2.0079022189483751</v>
      </c>
      <c r="N83" s="318">
        <f t="shared" si="27"/>
        <v>4.2079553231029099</v>
      </c>
      <c r="O83" s="318">
        <f t="shared" si="27"/>
        <v>0</v>
      </c>
      <c r="P83" s="318">
        <f t="shared" si="27"/>
        <v>0</v>
      </c>
      <c r="Q83" s="318">
        <f t="shared" si="27"/>
        <v>0</v>
      </c>
    </row>
    <row r="84" spans="1:17" s="192" customFormat="1" hidden="1" outlineLevel="2">
      <c r="A84" s="188"/>
      <c r="B84" s="304"/>
      <c r="C84" s="190"/>
      <c r="D84" s="191"/>
      <c r="E84" s="243" t="s">
        <v>995</v>
      </c>
      <c r="F84" s="243"/>
      <c r="G84" s="243" t="s">
        <v>255</v>
      </c>
      <c r="H84" s="243"/>
      <c r="I84" s="243"/>
      <c r="J84" s="319">
        <f t="shared" ref="J84:Q84" si="28" xml:space="preserve"> SUM(J81:J83)</f>
        <v>0</v>
      </c>
      <c r="K84" s="319">
        <f t="shared" si="28"/>
        <v>0</v>
      </c>
      <c r="L84" s="319">
        <f t="shared" si="28"/>
        <v>58.513916219693968</v>
      </c>
      <c r="M84" s="319">
        <f t="shared" si="28"/>
        <v>57.510921795516538</v>
      </c>
      <c r="N84" s="319">
        <f t="shared" si="28"/>
        <v>59.696997231095708</v>
      </c>
      <c r="O84" s="319">
        <f t="shared" si="28"/>
        <v>0</v>
      </c>
      <c r="P84" s="319">
        <f t="shared" si="28"/>
        <v>0</v>
      </c>
      <c r="Q84" s="319">
        <f t="shared" si="28"/>
        <v>0</v>
      </c>
    </row>
    <row r="85" spans="1:17" s="259" customFormat="1" hidden="1" outlineLevel="2">
      <c r="A85" s="256"/>
      <c r="B85" s="257"/>
      <c r="C85" s="258"/>
      <c r="D85" s="255"/>
      <c r="E85" s="196"/>
      <c r="F85" s="196"/>
      <c r="G85" s="196"/>
      <c r="H85" s="196"/>
      <c r="I85" s="196"/>
      <c r="J85" s="196"/>
      <c r="K85" s="196"/>
      <c r="L85" s="196"/>
      <c r="M85" s="196"/>
      <c r="N85" s="196"/>
      <c r="O85" s="196"/>
      <c r="P85" s="196"/>
      <c r="Q85" s="196"/>
    </row>
    <row r="86" spans="1:17" s="200" customFormat="1" hidden="1" outlineLevel="2">
      <c r="A86" s="314"/>
      <c r="B86" s="315"/>
      <c r="C86" s="316"/>
      <c r="D86" s="317"/>
      <c r="E86" s="318" t="s">
        <v>996</v>
      </c>
      <c r="F86" s="318"/>
      <c r="G86" s="318" t="s">
        <v>255</v>
      </c>
      <c r="H86" s="318"/>
      <c r="I86" s="318"/>
      <c r="J86" s="318">
        <f t="shared" ref="J86:Q88" si="29" xml:space="preserve"> I81 * J$21</f>
        <v>0</v>
      </c>
      <c r="K86" s="318">
        <f t="shared" si="29"/>
        <v>0</v>
      </c>
      <c r="L86" s="318">
        <f t="shared" si="29"/>
        <v>0</v>
      </c>
      <c r="M86" s="318">
        <f xml:space="preserve"> L81 * M$21</f>
        <v>29.553299306171404</v>
      </c>
      <c r="N86" s="318">
        <f xml:space="preserve"> M81 * N$21</f>
        <v>29.535541036999696</v>
      </c>
      <c r="O86" s="318">
        <f t="shared" ref="O86:Q86" si="30" xml:space="preserve"> N81 * O$21</f>
        <v>0</v>
      </c>
      <c r="P86" s="318">
        <f t="shared" si="30"/>
        <v>0</v>
      </c>
      <c r="Q86" s="318">
        <f t="shared" si="30"/>
        <v>0</v>
      </c>
    </row>
    <row r="87" spans="1:17" s="200" customFormat="1" hidden="1" outlineLevel="2">
      <c r="A87" s="314"/>
      <c r="B87" s="315"/>
      <c r="C87" s="316"/>
      <c r="D87" s="317" t="s">
        <v>719</v>
      </c>
      <c r="E87" s="318" t="s">
        <v>997</v>
      </c>
      <c r="F87" s="318"/>
      <c r="G87" s="318" t="s">
        <v>255</v>
      </c>
      <c r="H87" s="318"/>
      <c r="I87" s="318"/>
      <c r="J87" s="318">
        <f t="shared" si="29"/>
        <v>0</v>
      </c>
      <c r="K87" s="318">
        <f t="shared" si="29"/>
        <v>0</v>
      </c>
      <c r="L87" s="318">
        <f t="shared" si="29"/>
        <v>0</v>
      </c>
      <c r="M87" s="318">
        <f t="shared" ref="M87:M88" si="31" xml:space="preserve"> L82 * M$21</f>
        <v>29.553299306171404</v>
      </c>
      <c r="N87" s="318">
        <f t="shared" si="29"/>
        <v>29.407957419428662</v>
      </c>
      <c r="O87" s="318">
        <f t="shared" si="29"/>
        <v>0</v>
      </c>
      <c r="P87" s="318">
        <f t="shared" si="29"/>
        <v>0</v>
      </c>
      <c r="Q87" s="318">
        <f t="shared" si="29"/>
        <v>0</v>
      </c>
    </row>
    <row r="88" spans="1:17" s="200" customFormat="1" hidden="1" outlineLevel="2">
      <c r="A88" s="314"/>
      <c r="B88" s="315"/>
      <c r="C88" s="316"/>
      <c r="D88" s="317" t="s">
        <v>719</v>
      </c>
      <c r="E88" s="318" t="s">
        <v>998</v>
      </c>
      <c r="F88" s="318"/>
      <c r="G88" s="318" t="s">
        <v>255</v>
      </c>
      <c r="H88" s="318"/>
      <c r="I88" s="318"/>
      <c r="J88" s="318">
        <f t="shared" si="29"/>
        <v>0</v>
      </c>
      <c r="K88" s="318">
        <f t="shared" si="29"/>
        <v>0</v>
      </c>
      <c r="L88" s="318">
        <f t="shared" si="29"/>
        <v>0</v>
      </c>
      <c r="M88" s="318">
        <f t="shared" si="31"/>
        <v>0</v>
      </c>
      <c r="N88" s="318">
        <f t="shared" si="29"/>
        <v>2.1323665315176457</v>
      </c>
      <c r="O88" s="318">
        <f t="shared" si="29"/>
        <v>0</v>
      </c>
      <c r="P88" s="318">
        <f t="shared" si="29"/>
        <v>0</v>
      </c>
      <c r="Q88" s="318">
        <f t="shared" si="29"/>
        <v>0</v>
      </c>
    </row>
    <row r="89" spans="1:17" s="192" customFormat="1" hidden="1" outlineLevel="2">
      <c r="A89" s="188"/>
      <c r="B89" s="304"/>
      <c r="C89" s="190"/>
      <c r="D89" s="191"/>
      <c r="E89" s="243" t="s">
        <v>999</v>
      </c>
      <c r="F89" s="243"/>
      <c r="G89" s="243" t="s">
        <v>255</v>
      </c>
      <c r="H89" s="243"/>
      <c r="I89" s="243"/>
      <c r="J89" s="319">
        <f t="shared" ref="J89" si="32" xml:space="preserve"> SUM(J86:J88)</f>
        <v>0</v>
      </c>
      <c r="K89" s="319">
        <f t="shared" ref="K89" si="33" xml:space="preserve"> SUM(K86:K88)</f>
        <v>0</v>
      </c>
      <c r="L89" s="319">
        <f t="shared" ref="L89" si="34" xml:space="preserve"> SUM(L86:L88)</f>
        <v>0</v>
      </c>
      <c r="M89" s="319">
        <f t="shared" ref="M89" si="35" xml:space="preserve"> SUM(M86:M88)</f>
        <v>59.106598612342808</v>
      </c>
      <c r="N89" s="319">
        <f t="shared" ref="N89" si="36" xml:space="preserve"> SUM(N86:N88)</f>
        <v>61.075864987946005</v>
      </c>
      <c r="O89" s="319">
        <f t="shared" ref="O89" si="37" xml:space="preserve"> SUM(O86:O88)</f>
        <v>0</v>
      </c>
      <c r="P89" s="319">
        <f t="shared" ref="P89" si="38" xml:space="preserve"> SUM(P86:P88)</f>
        <v>0</v>
      </c>
      <c r="Q89" s="319">
        <f t="shared" ref="Q89" si="39" xml:space="preserve"> SUM(Q86:Q88)</f>
        <v>0</v>
      </c>
    </row>
    <row r="90" spans="1:17" s="259" customFormat="1" hidden="1" outlineLevel="2">
      <c r="A90" s="256"/>
      <c r="B90" s="257"/>
      <c r="C90" s="258"/>
      <c r="D90" s="255"/>
      <c r="E90" s="196"/>
      <c r="F90" s="196"/>
      <c r="G90" s="196"/>
      <c r="H90" s="196"/>
      <c r="I90" s="196"/>
      <c r="J90" s="196"/>
      <c r="K90" s="196"/>
      <c r="L90" s="196"/>
      <c r="M90" s="196"/>
      <c r="N90" s="196"/>
      <c r="O90" s="196"/>
      <c r="P90" s="196"/>
      <c r="Q90" s="196"/>
    </row>
    <row r="91" spans="1:17" s="259" customFormat="1" hidden="1" outlineLevel="2">
      <c r="A91" s="256"/>
      <c r="B91" s="257"/>
      <c r="C91" s="258"/>
      <c r="D91" s="255"/>
      <c r="E91" s="196" t="str">
        <f t="shared" ref="E91:Q91" si="40" xml:space="preserve"> E89</f>
        <v>Prior year closing RCV expressed in current year nominal terms - WR</v>
      </c>
      <c r="F91" s="196">
        <f t="shared" si="40"/>
        <v>0</v>
      </c>
      <c r="G91" s="196" t="str">
        <f t="shared" si="40"/>
        <v>£m</v>
      </c>
      <c r="H91" s="196">
        <f t="shared" si="40"/>
        <v>0</v>
      </c>
      <c r="I91" s="196">
        <f t="shared" si="40"/>
        <v>0</v>
      </c>
      <c r="J91" s="196">
        <f t="shared" si="40"/>
        <v>0</v>
      </c>
      <c r="K91" s="196">
        <f t="shared" si="40"/>
        <v>0</v>
      </c>
      <c r="L91" s="196">
        <f t="shared" si="40"/>
        <v>0</v>
      </c>
      <c r="M91" s="196">
        <f t="shared" si="40"/>
        <v>59.106598612342808</v>
      </c>
      <c r="N91" s="196">
        <f t="shared" si="40"/>
        <v>61.075864987946005</v>
      </c>
      <c r="O91" s="196">
        <f t="shared" si="40"/>
        <v>0</v>
      </c>
      <c r="P91" s="196">
        <f t="shared" si="40"/>
        <v>0</v>
      </c>
      <c r="Q91" s="196">
        <f t="shared" si="40"/>
        <v>0</v>
      </c>
    </row>
    <row r="92" spans="1:17" s="259" customFormat="1" hidden="1" outlineLevel="2">
      <c r="A92" s="256"/>
      <c r="B92" s="257"/>
      <c r="C92" s="258"/>
      <c r="D92" s="255" t="s">
        <v>631</v>
      </c>
      <c r="E92" s="196" t="s">
        <v>1000</v>
      </c>
      <c r="F92" s="196"/>
      <c r="G92" s="196" t="s">
        <v>255</v>
      </c>
      <c r="H92" s="196"/>
      <c r="I92" s="196"/>
      <c r="J92" s="196">
        <f t="shared" ref="J92:Q92" si="41" xml:space="preserve"> I84</f>
        <v>0</v>
      </c>
      <c r="K92" s="196">
        <f t="shared" si="41"/>
        <v>0</v>
      </c>
      <c r="L92" s="196">
        <f t="shared" si="41"/>
        <v>0</v>
      </c>
      <c r="M92" s="196">
        <f t="shared" si="41"/>
        <v>58.513916219693968</v>
      </c>
      <c r="N92" s="196">
        <f t="shared" si="41"/>
        <v>57.510921795516538</v>
      </c>
      <c r="O92" s="196">
        <f t="shared" si="41"/>
        <v>59.696997231095708</v>
      </c>
      <c r="P92" s="196">
        <f t="shared" si="41"/>
        <v>0</v>
      </c>
      <c r="Q92" s="196">
        <f t="shared" si="41"/>
        <v>0</v>
      </c>
    </row>
    <row r="93" spans="1:17" s="259" customFormat="1" hidden="1" outlineLevel="2">
      <c r="A93" s="256"/>
      <c r="B93" s="257"/>
      <c r="C93" s="258"/>
      <c r="D93" s="255"/>
      <c r="E93" s="266" t="str">
        <f t="shared" ref="E93:Q93" si="42" xml:space="preserve"> E$13</f>
        <v>Annual update active flag</v>
      </c>
      <c r="F93" s="266">
        <f t="shared" si="42"/>
        <v>0</v>
      </c>
      <c r="G93" s="266" t="str">
        <f t="shared" si="42"/>
        <v>Flag</v>
      </c>
      <c r="H93" s="266">
        <f t="shared" si="42"/>
        <v>0</v>
      </c>
      <c r="I93" s="266">
        <f t="shared" si="42"/>
        <v>0</v>
      </c>
      <c r="J93" s="266">
        <f t="shared" si="42"/>
        <v>0</v>
      </c>
      <c r="K93" s="266">
        <f t="shared" si="42"/>
        <v>0</v>
      </c>
      <c r="L93" s="266">
        <f t="shared" si="42"/>
        <v>1</v>
      </c>
      <c r="M93" s="266">
        <f t="shared" si="42"/>
        <v>1</v>
      </c>
      <c r="N93" s="266">
        <f t="shared" si="42"/>
        <v>1</v>
      </c>
      <c r="O93" s="266">
        <f t="shared" si="42"/>
        <v>0</v>
      </c>
      <c r="P93" s="266">
        <f t="shared" si="42"/>
        <v>0</v>
      </c>
      <c r="Q93" s="266">
        <f t="shared" si="42"/>
        <v>0</v>
      </c>
    </row>
    <row r="94" spans="1:17" s="259" customFormat="1" hidden="1" outlineLevel="2">
      <c r="A94" s="256"/>
      <c r="B94" s="257"/>
      <c r="C94" s="258"/>
      <c r="D94" s="255"/>
      <c r="E94" s="320" t="s">
        <v>1001</v>
      </c>
      <c r="F94" s="320"/>
      <c r="G94" s="320" t="s">
        <v>255</v>
      </c>
      <c r="H94" s="320"/>
      <c r="I94" s="320"/>
      <c r="J94" s="320">
        <f t="shared" ref="J94:Q94" si="43" xml:space="preserve"> J93 * (J91 - J92)</f>
        <v>0</v>
      </c>
      <c r="K94" s="320">
        <f t="shared" si="43"/>
        <v>0</v>
      </c>
      <c r="L94" s="320">
        <f t="shared" si="43"/>
        <v>0</v>
      </c>
      <c r="M94" s="320">
        <f t="shared" si="43"/>
        <v>0.5926823926488396</v>
      </c>
      <c r="N94" s="320">
        <f t="shared" si="43"/>
        <v>3.5649431924294674</v>
      </c>
      <c r="O94" s="320">
        <f t="shared" si="43"/>
        <v>0</v>
      </c>
      <c r="P94" s="320">
        <f t="shared" si="43"/>
        <v>0</v>
      </c>
      <c r="Q94" s="320">
        <f t="shared" si="43"/>
        <v>0</v>
      </c>
    </row>
    <row r="95" spans="1:17" s="192" customFormat="1" hidden="1" outlineLevel="1">
      <c r="A95" s="188"/>
      <c r="B95" s="304"/>
      <c r="C95" s="190"/>
      <c r="D95" s="191"/>
      <c r="E95" s="195"/>
    </row>
    <row r="96" spans="1:17" s="192" customFormat="1" hidden="1" outlineLevel="1" collapsed="1">
      <c r="A96" s="188"/>
      <c r="B96" s="85" t="s">
        <v>759</v>
      </c>
      <c r="C96" s="190"/>
      <c r="D96" s="191"/>
      <c r="E96" s="195"/>
    </row>
    <row r="97" spans="1:17" s="192" customFormat="1" hidden="1" outlineLevel="2">
      <c r="A97" s="188"/>
      <c r="B97" s="85"/>
      <c r="C97" s="190"/>
      <c r="D97" s="191"/>
      <c r="E97" s="195"/>
    </row>
    <row r="98" spans="1:17" s="187" customFormat="1" hidden="1" outlineLevel="2">
      <c r="A98" s="183"/>
      <c r="B98" s="158"/>
      <c r="C98" s="185"/>
      <c r="D98" s="186"/>
      <c r="E98" s="181" t="str">
        <f xml:space="preserve"> Inp!E$206</f>
        <v>Regulatory equity notional (PR19FD)</v>
      </c>
      <c r="F98" s="181">
        <f xml:space="preserve"> Inp!F$206</f>
        <v>0</v>
      </c>
      <c r="G98" s="181" t="str">
        <f xml:space="preserve"> Inp!G$206</f>
        <v>%</v>
      </c>
      <c r="H98" s="181">
        <f xml:space="preserve"> Inp!H$206</f>
        <v>0</v>
      </c>
      <c r="I98" s="181">
        <f xml:space="preserve"> Inp!I$206</f>
        <v>0</v>
      </c>
      <c r="J98" s="291">
        <f xml:space="preserve"> Inp!J$206</f>
        <v>0</v>
      </c>
      <c r="K98" s="291">
        <f xml:space="preserve"> Inp!K$206</f>
        <v>0</v>
      </c>
      <c r="L98" s="291">
        <f xml:space="preserve"> Inp!L$206</f>
        <v>0</v>
      </c>
      <c r="M98" s="291">
        <f xml:space="preserve"> Inp!M$206</f>
        <v>0.4</v>
      </c>
      <c r="N98" s="291">
        <f xml:space="preserve"> Inp!N$206</f>
        <v>0.4</v>
      </c>
      <c r="O98" s="291">
        <f xml:space="preserve"> Inp!O$206</f>
        <v>0.4</v>
      </c>
      <c r="P98" s="291">
        <f xml:space="preserve"> Inp!P$206</f>
        <v>0.4</v>
      </c>
      <c r="Q98" s="291">
        <f xml:space="preserve"> Inp!Q$206</f>
        <v>0.4</v>
      </c>
    </row>
    <row r="99" spans="1:17" s="192" customFormat="1" hidden="1" outlineLevel="2">
      <c r="A99" s="188"/>
      <c r="B99" s="304"/>
      <c r="C99" s="190"/>
      <c r="D99" s="191"/>
      <c r="E99" s="195" t="str">
        <f t="shared" ref="E99:Q99" si="44" xml:space="preserve"> E77</f>
        <v>Average total RCV (year average) - WR - nominal</v>
      </c>
      <c r="F99" s="195">
        <f t="shared" si="44"/>
        <v>0</v>
      </c>
      <c r="G99" s="195" t="str">
        <f t="shared" si="44"/>
        <v>£m</v>
      </c>
      <c r="H99" s="195">
        <f t="shared" si="44"/>
        <v>0</v>
      </c>
      <c r="I99" s="195">
        <f t="shared" si="44"/>
        <v>0</v>
      </c>
      <c r="J99" s="195">
        <f t="shared" si="44"/>
        <v>0</v>
      </c>
      <c r="K99" s="195">
        <f t="shared" si="44"/>
        <v>0</v>
      </c>
      <c r="L99" s="195">
        <f t="shared" si="44"/>
        <v>0</v>
      </c>
      <c r="M99" s="195">
        <f t="shared" si="44"/>
        <v>58.058033379713862</v>
      </c>
      <c r="N99" s="195">
        <f t="shared" si="44"/>
        <v>58.766904244928483</v>
      </c>
      <c r="O99" s="195">
        <f t="shared" si="44"/>
        <v>0</v>
      </c>
      <c r="P99" s="195">
        <f t="shared" si="44"/>
        <v>0</v>
      </c>
      <c r="Q99" s="195">
        <f t="shared" si="44"/>
        <v>0</v>
      </c>
    </row>
    <row r="100" spans="1:17" s="192" customFormat="1" hidden="1" outlineLevel="2">
      <c r="A100" s="188"/>
      <c r="B100" s="269"/>
      <c r="C100" s="190"/>
      <c r="D100" s="191"/>
      <c r="E100" s="195" t="s">
        <v>1486</v>
      </c>
      <c r="G100" s="192" t="s">
        <v>255</v>
      </c>
      <c r="J100" s="195">
        <f t="shared" ref="J100:Q100" si="45" xml:space="preserve"> J98 * J99</f>
        <v>0</v>
      </c>
      <c r="K100" s="195">
        <f t="shared" si="45"/>
        <v>0</v>
      </c>
      <c r="L100" s="195">
        <f t="shared" si="45"/>
        <v>0</v>
      </c>
      <c r="M100" s="195">
        <f t="shared" si="45"/>
        <v>23.223213351885548</v>
      </c>
      <c r="N100" s="195">
        <f t="shared" si="45"/>
        <v>23.506761697971395</v>
      </c>
      <c r="O100" s="195">
        <f t="shared" si="45"/>
        <v>0</v>
      </c>
      <c r="P100" s="195">
        <f t="shared" si="45"/>
        <v>0</v>
      </c>
      <c r="Q100" s="195">
        <f t="shared" si="45"/>
        <v>0</v>
      </c>
    </row>
    <row r="101" spans="1:17" s="240" customFormat="1" hidden="1" outlineLevel="2">
      <c r="A101" s="237"/>
      <c r="B101" s="307"/>
      <c r="C101" s="238"/>
      <c r="D101" s="239"/>
      <c r="E101" s="196" t="s">
        <v>1003</v>
      </c>
      <c r="G101" s="240" t="s">
        <v>255</v>
      </c>
      <c r="J101" s="196">
        <f t="shared" ref="J101:Q101" si="46" xml:space="preserve"> J51 * J$13</f>
        <v>0</v>
      </c>
      <c r="K101" s="196">
        <f t="shared" si="46"/>
        <v>0</v>
      </c>
      <c r="L101" s="196">
        <f t="shared" si="46"/>
        <v>0</v>
      </c>
      <c r="M101" s="196">
        <f t="shared" si="46"/>
        <v>55.455110780317831</v>
      </c>
      <c r="N101" s="196">
        <f t="shared" si="46"/>
        <v>54.14313426308204</v>
      </c>
      <c r="O101" s="196">
        <f t="shared" si="46"/>
        <v>0</v>
      </c>
      <c r="P101" s="196">
        <f t="shared" si="46"/>
        <v>0</v>
      </c>
      <c r="Q101" s="196">
        <f t="shared" si="46"/>
        <v>0</v>
      </c>
    </row>
    <row r="102" spans="1:17" s="240" customFormat="1" hidden="1" outlineLevel="2">
      <c r="A102" s="237"/>
      <c r="B102" s="307"/>
      <c r="C102" s="238"/>
      <c r="D102" s="239"/>
      <c r="E102" s="196" t="s">
        <v>1004</v>
      </c>
      <c r="G102" s="240" t="s">
        <v>255</v>
      </c>
      <c r="J102" s="196">
        <f t="shared" ref="J102:Q102" si="47" xml:space="preserve"> J98 * J101</f>
        <v>0</v>
      </c>
      <c r="K102" s="196">
        <f t="shared" si="47"/>
        <v>0</v>
      </c>
      <c r="L102" s="196">
        <f t="shared" si="47"/>
        <v>0</v>
      </c>
      <c r="M102" s="196">
        <f t="shared" si="47"/>
        <v>22.182044312127132</v>
      </c>
      <c r="N102" s="196">
        <f xml:space="preserve"> N98 * N101</f>
        <v>21.657253705232819</v>
      </c>
      <c r="O102" s="196">
        <f t="shared" si="47"/>
        <v>0</v>
      </c>
      <c r="P102" s="196">
        <f t="shared" si="47"/>
        <v>0</v>
      </c>
      <c r="Q102" s="196">
        <f t="shared" si="47"/>
        <v>0</v>
      </c>
    </row>
    <row r="103" spans="1:17" s="192" customFormat="1" hidden="1" outlineLevel="1">
      <c r="A103" s="188"/>
      <c r="B103" s="85"/>
      <c r="C103" s="190"/>
      <c r="D103" s="191"/>
      <c r="E103" s="195"/>
    </row>
    <row r="104" spans="1:17" s="192" customFormat="1" hidden="1" outlineLevel="1" collapsed="1">
      <c r="A104" s="188"/>
      <c r="B104" s="85" t="s">
        <v>761</v>
      </c>
      <c r="C104" s="190"/>
      <c r="D104" s="191"/>
      <c r="E104" s="195"/>
    </row>
    <row r="105" spans="1:17" s="192" customFormat="1" hidden="1" outlineLevel="2">
      <c r="A105" s="188"/>
      <c r="B105" s="304"/>
      <c r="C105" s="190"/>
      <c r="D105" s="191"/>
      <c r="E105" s="195"/>
    </row>
    <row r="106" spans="1:17" s="187" customFormat="1" hidden="1" outlineLevel="2">
      <c r="A106" s="183"/>
      <c r="B106" s="158"/>
      <c r="C106" s="185"/>
      <c r="D106" s="186"/>
      <c r="E106" s="181" t="str">
        <f xml:space="preserve"> Inp!E$214</f>
        <v>Regulatory equity actual</v>
      </c>
      <c r="F106" s="181">
        <f xml:space="preserve"> Inp!F$214</f>
        <v>0</v>
      </c>
      <c r="G106" s="181" t="str">
        <f xml:space="preserve"> Inp!G$214</f>
        <v>%</v>
      </c>
      <c r="H106" s="181">
        <f xml:space="preserve"> Inp!H$214</f>
        <v>0</v>
      </c>
      <c r="I106" s="181">
        <f xml:space="preserve"> Inp!I$214</f>
        <v>0</v>
      </c>
      <c r="J106" s="291">
        <f xml:space="preserve"> Inp!J$214</f>
        <v>0</v>
      </c>
      <c r="K106" s="291">
        <f xml:space="preserve"> Inp!K$214</f>
        <v>0</v>
      </c>
      <c r="L106" s="291">
        <f xml:space="preserve"> Inp!L$214</f>
        <v>0</v>
      </c>
      <c r="M106" s="291">
        <f xml:space="preserve"> Inp!M$214</f>
        <v>0.38514999999999999</v>
      </c>
      <c r="N106" s="291">
        <f xml:space="preserve"> Inp!N$214</f>
        <v>0</v>
      </c>
      <c r="O106" s="291">
        <f xml:space="preserve"> Inp!O$214</f>
        <v>0</v>
      </c>
      <c r="P106" s="291">
        <f xml:space="preserve"> Inp!P$214</f>
        <v>0</v>
      </c>
      <c r="Q106" s="291">
        <f xml:space="preserve"> Inp!Q$214</f>
        <v>0</v>
      </c>
    </row>
    <row r="107" spans="1:17" s="192" customFormat="1" hidden="1" outlineLevel="2">
      <c r="A107" s="188"/>
      <c r="B107" s="304"/>
      <c r="C107" s="190"/>
      <c r="D107" s="191"/>
      <c r="E107" s="195" t="str">
        <f t="shared" ref="E107:Q107" si="48" xml:space="preserve"> E77</f>
        <v>Average total RCV (year average) - WR - nominal</v>
      </c>
      <c r="F107" s="195">
        <f t="shared" si="48"/>
        <v>0</v>
      </c>
      <c r="G107" s="195" t="str">
        <f t="shared" si="48"/>
        <v>£m</v>
      </c>
      <c r="H107" s="195">
        <f t="shared" si="48"/>
        <v>0</v>
      </c>
      <c r="I107" s="195">
        <f t="shared" si="48"/>
        <v>0</v>
      </c>
      <c r="J107" s="195">
        <f t="shared" si="48"/>
        <v>0</v>
      </c>
      <c r="K107" s="195">
        <f t="shared" si="48"/>
        <v>0</v>
      </c>
      <c r="L107" s="195">
        <f t="shared" si="48"/>
        <v>0</v>
      </c>
      <c r="M107" s="195">
        <f t="shared" si="48"/>
        <v>58.058033379713862</v>
      </c>
      <c r="N107" s="195">
        <f t="shared" si="48"/>
        <v>58.766904244928483</v>
      </c>
      <c r="O107" s="195">
        <f t="shared" si="48"/>
        <v>0</v>
      </c>
      <c r="P107" s="195">
        <f t="shared" si="48"/>
        <v>0</v>
      </c>
      <c r="Q107" s="195">
        <f t="shared" si="48"/>
        <v>0</v>
      </c>
    </row>
    <row r="108" spans="1:17" s="192" customFormat="1" hidden="1" outlineLevel="2">
      <c r="A108" s="188"/>
      <c r="B108" s="304"/>
      <c r="C108" s="190"/>
      <c r="D108" s="191"/>
      <c r="E108" s="195" t="s">
        <v>1487</v>
      </c>
      <c r="G108" s="192" t="s">
        <v>255</v>
      </c>
      <c r="J108" s="195">
        <f t="shared" ref="J108:Q108" si="49" xml:space="preserve"> J106 * J107</f>
        <v>0</v>
      </c>
      <c r="K108" s="195">
        <f t="shared" si="49"/>
        <v>0</v>
      </c>
      <c r="L108" s="195">
        <f t="shared" si="49"/>
        <v>0</v>
      </c>
      <c r="M108" s="195">
        <f t="shared" si="49"/>
        <v>22.361051556196795</v>
      </c>
      <c r="N108" s="195">
        <f t="shared" si="49"/>
        <v>0</v>
      </c>
      <c r="O108" s="195">
        <f t="shared" si="49"/>
        <v>0</v>
      </c>
      <c r="P108" s="195">
        <f t="shared" si="49"/>
        <v>0</v>
      </c>
      <c r="Q108" s="195">
        <f t="shared" si="49"/>
        <v>0</v>
      </c>
    </row>
    <row r="109" spans="1:17" s="259" customFormat="1" hidden="1" outlineLevel="2">
      <c r="A109" s="256"/>
      <c r="B109" s="257"/>
      <c r="C109" s="258"/>
      <c r="D109" s="255"/>
      <c r="E109" s="196" t="s">
        <v>1003</v>
      </c>
      <c r="F109" s="240"/>
      <c r="G109" s="240" t="s">
        <v>255</v>
      </c>
      <c r="H109" s="240"/>
      <c r="I109" s="240"/>
      <c r="J109" s="196">
        <f t="shared" ref="J109:Q109" si="50" xml:space="preserve"> J51 * J$13</f>
        <v>0</v>
      </c>
      <c r="K109" s="196">
        <f t="shared" si="50"/>
        <v>0</v>
      </c>
      <c r="L109" s="196">
        <f t="shared" si="50"/>
        <v>0</v>
      </c>
      <c r="M109" s="196">
        <f t="shared" si="50"/>
        <v>55.455110780317831</v>
      </c>
      <c r="N109" s="196">
        <f t="shared" si="50"/>
        <v>54.14313426308204</v>
      </c>
      <c r="O109" s="196">
        <f t="shared" si="50"/>
        <v>0</v>
      </c>
      <c r="P109" s="196">
        <f t="shared" si="50"/>
        <v>0</v>
      </c>
      <c r="Q109" s="196">
        <f t="shared" si="50"/>
        <v>0</v>
      </c>
    </row>
    <row r="110" spans="1:17" s="259" customFormat="1" hidden="1" outlineLevel="2">
      <c r="A110" s="256"/>
      <c r="B110" s="257"/>
      <c r="C110" s="258"/>
      <c r="D110" s="255"/>
      <c r="E110" s="196" t="s">
        <v>1006</v>
      </c>
      <c r="F110" s="240"/>
      <c r="G110" s="240" t="s">
        <v>255</v>
      </c>
      <c r="H110" s="240"/>
      <c r="I110" s="240"/>
      <c r="J110" s="196">
        <f t="shared" ref="J110:Q110" si="51" xml:space="preserve"> J106 * J109</f>
        <v>0</v>
      </c>
      <c r="K110" s="196">
        <f t="shared" si="51"/>
        <v>0</v>
      </c>
      <c r="L110" s="196">
        <f t="shared" si="51"/>
        <v>0</v>
      </c>
      <c r="M110" s="196">
        <f t="shared" si="51"/>
        <v>21.358535917039411</v>
      </c>
      <c r="N110" s="196">
        <f t="shared" si="51"/>
        <v>0</v>
      </c>
      <c r="O110" s="196">
        <f t="shared" si="51"/>
        <v>0</v>
      </c>
      <c r="P110" s="196">
        <f t="shared" si="51"/>
        <v>0</v>
      </c>
      <c r="Q110" s="196">
        <f t="shared" si="51"/>
        <v>0</v>
      </c>
    </row>
    <row r="111" spans="1:17" s="259" customFormat="1" hidden="1" outlineLevel="1">
      <c r="A111" s="256"/>
      <c r="B111" s="257"/>
      <c r="C111" s="258"/>
      <c r="D111" s="255"/>
      <c r="E111" s="196"/>
      <c r="F111" s="240"/>
      <c r="G111" s="240"/>
      <c r="H111" s="240"/>
      <c r="I111" s="240"/>
      <c r="J111" s="196"/>
      <c r="K111" s="196"/>
      <c r="L111" s="196"/>
      <c r="M111" s="196"/>
      <c r="N111" s="196"/>
      <c r="O111" s="196"/>
      <c r="P111" s="196"/>
      <c r="Q111" s="196"/>
    </row>
    <row r="112" spans="1:17" s="259" customFormat="1">
      <c r="A112" s="256"/>
      <c r="B112" s="257"/>
      <c r="C112" s="258"/>
      <c r="D112" s="255"/>
      <c r="E112" s="196"/>
      <c r="F112" s="196"/>
      <c r="G112" s="196"/>
      <c r="H112" s="196"/>
      <c r="I112" s="196"/>
      <c r="J112" s="196"/>
      <c r="K112" s="196"/>
      <c r="L112" s="196"/>
      <c r="M112" s="196"/>
      <c r="N112" s="196"/>
      <c r="O112" s="196"/>
      <c r="P112" s="196"/>
      <c r="Q112" s="196"/>
    </row>
    <row r="113" spans="1:17" s="33" customFormat="1" collapsed="1">
      <c r="A113" s="33" t="s">
        <v>1488</v>
      </c>
      <c r="D113" s="253"/>
    </row>
    <row r="114" spans="1:17" s="259" customFormat="1" hidden="1" outlineLevel="1">
      <c r="A114" s="256"/>
      <c r="B114" s="257"/>
      <c r="C114" s="258"/>
      <c r="D114" s="255"/>
      <c r="E114" s="196"/>
      <c r="F114" s="196"/>
      <c r="G114" s="196"/>
      <c r="H114" s="196"/>
      <c r="I114" s="196"/>
      <c r="J114" s="196"/>
      <c r="K114" s="196"/>
      <c r="L114" s="196"/>
      <c r="M114" s="196"/>
      <c r="N114" s="196"/>
      <c r="O114" s="196"/>
      <c r="P114" s="196"/>
      <c r="Q114" s="196"/>
    </row>
    <row r="115" spans="1:17" s="259" customFormat="1" hidden="1" outlineLevel="1" collapsed="1">
      <c r="A115" s="256"/>
      <c r="B115" s="144" t="s">
        <v>1475</v>
      </c>
      <c r="C115" s="258"/>
      <c r="D115" s="255"/>
      <c r="E115" s="196"/>
      <c r="F115" s="196"/>
      <c r="G115" s="196"/>
      <c r="H115" s="196"/>
      <c r="I115" s="196"/>
      <c r="J115" s="196"/>
      <c r="K115" s="196"/>
      <c r="L115" s="196"/>
      <c r="M115" s="196"/>
      <c r="N115" s="196"/>
      <c r="O115" s="196"/>
      <c r="P115" s="196"/>
      <c r="Q115" s="196"/>
    </row>
    <row r="116" spans="1:17" s="259" customFormat="1" hidden="1" outlineLevel="2">
      <c r="A116" s="256"/>
      <c r="B116" s="257"/>
      <c r="C116" s="258"/>
      <c r="D116" s="255"/>
      <c r="E116" s="196"/>
      <c r="F116" s="196"/>
      <c r="G116" s="196"/>
      <c r="H116" s="196"/>
      <c r="I116" s="196"/>
      <c r="J116" s="196"/>
      <c r="K116" s="196"/>
      <c r="L116" s="196"/>
      <c r="M116" s="196"/>
      <c r="N116" s="196"/>
      <c r="O116" s="196"/>
      <c r="P116" s="196"/>
      <c r="Q116" s="196"/>
    </row>
    <row r="117" spans="1:17" s="292" customFormat="1" hidden="1" outlineLevel="2">
      <c r="A117" s="287"/>
      <c r="B117" s="288"/>
      <c r="C117" s="289"/>
      <c r="D117" s="290"/>
      <c r="E117" s="181" t="str">
        <f xml:space="preserve"> PR19FDPublishedTables!E$194</f>
        <v>RCV (RPI inflated RCV) 31 March 2020 post midnight adjustments - WN - real</v>
      </c>
      <c r="F117" s="181">
        <f xml:space="preserve"> PR19FDPublishedTables!F$194</f>
        <v>0</v>
      </c>
      <c r="G117" s="181" t="str">
        <f xml:space="preserve"> PR19FDPublishedTables!G$194</f>
        <v>£m</v>
      </c>
      <c r="H117" s="181">
        <f xml:space="preserve"> PR19FDPublishedTables!H$194</f>
        <v>0</v>
      </c>
      <c r="I117" s="181">
        <f xml:space="preserve"> PR19FDPublishedTables!I$194</f>
        <v>0</v>
      </c>
      <c r="J117" s="181">
        <f xml:space="preserve"> PR19FDPublishedTables!J$194</f>
        <v>0</v>
      </c>
      <c r="K117" s="181">
        <f xml:space="preserve"> PR19FDPublishedTables!K$194</f>
        <v>0</v>
      </c>
      <c r="L117" s="181">
        <f xml:space="preserve"> PR19FDPublishedTables!L$194</f>
        <v>6.9046324322519048</v>
      </c>
      <c r="M117" s="181">
        <f xml:space="preserve"> PR19FDPublishedTables!M$194</f>
        <v>0</v>
      </c>
      <c r="N117" s="181">
        <f xml:space="preserve"> PR19FDPublishedTables!N$194</f>
        <v>0</v>
      </c>
      <c r="O117" s="181">
        <f xml:space="preserve"> PR19FDPublishedTables!O$194</f>
        <v>0</v>
      </c>
      <c r="P117" s="181">
        <f xml:space="preserve"> PR19FDPublishedTables!P$194</f>
        <v>0</v>
      </c>
      <c r="Q117" s="181">
        <f xml:space="preserve"> PR19FDPublishedTables!Q$194</f>
        <v>0</v>
      </c>
    </row>
    <row r="118" spans="1:17" s="292" customFormat="1" hidden="1" outlineLevel="2">
      <c r="A118" s="287"/>
      <c r="B118" s="288"/>
      <c r="C118" s="289"/>
      <c r="D118" s="255"/>
      <c r="E118" s="181" t="str">
        <f xml:space="preserve"> PR19FDPublishedTables!E$203</f>
        <v>Opening RCV (RPI inflated RCV) - WN - real</v>
      </c>
      <c r="F118" s="181">
        <f xml:space="preserve"> PR19FDPublishedTables!F$203</f>
        <v>0</v>
      </c>
      <c r="G118" s="181" t="str">
        <f xml:space="preserve"> PR19FDPublishedTables!G$203</f>
        <v>£m</v>
      </c>
      <c r="H118" s="181">
        <f xml:space="preserve"> PR19FDPublishedTables!H$203</f>
        <v>0</v>
      </c>
      <c r="I118" s="181">
        <f xml:space="preserve"> PR19FDPublishedTables!I$203</f>
        <v>0</v>
      </c>
      <c r="J118" s="181">
        <f xml:space="preserve"> PR19FDPublishedTables!J$203</f>
        <v>0</v>
      </c>
      <c r="K118" s="181">
        <f xml:space="preserve"> PR19FDPublishedTables!K$203</f>
        <v>0</v>
      </c>
      <c r="L118" s="181">
        <f xml:space="preserve"> PR19FDPublishedTables!L$203</f>
        <v>0</v>
      </c>
      <c r="M118" s="181">
        <f xml:space="preserve"> PR19FDPublishedTables!M$203</f>
        <v>6.9345875213164376</v>
      </c>
      <c r="N118" s="181">
        <f xml:space="preserve"> PR19FDPublishedTables!N$203</f>
        <v>6.5585147815870055</v>
      </c>
      <c r="O118" s="181">
        <f xml:space="preserve"> PR19FDPublishedTables!O$203</f>
        <v>6.2100622638299887</v>
      </c>
      <c r="P118" s="181">
        <f xml:space="preserve"> PR19FDPublishedTables!P$203</f>
        <v>5.8815189501737359</v>
      </c>
      <c r="Q118" s="181">
        <f xml:space="preserve"> PR19FDPublishedTables!Q$203</f>
        <v>5.5703572189175272</v>
      </c>
    </row>
    <row r="119" spans="1:17" s="292" customFormat="1" hidden="1" outlineLevel="2">
      <c r="A119" s="287"/>
      <c r="B119" s="288"/>
      <c r="C119" s="289"/>
      <c r="D119" s="255" t="str">
        <f xml:space="preserve"> PR19FDPublishedTables!D$29</f>
        <v>less</v>
      </c>
      <c r="E119" s="181" t="str">
        <f xml:space="preserve"> PR19FDPublishedTables!E$204</f>
        <v>RCV - CPI(H) + RPI wedge bf depreciation - WN - real</v>
      </c>
      <c r="F119" s="181">
        <f xml:space="preserve"> PR19FDPublishedTables!F$204</f>
        <v>0</v>
      </c>
      <c r="G119" s="181" t="str">
        <f xml:space="preserve"> PR19FDPublishedTables!G$204</f>
        <v>£m</v>
      </c>
      <c r="H119" s="181">
        <f xml:space="preserve"> PR19FDPublishedTables!H$204</f>
        <v>0</v>
      </c>
      <c r="I119" s="181">
        <f xml:space="preserve"> PR19FDPublishedTables!I$204</f>
        <v>0</v>
      </c>
      <c r="J119" s="181">
        <f xml:space="preserve"> PR19FDPublishedTables!J$204</f>
        <v>0</v>
      </c>
      <c r="K119" s="181">
        <f xml:space="preserve"> PR19FDPublishedTables!K$204</f>
        <v>0</v>
      </c>
      <c r="L119" s="181">
        <f xml:space="preserve"> PR19FDPublishedTables!L$204</f>
        <v>0</v>
      </c>
      <c r="M119" s="181">
        <f xml:space="preserve"> PR19FDPublishedTables!M$204</f>
        <v>0.43687901384293537</v>
      </c>
      <c r="N119" s="181">
        <f xml:space="preserve"> PR19FDPublishedTables!N$204</f>
        <v>0.41318643123998133</v>
      </c>
      <c r="O119" s="181">
        <f xml:space="preserve"> PR19FDPublishedTables!O$204</f>
        <v>0.39123392262128948</v>
      </c>
      <c r="P119" s="181">
        <f xml:space="preserve"> PR19FDPublishedTables!P$204</f>
        <v>0.37053569386094537</v>
      </c>
      <c r="Q119" s="181">
        <f xml:space="preserve"> PR19FDPublishedTables!Q$204</f>
        <v>0.35093250479180377</v>
      </c>
    </row>
    <row r="120" spans="1:17" s="292" customFormat="1" hidden="1" outlineLevel="2">
      <c r="A120" s="287"/>
      <c r="B120" s="288"/>
      <c r="C120" s="289"/>
      <c r="D120" s="255"/>
      <c r="E120" s="181" t="str">
        <f xml:space="preserve"> PR19FDPublishedTables!E$205</f>
        <v>Closing RCV (RPI inflated RCV) - WN - real</v>
      </c>
      <c r="F120" s="181">
        <f xml:space="preserve"> PR19FDPublishedTables!F$205</f>
        <v>0</v>
      </c>
      <c r="G120" s="181" t="str">
        <f xml:space="preserve"> PR19FDPublishedTables!G$205</f>
        <v>£m</v>
      </c>
      <c r="H120" s="181">
        <f xml:space="preserve"> PR19FDPublishedTables!H$205</f>
        <v>0</v>
      </c>
      <c r="I120" s="181">
        <f xml:space="preserve"> PR19FDPublishedTables!I$205</f>
        <v>0</v>
      </c>
      <c r="J120" s="181">
        <f xml:space="preserve"> PR19FDPublishedTables!J$205</f>
        <v>0</v>
      </c>
      <c r="K120" s="181">
        <f xml:space="preserve"> PR19FDPublishedTables!K$205</f>
        <v>0</v>
      </c>
      <c r="L120" s="181">
        <f xml:space="preserve"> PR19FDPublishedTables!L$205</f>
        <v>0</v>
      </c>
      <c r="M120" s="181">
        <f xml:space="preserve"> PR19FDPublishedTables!M$205</f>
        <v>6.4977085074735026</v>
      </c>
      <c r="N120" s="181">
        <f xml:space="preserve"> PR19FDPublishedTables!N$205</f>
        <v>6.1453283503470244</v>
      </c>
      <c r="O120" s="181">
        <f xml:space="preserve"> PR19FDPublishedTables!O$205</f>
        <v>5.8188283412086994</v>
      </c>
      <c r="P120" s="181">
        <f xml:space="preserve"> PR19FDPublishedTables!P$205</f>
        <v>5.510983256312791</v>
      </c>
      <c r="Q120" s="181">
        <f xml:space="preserve"> PR19FDPublishedTables!Q$205</f>
        <v>5.2194247141257231</v>
      </c>
    </row>
    <row r="121" spans="1:17" s="292" customFormat="1" hidden="1" outlineLevel="2">
      <c r="A121" s="287"/>
      <c r="B121" s="288"/>
      <c r="C121" s="289"/>
      <c r="D121" s="255"/>
      <c r="E121" s="181" t="str">
        <f xml:space="preserve"> PR19FDPublishedTables!E$209</f>
        <v>Average RPI inflated RCV - WN - real</v>
      </c>
      <c r="F121" s="181">
        <f xml:space="preserve"> PR19FDPublishedTables!F$209</f>
        <v>0</v>
      </c>
      <c r="G121" s="181" t="str">
        <f xml:space="preserve"> PR19FDPublishedTables!G$209</f>
        <v>£m</v>
      </c>
      <c r="H121" s="181">
        <f xml:space="preserve"> PR19FDPublishedTables!H$209</f>
        <v>0</v>
      </c>
      <c r="I121" s="181">
        <f xml:space="preserve"> PR19FDPublishedTables!I$209</f>
        <v>0</v>
      </c>
      <c r="J121" s="181">
        <f xml:space="preserve"> PR19FDPublishedTables!J$209</f>
        <v>0</v>
      </c>
      <c r="K121" s="181">
        <f xml:space="preserve"> PR19FDPublishedTables!K$209</f>
        <v>0</v>
      </c>
      <c r="L121" s="181">
        <f xml:space="preserve"> PR19FDPublishedTables!L$209</f>
        <v>0</v>
      </c>
      <c r="M121" s="181">
        <f xml:space="preserve"> PR19FDPublishedTables!M$209</f>
        <v>6.7161480143949701</v>
      </c>
      <c r="N121" s="181">
        <f xml:space="preserve"> PR19FDPublishedTables!N$209</f>
        <v>6.3519215659670145</v>
      </c>
      <c r="O121" s="181">
        <f xml:space="preserve"> PR19FDPublishedTables!O$209</f>
        <v>6.0144453025193441</v>
      </c>
      <c r="P121" s="181">
        <f xml:space="preserve"> PR19FDPublishedTables!P$209</f>
        <v>5.696251103243263</v>
      </c>
      <c r="Q121" s="181">
        <f xml:space="preserve"> PR19FDPublishedTables!Q$209</f>
        <v>5.3948909665216256</v>
      </c>
    </row>
    <row r="122" spans="1:17" s="259" customFormat="1" hidden="1" outlineLevel="2">
      <c r="A122" s="256"/>
      <c r="B122" s="257"/>
      <c r="C122" s="258"/>
      <c r="D122" s="255"/>
      <c r="E122" s="196"/>
      <c r="F122" s="196"/>
      <c r="G122" s="196"/>
      <c r="H122" s="196"/>
      <c r="I122" s="196"/>
      <c r="J122" s="196"/>
      <c r="K122" s="196"/>
      <c r="L122" s="196"/>
      <c r="M122" s="196"/>
      <c r="N122" s="196"/>
      <c r="O122" s="196"/>
      <c r="P122" s="196"/>
      <c r="Q122" s="196"/>
    </row>
    <row r="123" spans="1:17" s="292" customFormat="1" hidden="1" outlineLevel="2">
      <c r="A123" s="287"/>
      <c r="B123" s="288"/>
      <c r="C123" s="289"/>
      <c r="D123" s="290"/>
      <c r="E123" s="181" t="str">
        <f xml:space="preserve"> PR19FDPublishedTables!E$233</f>
        <v>RCV (CPIH inflated RCV) 31 March 2020 post midnight adjustments - WN - real</v>
      </c>
      <c r="F123" s="181">
        <f xml:space="preserve"> PR19FDPublishedTables!F$233</f>
        <v>0</v>
      </c>
      <c r="G123" s="181" t="str">
        <f xml:space="preserve"> PR19FDPublishedTables!G$233</f>
        <v>£m</v>
      </c>
      <c r="H123" s="181">
        <f xml:space="preserve"> PR19FDPublishedTables!H$233</f>
        <v>0</v>
      </c>
      <c r="I123" s="181">
        <f xml:space="preserve"> PR19FDPublishedTables!I$233</f>
        <v>0</v>
      </c>
      <c r="J123" s="181">
        <f xml:space="preserve"> PR19FDPublishedTables!J$233</f>
        <v>0</v>
      </c>
      <c r="K123" s="181">
        <f xml:space="preserve"> PR19FDPublishedTables!K$233</f>
        <v>0</v>
      </c>
      <c r="L123" s="181">
        <f xml:space="preserve"> PR19FDPublishedTables!L$233</f>
        <v>6.9046324322519048</v>
      </c>
      <c r="M123" s="181">
        <f xml:space="preserve"> PR19FDPublishedTables!M$233</f>
        <v>0</v>
      </c>
      <c r="N123" s="181">
        <f xml:space="preserve"> PR19FDPublishedTables!N$233</f>
        <v>0</v>
      </c>
      <c r="O123" s="181">
        <f xml:space="preserve"> PR19FDPublishedTables!O$233</f>
        <v>0</v>
      </c>
      <c r="P123" s="181">
        <f xml:space="preserve"> PR19FDPublishedTables!P$233</f>
        <v>0</v>
      </c>
      <c r="Q123" s="181">
        <f xml:space="preserve"> PR19FDPublishedTables!Q$233</f>
        <v>0</v>
      </c>
    </row>
    <row r="124" spans="1:17" s="259" customFormat="1" hidden="1" outlineLevel="2">
      <c r="A124" s="256"/>
      <c r="B124" s="257"/>
      <c r="C124" s="258"/>
      <c r="D124" s="196"/>
      <c r="E124" s="181" t="str">
        <f xml:space="preserve"> PR19FDPublishedTables!E$247</f>
        <v>Opening RCV (CPIH inflated RCV) - WN - real</v>
      </c>
      <c r="F124" s="181">
        <f xml:space="preserve"> PR19FDPublishedTables!F$247</f>
        <v>0</v>
      </c>
      <c r="G124" s="181" t="str">
        <f xml:space="preserve"> PR19FDPublishedTables!G$247</f>
        <v>£m</v>
      </c>
      <c r="H124" s="181">
        <f xml:space="preserve"> PR19FDPublishedTables!H$247</f>
        <v>0</v>
      </c>
      <c r="I124" s="181">
        <f xml:space="preserve"> PR19FDPublishedTables!I$247</f>
        <v>0</v>
      </c>
      <c r="J124" s="181">
        <f xml:space="preserve"> PR19FDPublishedTables!J$247</f>
        <v>0</v>
      </c>
      <c r="K124" s="181">
        <f xml:space="preserve"> PR19FDPublishedTables!K$247</f>
        <v>0</v>
      </c>
      <c r="L124" s="181">
        <f xml:space="preserve"> PR19FDPublishedTables!L$247</f>
        <v>0</v>
      </c>
      <c r="M124" s="181">
        <f xml:space="preserve"> PR19FDPublishedTables!M$247</f>
        <v>6.9046324322519057</v>
      </c>
      <c r="N124" s="181">
        <f xml:space="preserve"> PR19FDPublishedTables!N$247</f>
        <v>6.4696405890200346</v>
      </c>
      <c r="O124" s="181">
        <f xml:space="preserve"> PR19FDPublishedTables!O$247</f>
        <v>6.0620532319117757</v>
      </c>
      <c r="P124" s="181">
        <f xml:space="preserve"> PR19FDPublishedTables!P$247</f>
        <v>5.6801438783013332</v>
      </c>
      <c r="Q124" s="181">
        <f xml:space="preserve"> PR19FDPublishedTables!Q$247</f>
        <v>5.3222948139683499</v>
      </c>
    </row>
    <row r="125" spans="1:17" s="259" customFormat="1" hidden="1" outlineLevel="2">
      <c r="A125" s="256"/>
      <c r="B125" s="257"/>
      <c r="C125" s="258"/>
      <c r="D125" s="255" t="str">
        <f xml:space="preserve"> PR19FDPublishedTables!D$73</f>
        <v>less</v>
      </c>
      <c r="E125" s="181" t="str">
        <f xml:space="preserve"> PR19FDPublishedTables!E$248</f>
        <v>RCV - CPI(H) bf depreciation - WN - real</v>
      </c>
      <c r="F125" s="181">
        <f xml:space="preserve"> PR19FDPublishedTables!F$248</f>
        <v>0</v>
      </c>
      <c r="G125" s="181" t="str">
        <f xml:space="preserve"> PR19FDPublishedTables!G$248</f>
        <v>£m</v>
      </c>
      <c r="H125" s="181">
        <f xml:space="preserve"> PR19FDPublishedTables!H$248</f>
        <v>0</v>
      </c>
      <c r="I125" s="181">
        <f xml:space="preserve"> PR19FDPublishedTables!I$248</f>
        <v>0</v>
      </c>
      <c r="J125" s="181">
        <f xml:space="preserve"> PR19FDPublishedTables!J$248</f>
        <v>0</v>
      </c>
      <c r="K125" s="181">
        <f xml:space="preserve"> PR19FDPublishedTables!K$248</f>
        <v>0</v>
      </c>
      <c r="L125" s="181">
        <f xml:space="preserve"> PR19FDPublishedTables!L$248</f>
        <v>0</v>
      </c>
      <c r="M125" s="181">
        <f xml:space="preserve"> PR19FDPublishedTables!M$248</f>
        <v>0.43499184323187018</v>
      </c>
      <c r="N125" s="181">
        <f xml:space="preserve"> PR19FDPublishedTables!N$248</f>
        <v>0.40758735710826155</v>
      </c>
      <c r="O125" s="181">
        <f xml:space="preserve"> PR19FDPublishedTables!O$248</f>
        <v>0.38190935361044193</v>
      </c>
      <c r="P125" s="181">
        <f xml:space="preserve"> PR19FDPublishedTables!P$248</f>
        <v>0.35784906433298364</v>
      </c>
      <c r="Q125" s="181">
        <f xml:space="preserve"> PR19FDPublishedTables!Q$248</f>
        <v>0.33530457328000624</v>
      </c>
    </row>
    <row r="126" spans="1:17" s="259" customFormat="1" hidden="1" outlineLevel="2">
      <c r="A126" s="256"/>
      <c r="B126" s="257"/>
      <c r="C126" s="258"/>
      <c r="D126" s="255" t="str">
        <f xml:space="preserve"> PR19FDPublishedTables!D$74</f>
        <v>less</v>
      </c>
      <c r="E126" s="181" t="str">
        <f xml:space="preserve"> PR19FDPublishedTables!E$249</f>
        <v>Other adjustments CPI(H) - WN - real</v>
      </c>
      <c r="F126" s="181">
        <f xml:space="preserve"> PR19FDPublishedTables!F$249</f>
        <v>0</v>
      </c>
      <c r="G126" s="181" t="str">
        <f xml:space="preserve"> PR19FDPublishedTables!G$249</f>
        <v>£m</v>
      </c>
      <c r="H126" s="181">
        <f xml:space="preserve"> PR19FDPublishedTables!H$249</f>
        <v>0</v>
      </c>
      <c r="I126" s="181">
        <f xml:space="preserve"> PR19FDPublishedTables!I$249</f>
        <v>0</v>
      </c>
      <c r="J126" s="181">
        <f xml:space="preserve"> PR19FDPublishedTables!J$249</f>
        <v>0</v>
      </c>
      <c r="K126" s="181">
        <f xml:space="preserve"> PR19FDPublishedTables!K$249</f>
        <v>0</v>
      </c>
      <c r="L126" s="181">
        <f xml:space="preserve"> PR19FDPublishedTables!L$249</f>
        <v>0</v>
      </c>
      <c r="M126" s="181">
        <f xml:space="preserve"> PR19FDPublishedTables!M$249</f>
        <v>0</v>
      </c>
      <c r="N126" s="181">
        <f xml:space="preserve"> PR19FDPublishedTables!N$249</f>
        <v>0</v>
      </c>
      <c r="O126" s="181">
        <f xml:space="preserve"> PR19FDPublishedTables!O$249</f>
        <v>0</v>
      </c>
      <c r="P126" s="181">
        <f xml:space="preserve"> PR19FDPublishedTables!P$249</f>
        <v>0</v>
      </c>
      <c r="Q126" s="181">
        <f xml:space="preserve"> PR19FDPublishedTables!Q$249</f>
        <v>0</v>
      </c>
    </row>
    <row r="127" spans="1:17" s="259" customFormat="1" hidden="1" outlineLevel="2">
      <c r="A127" s="256"/>
      <c r="B127" s="257"/>
      <c r="C127" s="258"/>
      <c r="D127" s="255"/>
      <c r="E127" s="181" t="str">
        <f xml:space="preserve"> PR19FDPublishedTables!E$250</f>
        <v>Closing RCV (CPIH inflated RCV) - WN - real</v>
      </c>
      <c r="F127" s="181">
        <f xml:space="preserve"> PR19FDPublishedTables!F$250</f>
        <v>0</v>
      </c>
      <c r="G127" s="181" t="str">
        <f xml:space="preserve"> PR19FDPublishedTables!G$250</f>
        <v>£m</v>
      </c>
      <c r="H127" s="181">
        <f xml:space="preserve"> PR19FDPublishedTables!H$250</f>
        <v>0</v>
      </c>
      <c r="I127" s="181">
        <f xml:space="preserve"> PR19FDPublishedTables!I$250</f>
        <v>0</v>
      </c>
      <c r="J127" s="181">
        <f xml:space="preserve"> PR19FDPublishedTables!J$250</f>
        <v>0</v>
      </c>
      <c r="K127" s="181">
        <f xml:space="preserve"> PR19FDPublishedTables!K$250</f>
        <v>0</v>
      </c>
      <c r="L127" s="181">
        <f xml:space="preserve"> PR19FDPublishedTables!L$250</f>
        <v>0</v>
      </c>
      <c r="M127" s="181">
        <f xml:space="preserve"> PR19FDPublishedTables!M$250</f>
        <v>6.4696405890200355</v>
      </c>
      <c r="N127" s="181">
        <f xml:space="preserve"> PR19FDPublishedTables!N$250</f>
        <v>6.062053231911773</v>
      </c>
      <c r="O127" s="181">
        <f xml:space="preserve"> PR19FDPublishedTables!O$250</f>
        <v>5.680143878301334</v>
      </c>
      <c r="P127" s="181">
        <f xml:space="preserve"> PR19FDPublishedTables!P$250</f>
        <v>5.3222948139683499</v>
      </c>
      <c r="Q127" s="181">
        <f xml:space="preserve"> PR19FDPublishedTables!Q$250</f>
        <v>4.9869902406883435</v>
      </c>
    </row>
    <row r="128" spans="1:17" s="259" customFormat="1" hidden="1" outlineLevel="2">
      <c r="A128" s="256"/>
      <c r="B128" s="257"/>
      <c r="C128" s="258"/>
      <c r="D128" s="255"/>
      <c r="E128" s="181" t="str">
        <f xml:space="preserve"> PR19FDPublishedTables!E$254</f>
        <v>Average CPIH inflated RCV - WN - real</v>
      </c>
      <c r="F128" s="181">
        <f xml:space="preserve"> PR19FDPublishedTables!F$254</f>
        <v>0</v>
      </c>
      <c r="G128" s="181" t="str">
        <f xml:space="preserve"> PR19FDPublishedTables!G$254</f>
        <v>£m</v>
      </c>
      <c r="H128" s="181">
        <f xml:space="preserve"> PR19FDPublishedTables!H$254</f>
        <v>0</v>
      </c>
      <c r="I128" s="181">
        <f xml:space="preserve"> PR19FDPublishedTables!I$254</f>
        <v>0</v>
      </c>
      <c r="J128" s="181">
        <f xml:space="preserve"> PR19FDPublishedTables!J$254</f>
        <v>0</v>
      </c>
      <c r="K128" s="181">
        <f xml:space="preserve"> PR19FDPublishedTables!K$254</f>
        <v>0</v>
      </c>
      <c r="L128" s="181">
        <f xml:space="preserve"> PR19FDPublishedTables!L$254</f>
        <v>0</v>
      </c>
      <c r="M128" s="181">
        <f xml:space="preserve"> PR19FDPublishedTables!M$254</f>
        <v>6.6871365106359706</v>
      </c>
      <c r="N128" s="181">
        <f xml:space="preserve"> PR19FDPublishedTables!N$254</f>
        <v>6.2658469104659034</v>
      </c>
      <c r="O128" s="181">
        <f xml:space="preserve"> PR19FDPublishedTables!O$254</f>
        <v>5.8710985551065544</v>
      </c>
      <c r="P128" s="181">
        <f xml:space="preserve"> PR19FDPublishedTables!P$254</f>
        <v>5.5012193461348415</v>
      </c>
      <c r="Q128" s="181">
        <f xml:space="preserve"> PR19FDPublishedTables!Q$254</f>
        <v>5.1546425273283472</v>
      </c>
    </row>
    <row r="129" spans="1:17" s="259" customFormat="1" hidden="1" outlineLevel="2">
      <c r="A129" s="256"/>
      <c r="B129" s="257"/>
      <c r="C129" s="258"/>
      <c r="D129" s="255"/>
      <c r="E129" s="196"/>
      <c r="F129" s="196"/>
      <c r="G129" s="196"/>
      <c r="H129" s="196"/>
      <c r="I129" s="196"/>
      <c r="J129" s="196"/>
      <c r="K129" s="196"/>
      <c r="L129" s="196"/>
      <c r="M129" s="196"/>
      <c r="N129" s="196"/>
      <c r="O129" s="196"/>
      <c r="P129" s="196"/>
      <c r="Q129" s="196"/>
    </row>
    <row r="130" spans="1:17" s="292" customFormat="1" hidden="1" outlineLevel="2">
      <c r="A130" s="287"/>
      <c r="B130" s="288"/>
      <c r="C130" s="289"/>
      <c r="D130" s="290"/>
      <c r="E130" s="181" t="str">
        <f xml:space="preserve"> PR19FDPublishedTables!E$275</f>
        <v>RCV (post 2020 investment RCV) 31 March 2020 post midnight adjustments - WN - real</v>
      </c>
      <c r="F130" s="181">
        <f xml:space="preserve"> PR19FDPublishedTables!F$275</f>
        <v>0</v>
      </c>
      <c r="G130" s="181" t="str">
        <f xml:space="preserve"> PR19FDPublishedTables!G$275</f>
        <v>£m</v>
      </c>
      <c r="H130" s="181">
        <f xml:space="preserve"> PR19FDPublishedTables!H$275</f>
        <v>0</v>
      </c>
      <c r="I130" s="181">
        <f xml:space="preserve"> PR19FDPublishedTables!I$275</f>
        <v>0</v>
      </c>
      <c r="J130" s="181">
        <f xml:space="preserve"> PR19FDPublishedTables!J$275</f>
        <v>0</v>
      </c>
      <c r="K130" s="181">
        <f xml:space="preserve"> PR19FDPublishedTables!K$275</f>
        <v>0</v>
      </c>
      <c r="L130" s="181">
        <f xml:space="preserve"> PR19FDPublishedTables!L$275</f>
        <v>0</v>
      </c>
      <c r="M130" s="181">
        <f xml:space="preserve"> PR19FDPublishedTables!M$275</f>
        <v>0</v>
      </c>
      <c r="N130" s="181">
        <f xml:space="preserve"> PR19FDPublishedTables!N$275</f>
        <v>0</v>
      </c>
      <c r="O130" s="181">
        <f xml:space="preserve"> PR19FDPublishedTables!O$275</f>
        <v>0</v>
      </c>
      <c r="P130" s="181">
        <f xml:space="preserve"> PR19FDPublishedTables!P$275</f>
        <v>0</v>
      </c>
      <c r="Q130" s="181">
        <f xml:space="preserve"> PR19FDPublishedTables!Q$275</f>
        <v>0</v>
      </c>
    </row>
    <row r="131" spans="1:17" s="259" customFormat="1" hidden="1" outlineLevel="2">
      <c r="A131" s="256"/>
      <c r="B131" s="257"/>
      <c r="C131" s="258"/>
      <c r="D131" s="255"/>
      <c r="E131" s="181" t="str">
        <f xml:space="preserve"> PR19FDPublishedTables!E$285</f>
        <v>Opening RCV (Post 2020 investment RCV) - WN - real</v>
      </c>
      <c r="F131" s="181">
        <f xml:space="preserve"> PR19FDPublishedTables!F$285</f>
        <v>0</v>
      </c>
      <c r="G131" s="181" t="str">
        <f xml:space="preserve"> PR19FDPublishedTables!G$285</f>
        <v>£m</v>
      </c>
      <c r="H131" s="181">
        <f xml:space="preserve"> PR19FDPublishedTables!H$285</f>
        <v>0</v>
      </c>
      <c r="I131" s="181">
        <f xml:space="preserve"> PR19FDPublishedTables!I$285</f>
        <v>0</v>
      </c>
      <c r="J131" s="181">
        <f xml:space="preserve"> PR19FDPublishedTables!J$285</f>
        <v>0</v>
      </c>
      <c r="K131" s="181">
        <f xml:space="preserve"> PR19FDPublishedTables!K$285</f>
        <v>0</v>
      </c>
      <c r="L131" s="181">
        <f xml:space="preserve"> PR19FDPublishedTables!L$285</f>
        <v>0</v>
      </c>
      <c r="M131" s="181">
        <f xml:space="preserve"> PR19FDPublishedTables!M$285</f>
        <v>0</v>
      </c>
      <c r="N131" s="181">
        <f xml:space="preserve"> PR19FDPublishedTables!N$285</f>
        <v>5.7204284608673106</v>
      </c>
      <c r="O131" s="181">
        <f xml:space="preserve"> PR19FDPublishedTables!O$285</f>
        <v>11.354655239360444</v>
      </c>
      <c r="P131" s="181">
        <f xml:space="preserve"> PR19FDPublishedTables!P$285</f>
        <v>17.051145069833954</v>
      </c>
      <c r="Q131" s="181">
        <f xml:space="preserve"> PR19FDPublishedTables!Q$285</f>
        <v>22.168409039475851</v>
      </c>
    </row>
    <row r="132" spans="1:17" s="259" customFormat="1" hidden="1" outlineLevel="2">
      <c r="A132" s="256"/>
      <c r="B132" s="257"/>
      <c r="C132" s="258"/>
      <c r="D132" s="255" t="str">
        <f xml:space="preserve"> PR19FDPublishedTables!D$111</f>
        <v>plus</v>
      </c>
      <c r="E132" s="181" t="str">
        <f xml:space="preserve"> PR19FDPublishedTables!E$286</f>
        <v>Water network: Non-PAYG Totex - real</v>
      </c>
      <c r="F132" s="181">
        <f xml:space="preserve"> PR19FDPublishedTables!F$286</f>
        <v>0</v>
      </c>
      <c r="G132" s="181" t="str">
        <f xml:space="preserve"> PR19FDPublishedTables!G$286</f>
        <v>£m</v>
      </c>
      <c r="H132" s="181">
        <f xml:space="preserve"> PR19FDPublishedTables!H$286</f>
        <v>0</v>
      </c>
      <c r="I132" s="181">
        <f xml:space="preserve"> PR19FDPublishedTables!I$286</f>
        <v>0</v>
      </c>
      <c r="J132" s="181">
        <f xml:space="preserve"> PR19FDPublishedTables!J$286</f>
        <v>0</v>
      </c>
      <c r="K132" s="181">
        <f xml:space="preserve"> PR19FDPublishedTables!K$286</f>
        <v>0</v>
      </c>
      <c r="L132" s="181">
        <f xml:space="preserve"> PR19FDPublishedTables!L$286</f>
        <v>0</v>
      </c>
      <c r="M132" s="181">
        <f xml:space="preserve"> PR19FDPublishedTables!M$286</f>
        <v>5.9064826648087863</v>
      </c>
      <c r="N132" s="181">
        <f xml:space="preserve"> PR19FDPublishedTables!N$286</f>
        <v>6.1895857217633381</v>
      </c>
      <c r="O132" s="181">
        <f xml:space="preserve"> PR19FDPublishedTables!O$286</f>
        <v>6.6203749205505629</v>
      </c>
      <c r="P132" s="181">
        <f xml:space="preserve"> PR19FDPublishedTables!P$286</f>
        <v>6.3928612380396244</v>
      </c>
      <c r="Q132" s="181">
        <f xml:space="preserve"> PR19FDPublishedTables!Q$286</f>
        <v>6.3270648916518555</v>
      </c>
    </row>
    <row r="133" spans="1:17" s="259" customFormat="1" hidden="1" outlineLevel="2">
      <c r="A133" s="256"/>
      <c r="B133" s="257"/>
      <c r="C133" s="258"/>
      <c r="D133" s="255" t="str">
        <f xml:space="preserve"> PR19FDPublishedTables!D$112</f>
        <v>less</v>
      </c>
      <c r="E133" s="181" t="str">
        <f xml:space="preserve"> PR19FDPublishedTables!E$287</f>
        <v>RCV additions depreciation - WN - real POS</v>
      </c>
      <c r="F133" s="181">
        <f xml:space="preserve"> PR19FDPublishedTables!F$287</f>
        <v>0</v>
      </c>
      <c r="G133" s="181" t="str">
        <f xml:space="preserve"> PR19FDPublishedTables!G$287</f>
        <v>£m</v>
      </c>
      <c r="H133" s="181">
        <f xml:space="preserve"> PR19FDPublishedTables!H$287</f>
        <v>0</v>
      </c>
      <c r="I133" s="181">
        <f xml:space="preserve"> PR19FDPublishedTables!I$287</f>
        <v>0</v>
      </c>
      <c r="J133" s="181">
        <f xml:space="preserve"> PR19FDPublishedTables!J$287</f>
        <v>0</v>
      </c>
      <c r="K133" s="181">
        <f xml:space="preserve"> PR19FDPublishedTables!K$287</f>
        <v>0</v>
      </c>
      <c r="L133" s="181">
        <f xml:space="preserve"> PR19FDPublishedTables!L$287</f>
        <v>0</v>
      </c>
      <c r="M133" s="181">
        <f xml:space="preserve"> PR19FDPublishedTables!M$287</f>
        <v>0.18605420394147731</v>
      </c>
      <c r="N133" s="181">
        <f xml:space="preserve"> PR19FDPublishedTables!N$287</f>
        <v>0.55535894327018598</v>
      </c>
      <c r="O133" s="181">
        <f xml:space="preserve"> PR19FDPublishedTables!O$287</f>
        <v>0.92388509007704989</v>
      </c>
      <c r="P133" s="181">
        <f xml:space="preserve"> PR19FDPublishedTables!P$287</f>
        <v>1.2755972683977865</v>
      </c>
      <c r="Q133" s="181">
        <f xml:space="preserve"> PR19FDPublishedTables!Q$287</f>
        <v>1.5959123135740065</v>
      </c>
    </row>
    <row r="134" spans="1:17" s="259" customFormat="1" hidden="1" outlineLevel="2">
      <c r="A134" s="256"/>
      <c r="B134" s="257"/>
      <c r="C134" s="258"/>
      <c r="D134" s="255"/>
      <c r="E134" s="181" t="str">
        <f xml:space="preserve"> PR19FDPublishedTables!E$288</f>
        <v>Closing RCV (Post 2020 investment RCV) - WN - real</v>
      </c>
      <c r="F134" s="181">
        <f xml:space="preserve"> PR19FDPublishedTables!F$288</f>
        <v>0</v>
      </c>
      <c r="G134" s="181" t="str">
        <f xml:space="preserve"> PR19FDPublishedTables!G$288</f>
        <v>£m</v>
      </c>
      <c r="H134" s="181">
        <f xml:space="preserve"> PR19FDPublishedTables!H$288</f>
        <v>0</v>
      </c>
      <c r="I134" s="181">
        <f xml:space="preserve"> PR19FDPublishedTables!I$288</f>
        <v>0</v>
      </c>
      <c r="J134" s="181">
        <f xml:space="preserve"> PR19FDPublishedTables!J$288</f>
        <v>0</v>
      </c>
      <c r="K134" s="181">
        <f xml:space="preserve"> PR19FDPublishedTables!K$288</f>
        <v>0</v>
      </c>
      <c r="L134" s="181">
        <f xml:space="preserve"> PR19FDPublishedTables!L$288</f>
        <v>0</v>
      </c>
      <c r="M134" s="181">
        <f xml:space="preserve"> PR19FDPublishedTables!M$288</f>
        <v>5.7204284608673088</v>
      </c>
      <c r="N134" s="181">
        <f xml:space="preserve"> PR19FDPublishedTables!N$288</f>
        <v>11.354655239360463</v>
      </c>
      <c r="O134" s="181">
        <f xml:space="preserve"> PR19FDPublishedTables!O$288</f>
        <v>17.051145069833957</v>
      </c>
      <c r="P134" s="181">
        <f xml:space="preserve"> PR19FDPublishedTables!P$288</f>
        <v>22.168409039475794</v>
      </c>
      <c r="Q134" s="181">
        <f xml:space="preserve"> PR19FDPublishedTables!Q$288</f>
        <v>26.899561617553697</v>
      </c>
    </row>
    <row r="135" spans="1:17" s="259" customFormat="1" hidden="1" outlineLevel="2">
      <c r="A135" s="256"/>
      <c r="B135" s="257"/>
      <c r="C135" s="258"/>
      <c r="D135" s="255"/>
      <c r="E135" s="181" t="str">
        <f xml:space="preserve"> PR19FDPublishedTables!E$292</f>
        <v>Average post 2020 investment RCV - WN - real</v>
      </c>
      <c r="F135" s="181">
        <f xml:space="preserve"> PR19FDPublishedTables!F$292</f>
        <v>0</v>
      </c>
      <c r="G135" s="181" t="str">
        <f xml:space="preserve"> PR19FDPublishedTables!G$292</f>
        <v>£m</v>
      </c>
      <c r="H135" s="181">
        <f xml:space="preserve"> PR19FDPublishedTables!H$292</f>
        <v>0</v>
      </c>
      <c r="I135" s="181">
        <f xml:space="preserve"> PR19FDPublishedTables!I$292</f>
        <v>0</v>
      </c>
      <c r="J135" s="181">
        <f xml:space="preserve"> PR19FDPublishedTables!J$292</f>
        <v>0</v>
      </c>
      <c r="K135" s="181">
        <f xml:space="preserve"> PR19FDPublishedTables!K$292</f>
        <v>0</v>
      </c>
      <c r="L135" s="181">
        <f xml:space="preserve"> PR19FDPublishedTables!L$292</f>
        <v>0</v>
      </c>
      <c r="M135" s="181">
        <f xml:space="preserve"> PR19FDPublishedTables!M$292</f>
        <v>2.8602142304336544</v>
      </c>
      <c r="N135" s="181">
        <f xml:space="preserve"> PR19FDPublishedTables!N$292</f>
        <v>8.537541850113886</v>
      </c>
      <c r="O135" s="181">
        <f xml:space="preserve"> PR19FDPublishedTables!O$292</f>
        <v>14.2029001545972</v>
      </c>
      <c r="P135" s="181">
        <f xml:space="preserve"> PR19FDPublishedTables!P$292</f>
        <v>19.609777054654874</v>
      </c>
      <c r="Q135" s="181">
        <f xml:space="preserve"> PR19FDPublishedTables!Q$292</f>
        <v>24.533985328514774</v>
      </c>
    </row>
    <row r="136" spans="1:17" s="259" customFormat="1" hidden="1" outlineLevel="2">
      <c r="A136" s="256"/>
      <c r="B136" s="257"/>
      <c r="C136" s="258"/>
      <c r="D136" s="255"/>
      <c r="E136" s="196"/>
      <c r="F136" s="196"/>
      <c r="G136" s="196"/>
      <c r="H136" s="196"/>
      <c r="I136" s="196"/>
      <c r="J136" s="196"/>
      <c r="K136" s="196"/>
      <c r="L136" s="196"/>
      <c r="M136" s="196"/>
      <c r="N136" s="196"/>
      <c r="O136" s="196"/>
      <c r="P136" s="196"/>
      <c r="Q136" s="196"/>
    </row>
    <row r="137" spans="1:17" s="259" customFormat="1" hidden="1" outlineLevel="2">
      <c r="A137" s="256"/>
      <c r="B137" s="257"/>
      <c r="C137" s="258"/>
      <c r="D137" s="255"/>
      <c r="E137" s="196" t="str">
        <f t="shared" ref="E137:Q137" si="52" xml:space="preserve"> E121</f>
        <v>Average RPI inflated RCV - WN - real</v>
      </c>
      <c r="F137" s="196">
        <f t="shared" si="52"/>
        <v>0</v>
      </c>
      <c r="G137" s="196" t="str">
        <f t="shared" si="52"/>
        <v>£m</v>
      </c>
      <c r="H137" s="196">
        <f t="shared" si="52"/>
        <v>0</v>
      </c>
      <c r="I137" s="196">
        <f t="shared" si="52"/>
        <v>0</v>
      </c>
      <c r="J137" s="196">
        <f t="shared" si="52"/>
        <v>0</v>
      </c>
      <c r="K137" s="196">
        <f t="shared" si="52"/>
        <v>0</v>
      </c>
      <c r="L137" s="196">
        <f t="shared" si="52"/>
        <v>0</v>
      </c>
      <c r="M137" s="196">
        <f t="shared" si="52"/>
        <v>6.7161480143949701</v>
      </c>
      <c r="N137" s="196">
        <f t="shared" si="52"/>
        <v>6.3519215659670145</v>
      </c>
      <c r="O137" s="196">
        <f t="shared" si="52"/>
        <v>6.0144453025193441</v>
      </c>
      <c r="P137" s="196">
        <f t="shared" si="52"/>
        <v>5.696251103243263</v>
      </c>
      <c r="Q137" s="196">
        <f t="shared" si="52"/>
        <v>5.3948909665216256</v>
      </c>
    </row>
    <row r="138" spans="1:17" s="259" customFormat="1" hidden="1" outlineLevel="2">
      <c r="A138" s="256"/>
      <c r="B138" s="257"/>
      <c r="C138" s="258"/>
      <c r="D138" s="255"/>
      <c r="E138" s="196" t="str">
        <f t="shared" ref="E138:Q138" si="53" xml:space="preserve"> E128</f>
        <v>Average CPIH inflated RCV - WN - real</v>
      </c>
      <c r="F138" s="196">
        <f t="shared" si="53"/>
        <v>0</v>
      </c>
      <c r="G138" s="196" t="str">
        <f t="shared" si="53"/>
        <v>£m</v>
      </c>
      <c r="H138" s="196">
        <f t="shared" si="53"/>
        <v>0</v>
      </c>
      <c r="I138" s="196">
        <f t="shared" si="53"/>
        <v>0</v>
      </c>
      <c r="J138" s="196">
        <f t="shared" si="53"/>
        <v>0</v>
      </c>
      <c r="K138" s="196">
        <f t="shared" si="53"/>
        <v>0</v>
      </c>
      <c r="L138" s="196">
        <f t="shared" si="53"/>
        <v>0</v>
      </c>
      <c r="M138" s="196">
        <f t="shared" si="53"/>
        <v>6.6871365106359706</v>
      </c>
      <c r="N138" s="196">
        <f t="shared" si="53"/>
        <v>6.2658469104659034</v>
      </c>
      <c r="O138" s="196">
        <f t="shared" si="53"/>
        <v>5.8710985551065544</v>
      </c>
      <c r="P138" s="196">
        <f t="shared" si="53"/>
        <v>5.5012193461348415</v>
      </c>
      <c r="Q138" s="196">
        <f t="shared" si="53"/>
        <v>5.1546425273283472</v>
      </c>
    </row>
    <row r="139" spans="1:17" s="259" customFormat="1" hidden="1" outlineLevel="2">
      <c r="A139" s="256"/>
      <c r="B139" s="257"/>
      <c r="C139" s="258"/>
      <c r="D139" s="255"/>
      <c r="E139" s="196" t="str">
        <f t="shared" ref="E139:Q139" si="54" xml:space="preserve"> E135</f>
        <v>Average post 2020 investment RCV - WN - real</v>
      </c>
      <c r="F139" s="196">
        <f t="shared" si="54"/>
        <v>0</v>
      </c>
      <c r="G139" s="196" t="str">
        <f t="shared" si="54"/>
        <v>£m</v>
      </c>
      <c r="H139" s="196">
        <f t="shared" si="54"/>
        <v>0</v>
      </c>
      <c r="I139" s="196">
        <f t="shared" si="54"/>
        <v>0</v>
      </c>
      <c r="J139" s="196">
        <f t="shared" si="54"/>
        <v>0</v>
      </c>
      <c r="K139" s="196">
        <f t="shared" si="54"/>
        <v>0</v>
      </c>
      <c r="L139" s="196">
        <f t="shared" si="54"/>
        <v>0</v>
      </c>
      <c r="M139" s="196">
        <f t="shared" si="54"/>
        <v>2.8602142304336544</v>
      </c>
      <c r="N139" s="196">
        <f t="shared" si="54"/>
        <v>8.537541850113886</v>
      </c>
      <c r="O139" s="196">
        <f t="shared" si="54"/>
        <v>14.2029001545972</v>
      </c>
      <c r="P139" s="196">
        <f t="shared" si="54"/>
        <v>19.609777054654874</v>
      </c>
      <c r="Q139" s="196">
        <f t="shared" si="54"/>
        <v>24.533985328514774</v>
      </c>
    </row>
    <row r="140" spans="1:17" s="259" customFormat="1" hidden="1" outlineLevel="2">
      <c r="A140" s="256"/>
      <c r="B140" s="257"/>
      <c r="C140" s="258"/>
      <c r="D140" s="255"/>
      <c r="E140" s="320" t="s">
        <v>1032</v>
      </c>
      <c r="F140" s="379"/>
      <c r="G140" s="320" t="s">
        <v>255</v>
      </c>
      <c r="H140" s="379"/>
      <c r="I140" s="379"/>
      <c r="J140" s="320">
        <f t="shared" ref="J140:Q140" si="55" xml:space="preserve"> SUM(J137:J139)</f>
        <v>0</v>
      </c>
      <c r="K140" s="320">
        <f t="shared" si="55"/>
        <v>0</v>
      </c>
      <c r="L140" s="320">
        <f t="shared" si="55"/>
        <v>0</v>
      </c>
      <c r="M140" s="320">
        <f t="shared" si="55"/>
        <v>16.263498755464596</v>
      </c>
      <c r="N140" s="320">
        <f t="shared" si="55"/>
        <v>21.155310326546804</v>
      </c>
      <c r="O140" s="320">
        <f xml:space="preserve"> SUM(O137:O139)</f>
        <v>26.0884440122231</v>
      </c>
      <c r="P140" s="320">
        <f t="shared" si="55"/>
        <v>30.807247504032979</v>
      </c>
      <c r="Q140" s="320">
        <f t="shared" si="55"/>
        <v>35.083518822364745</v>
      </c>
    </row>
    <row r="141" spans="1:17" s="259" customFormat="1" hidden="1" outlineLevel="1">
      <c r="A141" s="256"/>
      <c r="B141" s="257"/>
      <c r="C141" s="258"/>
      <c r="D141" s="255"/>
      <c r="E141" s="196"/>
      <c r="F141" s="196"/>
      <c r="G141" s="196"/>
      <c r="H141" s="196"/>
      <c r="I141" s="196"/>
      <c r="J141" s="196"/>
      <c r="K141" s="196"/>
      <c r="L141" s="196"/>
      <c r="M141" s="196"/>
      <c r="N141" s="196"/>
      <c r="O141" s="196"/>
      <c r="P141" s="196"/>
      <c r="Q141" s="196"/>
    </row>
    <row r="142" spans="1:17" s="259" customFormat="1" hidden="1" outlineLevel="1" collapsed="1">
      <c r="A142" s="256"/>
      <c r="B142" s="257" t="s">
        <v>936</v>
      </c>
      <c r="C142" s="258"/>
      <c r="D142" s="255"/>
      <c r="E142" s="196"/>
      <c r="F142" s="196"/>
      <c r="G142" s="196"/>
      <c r="H142" s="196"/>
      <c r="I142" s="196"/>
      <c r="J142" s="196"/>
      <c r="K142" s="196"/>
      <c r="L142" s="196"/>
      <c r="M142" s="196"/>
      <c r="N142" s="196"/>
      <c r="O142" s="196"/>
      <c r="P142" s="196"/>
      <c r="Q142" s="196"/>
    </row>
    <row r="143" spans="1:17" s="259" customFormat="1" hidden="1" outlineLevel="2">
      <c r="A143" s="256"/>
      <c r="B143" s="257"/>
      <c r="C143" s="258"/>
      <c r="D143" s="255"/>
      <c r="E143" s="196"/>
      <c r="F143" s="196"/>
      <c r="G143" s="196"/>
      <c r="H143" s="196"/>
      <c r="I143" s="196"/>
      <c r="J143" s="196"/>
      <c r="K143" s="196"/>
      <c r="L143" s="196"/>
      <c r="M143" s="196"/>
      <c r="N143" s="196"/>
      <c r="O143" s="196"/>
      <c r="P143" s="196"/>
      <c r="Q143" s="196"/>
    </row>
    <row r="144" spans="1:17" s="205" customFormat="1" hidden="1" outlineLevel="2">
      <c r="A144" s="294"/>
      <c r="B144" s="295"/>
      <c r="C144" s="296"/>
      <c r="D144" s="297"/>
      <c r="E144" s="298" t="str">
        <f t="shared" ref="E144:P144" si="56" xml:space="preserve"> E$19</f>
        <v>Annual update - CPIH FYA active inflator from FYA 2017-18 - nominal year average prices (used for average RCV)</v>
      </c>
      <c r="F144" s="298">
        <f t="shared" si="56"/>
        <v>0</v>
      </c>
      <c r="G144" s="298" t="str">
        <f t="shared" si="56"/>
        <v>Factor</v>
      </c>
      <c r="H144" s="298">
        <f t="shared" si="56"/>
        <v>0</v>
      </c>
      <c r="I144" s="298">
        <f t="shared" si="56"/>
        <v>0</v>
      </c>
      <c r="J144" s="298">
        <f t="shared" si="56"/>
        <v>0</v>
      </c>
      <c r="K144" s="298">
        <f t="shared" si="56"/>
        <v>0</v>
      </c>
      <c r="L144" s="298">
        <f t="shared" si="56"/>
        <v>1.0386214616983847</v>
      </c>
      <c r="M144" s="298">
        <f t="shared" si="56"/>
        <v>1.0469374700143934</v>
      </c>
      <c r="N144" s="298">
        <f t="shared" si="56"/>
        <v>1.0853990084759317</v>
      </c>
      <c r="O144" s="298">
        <f t="shared" si="56"/>
        <v>0</v>
      </c>
      <c r="P144" s="298">
        <f t="shared" si="56"/>
        <v>0</v>
      </c>
      <c r="Q144" s="298">
        <f xml:space="preserve"> Q$19</f>
        <v>0</v>
      </c>
    </row>
    <row r="145" spans="1:17" s="205" customFormat="1" hidden="1" outlineLevel="2">
      <c r="A145" s="294"/>
      <c r="B145" s="295"/>
      <c r="C145" s="296"/>
      <c r="D145" s="297"/>
      <c r="E145" s="298" t="str">
        <f t="shared" ref="E145:P145" si="57" xml:space="preserve"> E$20</f>
        <v>Annual update - CPIH FYE active inflator from FYA 2017-18 - nominal year end prices (used for RCV components)</v>
      </c>
      <c r="F145" s="298">
        <f t="shared" si="57"/>
        <v>0</v>
      </c>
      <c r="G145" s="298" t="str">
        <f t="shared" si="57"/>
        <v>Factor</v>
      </c>
      <c r="H145" s="298">
        <f t="shared" si="57"/>
        <v>0</v>
      </c>
      <c r="I145" s="298">
        <f t="shared" si="57"/>
        <v>0</v>
      </c>
      <c r="J145" s="298">
        <f t="shared" si="57"/>
        <v>0</v>
      </c>
      <c r="K145" s="298">
        <f t="shared" si="57"/>
        <v>0</v>
      </c>
      <c r="L145" s="298">
        <f t="shared" si="57"/>
        <v>1.0420598112905806</v>
      </c>
      <c r="M145" s="298">
        <f t="shared" si="57"/>
        <v>1.0526147449224375</v>
      </c>
      <c r="N145" s="298">
        <f t="shared" si="57"/>
        <v>1.1178634255557334</v>
      </c>
      <c r="O145" s="298">
        <f t="shared" si="57"/>
        <v>0</v>
      </c>
      <c r="P145" s="298">
        <f t="shared" si="57"/>
        <v>0</v>
      </c>
      <c r="Q145" s="298">
        <f xml:space="preserve"> Q$20</f>
        <v>0</v>
      </c>
    </row>
    <row r="146" spans="1:17" s="259" customFormat="1" hidden="1" outlineLevel="1">
      <c r="A146" s="256"/>
      <c r="B146" s="257"/>
      <c r="C146" s="258"/>
      <c r="D146" s="255"/>
      <c r="E146" s="196"/>
      <c r="F146" s="196"/>
      <c r="G146" s="196"/>
      <c r="H146" s="196"/>
      <c r="I146" s="196"/>
      <c r="J146" s="196"/>
      <c r="K146" s="196"/>
      <c r="L146" s="196"/>
      <c r="M146" s="196"/>
      <c r="N146" s="196"/>
      <c r="O146" s="196"/>
      <c r="P146" s="196"/>
      <c r="Q146" s="196"/>
    </row>
    <row r="147" spans="1:17" s="259" customFormat="1" hidden="1" outlineLevel="1" collapsed="1">
      <c r="A147" s="256"/>
      <c r="B147" s="257" t="s">
        <v>969</v>
      </c>
      <c r="C147" s="258"/>
      <c r="D147" s="255"/>
      <c r="E147" s="196"/>
      <c r="F147" s="196"/>
      <c r="G147" s="196"/>
      <c r="H147" s="196"/>
      <c r="I147" s="196"/>
      <c r="J147" s="196"/>
      <c r="K147" s="196"/>
      <c r="L147" s="196"/>
      <c r="M147" s="196"/>
      <c r="N147" s="196"/>
      <c r="O147" s="196"/>
      <c r="P147" s="196"/>
      <c r="Q147" s="196"/>
    </row>
    <row r="148" spans="1:17" s="259" customFormat="1" hidden="1" outlineLevel="2">
      <c r="A148" s="256"/>
      <c r="B148" s="257"/>
      <c r="C148" s="258"/>
      <c r="D148" s="255"/>
      <c r="E148" s="196"/>
      <c r="F148" s="196"/>
      <c r="G148" s="196"/>
      <c r="H148" s="196"/>
      <c r="I148" s="196"/>
      <c r="J148" s="196"/>
      <c r="K148" s="196"/>
      <c r="L148" s="196"/>
      <c r="M148" s="196"/>
      <c r="N148" s="196"/>
      <c r="O148" s="196"/>
      <c r="P148" s="196"/>
      <c r="Q148" s="196"/>
    </row>
    <row r="149" spans="1:17" s="259" customFormat="1" hidden="1" outlineLevel="2">
      <c r="A149" s="256"/>
      <c r="B149" s="257"/>
      <c r="C149" s="258"/>
      <c r="D149" s="255"/>
      <c r="E149" s="196" t="s">
        <v>1489</v>
      </c>
      <c r="F149" s="196"/>
      <c r="G149" s="196" t="s">
        <v>255</v>
      </c>
      <c r="H149" s="196"/>
      <c r="I149" s="196"/>
      <c r="J149" s="196">
        <f t="shared" ref="J149:Q149" si="58" xml:space="preserve"> J118 * J145</f>
        <v>0</v>
      </c>
      <c r="K149" s="196">
        <f t="shared" si="58"/>
        <v>0</v>
      </c>
      <c r="L149" s="196">
        <f t="shared" si="58"/>
        <v>0</v>
      </c>
      <c r="M149" s="196">
        <f t="shared" si="58"/>
        <v>7.29944907489282</v>
      </c>
      <c r="N149" s="196">
        <f t="shared" si="58"/>
        <v>7.3315238003027625</v>
      </c>
      <c r="O149" s="196">
        <f t="shared" si="58"/>
        <v>0</v>
      </c>
      <c r="P149" s="196">
        <f t="shared" si="58"/>
        <v>0</v>
      </c>
      <c r="Q149" s="196">
        <f t="shared" si="58"/>
        <v>0</v>
      </c>
    </row>
    <row r="150" spans="1:17" s="259" customFormat="1" hidden="1" outlineLevel="2">
      <c r="A150" s="256"/>
      <c r="B150" s="257"/>
      <c r="C150" s="258"/>
      <c r="D150" s="255"/>
      <c r="E150" s="196" t="s">
        <v>297</v>
      </c>
      <c r="F150" s="196"/>
      <c r="G150" s="196" t="s">
        <v>255</v>
      </c>
      <c r="H150" s="196"/>
      <c r="I150" s="196"/>
      <c r="J150" s="196">
        <f t="shared" ref="J150:Q150" si="59" xml:space="preserve"> J119 * J145</f>
        <v>0</v>
      </c>
      <c r="K150" s="196">
        <f t="shared" si="59"/>
        <v>0</v>
      </c>
      <c r="L150" s="196">
        <f t="shared" si="59"/>
        <v>0</v>
      </c>
      <c r="M150" s="196">
        <f t="shared" si="59"/>
        <v>0.45986529171824742</v>
      </c>
      <c r="N150" s="196">
        <f t="shared" si="59"/>
        <v>0.46188599941907404</v>
      </c>
      <c r="O150" s="196">
        <f t="shared" si="59"/>
        <v>0</v>
      </c>
      <c r="P150" s="196">
        <f t="shared" si="59"/>
        <v>0</v>
      </c>
      <c r="Q150" s="196">
        <f t="shared" si="59"/>
        <v>0</v>
      </c>
    </row>
    <row r="151" spans="1:17" s="259" customFormat="1" hidden="1" outlineLevel="2">
      <c r="A151" s="256"/>
      <c r="B151" s="257"/>
      <c r="C151" s="258"/>
      <c r="D151" s="255"/>
      <c r="E151" s="196" t="s">
        <v>1490</v>
      </c>
      <c r="F151" s="196"/>
      <c r="G151" s="196" t="s">
        <v>255</v>
      </c>
      <c r="H151" s="196"/>
      <c r="I151" s="196"/>
      <c r="J151" s="196">
        <f t="shared" ref="J151:Q151" si="60" xml:space="preserve"> IF( J$10 = 1, J117 * J145, J120 * J145)</f>
        <v>0</v>
      </c>
      <c r="K151" s="196">
        <f t="shared" si="60"/>
        <v>0</v>
      </c>
      <c r="L151" s="196">
        <f t="shared" si="60"/>
        <v>7.1950399693832425</v>
      </c>
      <c r="M151" s="196">
        <f t="shared" si="60"/>
        <v>6.8395837831745725</v>
      </c>
      <c r="N151" s="196">
        <f t="shared" si="60"/>
        <v>6.8696378008836883</v>
      </c>
      <c r="O151" s="196">
        <f t="shared" si="60"/>
        <v>0</v>
      </c>
      <c r="P151" s="196">
        <f t="shared" si="60"/>
        <v>0</v>
      </c>
      <c r="Q151" s="196">
        <f t="shared" si="60"/>
        <v>0</v>
      </c>
    </row>
    <row r="152" spans="1:17" s="259" customFormat="1" hidden="1" outlineLevel="2">
      <c r="A152" s="256"/>
      <c r="B152" s="257"/>
      <c r="C152" s="258"/>
      <c r="D152" s="255"/>
      <c r="E152" s="196"/>
      <c r="F152" s="196"/>
      <c r="G152" s="196"/>
      <c r="H152" s="196"/>
      <c r="I152" s="196"/>
      <c r="J152" s="196"/>
      <c r="K152" s="196"/>
      <c r="L152" s="196"/>
      <c r="M152" s="196"/>
      <c r="N152" s="196"/>
      <c r="O152" s="196"/>
      <c r="P152" s="196"/>
      <c r="Q152" s="196"/>
    </row>
    <row r="153" spans="1:17" s="259" customFormat="1" hidden="1" outlineLevel="2">
      <c r="A153" s="256"/>
      <c r="B153" s="257"/>
      <c r="C153" s="258"/>
      <c r="D153" s="255"/>
      <c r="E153" s="196" t="s">
        <v>1491</v>
      </c>
      <c r="F153" s="196"/>
      <c r="G153" s="196" t="s">
        <v>255</v>
      </c>
      <c r="H153" s="196"/>
      <c r="I153" s="196"/>
      <c r="J153" s="196">
        <f t="shared" ref="J153:Q153" si="61" xml:space="preserve"> J124 * J145</f>
        <v>0</v>
      </c>
      <c r="K153" s="196">
        <f t="shared" si="61"/>
        <v>0</v>
      </c>
      <c r="L153" s="196">
        <f t="shared" si="61"/>
        <v>0</v>
      </c>
      <c r="M153" s="196">
        <f t="shared" si="61"/>
        <v>7.2679179064580284</v>
      </c>
      <c r="N153" s="196">
        <f t="shared" si="61"/>
        <v>7.2321745909563484</v>
      </c>
      <c r="O153" s="196">
        <f t="shared" si="61"/>
        <v>0</v>
      </c>
      <c r="P153" s="196">
        <f t="shared" si="61"/>
        <v>0</v>
      </c>
      <c r="Q153" s="196">
        <f t="shared" si="61"/>
        <v>0</v>
      </c>
    </row>
    <row r="154" spans="1:17" s="259" customFormat="1" hidden="1" outlineLevel="2">
      <c r="A154" s="256"/>
      <c r="B154" s="257"/>
      <c r="C154" s="258"/>
      <c r="D154" s="255"/>
      <c r="E154" s="196" t="s">
        <v>309</v>
      </c>
      <c r="F154" s="196"/>
      <c r="G154" s="196" t="s">
        <v>255</v>
      </c>
      <c r="H154" s="196"/>
      <c r="I154" s="196"/>
      <c r="J154" s="196">
        <f t="shared" ref="J154:Q154" si="62" xml:space="preserve"> J125 * J145</f>
        <v>0</v>
      </c>
      <c r="K154" s="196">
        <f t="shared" si="62"/>
        <v>0</v>
      </c>
      <c r="L154" s="196">
        <f t="shared" si="62"/>
        <v>0</v>
      </c>
      <c r="M154" s="196">
        <f t="shared" si="62"/>
        <v>0.45787882810685593</v>
      </c>
      <c r="N154" s="196">
        <f t="shared" si="62"/>
        <v>0.45562699923024924</v>
      </c>
      <c r="O154" s="196">
        <f t="shared" si="62"/>
        <v>0</v>
      </c>
      <c r="P154" s="196">
        <f t="shared" si="62"/>
        <v>0</v>
      </c>
      <c r="Q154" s="196">
        <f t="shared" si="62"/>
        <v>0</v>
      </c>
    </row>
    <row r="155" spans="1:17" s="259" customFormat="1" hidden="1" outlineLevel="2">
      <c r="A155" s="256"/>
      <c r="B155" s="257"/>
      <c r="C155" s="258"/>
      <c r="D155" s="255"/>
      <c r="E155" s="196" t="s">
        <v>311</v>
      </c>
      <c r="F155" s="196"/>
      <c r="G155" s="196" t="s">
        <v>255</v>
      </c>
      <c r="H155" s="196"/>
      <c r="I155" s="196"/>
      <c r="J155" s="196">
        <f t="shared" ref="J155:Q155" si="63" xml:space="preserve"> J126 * J145</f>
        <v>0</v>
      </c>
      <c r="K155" s="196">
        <f t="shared" si="63"/>
        <v>0</v>
      </c>
      <c r="L155" s="196">
        <f t="shared" si="63"/>
        <v>0</v>
      </c>
      <c r="M155" s="196">
        <f t="shared" si="63"/>
        <v>0</v>
      </c>
      <c r="N155" s="196">
        <f t="shared" si="63"/>
        <v>0</v>
      </c>
      <c r="O155" s="196">
        <f t="shared" si="63"/>
        <v>0</v>
      </c>
      <c r="P155" s="196">
        <f t="shared" si="63"/>
        <v>0</v>
      </c>
      <c r="Q155" s="196">
        <f t="shared" si="63"/>
        <v>0</v>
      </c>
    </row>
    <row r="156" spans="1:17" s="259" customFormat="1" hidden="1" outlineLevel="2">
      <c r="A156" s="256"/>
      <c r="B156" s="257"/>
      <c r="C156" s="258"/>
      <c r="D156" s="255"/>
      <c r="E156" s="196" t="s">
        <v>1492</v>
      </c>
      <c r="F156" s="196"/>
      <c r="G156" s="196" t="s">
        <v>255</v>
      </c>
      <c r="H156" s="196"/>
      <c r="I156" s="196"/>
      <c r="J156" s="196">
        <f t="shared" ref="J156:Q156" si="64" xml:space="preserve"> IF( J$10 = 1, J123 * J145, J127 * J145)</f>
        <v>0</v>
      </c>
      <c r="K156" s="196">
        <f t="shared" si="64"/>
        <v>0</v>
      </c>
      <c r="L156" s="196">
        <f t="shared" si="64"/>
        <v>7.1950399693832425</v>
      </c>
      <c r="M156" s="196">
        <f t="shared" si="64"/>
        <v>6.8100390783511724</v>
      </c>
      <c r="N156" s="196">
        <f t="shared" si="64"/>
        <v>6.7765475917260991</v>
      </c>
      <c r="O156" s="196">
        <f t="shared" si="64"/>
        <v>0</v>
      </c>
      <c r="P156" s="196">
        <f t="shared" si="64"/>
        <v>0</v>
      </c>
      <c r="Q156" s="196">
        <f t="shared" si="64"/>
        <v>0</v>
      </c>
    </row>
    <row r="157" spans="1:17" s="259" customFormat="1" hidden="1" outlineLevel="2">
      <c r="A157" s="256"/>
      <c r="B157" s="257"/>
      <c r="C157" s="258"/>
      <c r="D157" s="255"/>
      <c r="E157" s="196"/>
      <c r="F157" s="196"/>
      <c r="G157" s="196"/>
      <c r="H157" s="196"/>
      <c r="I157" s="196"/>
      <c r="J157" s="196"/>
      <c r="K157" s="196"/>
      <c r="L157" s="196"/>
      <c r="M157" s="196"/>
      <c r="N157" s="196"/>
      <c r="O157" s="196"/>
      <c r="P157" s="196"/>
      <c r="Q157" s="196"/>
    </row>
    <row r="158" spans="1:17" s="259" customFormat="1" hidden="1" outlineLevel="2">
      <c r="A158" s="256"/>
      <c r="B158" s="257"/>
      <c r="C158" s="258"/>
      <c r="D158" s="255"/>
      <c r="E158" s="196" t="s">
        <v>1493</v>
      </c>
      <c r="F158" s="196"/>
      <c r="G158" s="196" t="s">
        <v>255</v>
      </c>
      <c r="H158" s="196"/>
      <c r="I158" s="196"/>
      <c r="J158" s="196">
        <f t="shared" ref="J158:Q158" si="65" xml:space="preserve"> J131 * J145</f>
        <v>0</v>
      </c>
      <c r="K158" s="196">
        <f t="shared" si="65"/>
        <v>0</v>
      </c>
      <c r="L158" s="196">
        <f t="shared" si="65"/>
        <v>0</v>
      </c>
      <c r="M158" s="196">
        <f t="shared" si="65"/>
        <v>0</v>
      </c>
      <c r="N158" s="196">
        <f t="shared" si="65"/>
        <v>6.394657754911643</v>
      </c>
      <c r="O158" s="196">
        <f t="shared" si="65"/>
        <v>0</v>
      </c>
      <c r="P158" s="196">
        <f t="shared" si="65"/>
        <v>0</v>
      </c>
      <c r="Q158" s="196">
        <f t="shared" si="65"/>
        <v>0</v>
      </c>
    </row>
    <row r="159" spans="1:17" s="259" customFormat="1" hidden="1" outlineLevel="2">
      <c r="A159" s="256"/>
      <c r="B159" s="257"/>
      <c r="C159" s="258"/>
      <c r="D159" s="255"/>
      <c r="E159" s="196" t="s">
        <v>319</v>
      </c>
      <c r="F159" s="196"/>
      <c r="G159" s="196" t="s">
        <v>255</v>
      </c>
      <c r="H159" s="196"/>
      <c r="I159" s="196"/>
      <c r="J159" s="196">
        <f t="shared" ref="J159:Q159" si="66" xml:space="preserve"> J132 * J145</f>
        <v>0</v>
      </c>
      <c r="K159" s="196">
        <f t="shared" si="66"/>
        <v>0</v>
      </c>
      <c r="L159" s="196">
        <f t="shared" si="66"/>
        <v>0</v>
      </c>
      <c r="M159" s="196">
        <f t="shared" si="66"/>
        <v>6.217250743606499</v>
      </c>
      <c r="N159" s="196">
        <f t="shared" si="66"/>
        <v>6.9191114977012216</v>
      </c>
      <c r="O159" s="196">
        <f t="shared" si="66"/>
        <v>0</v>
      </c>
      <c r="P159" s="196">
        <f t="shared" si="66"/>
        <v>0</v>
      </c>
      <c r="Q159" s="196">
        <f t="shared" si="66"/>
        <v>0</v>
      </c>
    </row>
    <row r="160" spans="1:17" s="259" customFormat="1" hidden="1" outlineLevel="2">
      <c r="A160" s="256"/>
      <c r="B160" s="257"/>
      <c r="C160" s="258"/>
      <c r="D160" s="255"/>
      <c r="E160" s="196" t="s">
        <v>321</v>
      </c>
      <c r="F160" s="196"/>
      <c r="G160" s="196" t="s">
        <v>255</v>
      </c>
      <c r="H160" s="196"/>
      <c r="I160" s="196"/>
      <c r="J160" s="196">
        <f t="shared" ref="J160:Q160" si="67" xml:space="preserve"> J133 * J145</f>
        <v>0</v>
      </c>
      <c r="K160" s="196">
        <f t="shared" si="67"/>
        <v>0</v>
      </c>
      <c r="L160" s="196">
        <f t="shared" si="67"/>
        <v>0</v>
      </c>
      <c r="M160" s="196">
        <f t="shared" si="67"/>
        <v>0.19584339842360529</v>
      </c>
      <c r="N160" s="196">
        <f t="shared" si="67"/>
        <v>0.62081545073702227</v>
      </c>
      <c r="O160" s="196">
        <f t="shared" si="67"/>
        <v>0</v>
      </c>
      <c r="P160" s="196">
        <f t="shared" si="67"/>
        <v>0</v>
      </c>
      <c r="Q160" s="196">
        <f t="shared" si="67"/>
        <v>0</v>
      </c>
    </row>
    <row r="161" spans="1:17" s="259" customFormat="1" hidden="1" outlineLevel="2">
      <c r="A161" s="256"/>
      <c r="B161" s="257"/>
      <c r="C161" s="258"/>
      <c r="D161" s="255"/>
      <c r="E161" s="196" t="s">
        <v>1494</v>
      </c>
      <c r="F161" s="196"/>
      <c r="G161" s="196" t="s">
        <v>255</v>
      </c>
      <c r="H161" s="196"/>
      <c r="I161" s="196"/>
      <c r="J161" s="196">
        <f t="shared" ref="J161:Q161" si="68" xml:space="preserve"> IF(J$10 = 1, J130 * J145, J134 * J145)</f>
        <v>0</v>
      </c>
      <c r="K161" s="196">
        <f t="shared" si="68"/>
        <v>0</v>
      </c>
      <c r="L161" s="196">
        <f t="shared" si="68"/>
        <v>0</v>
      </c>
      <c r="M161" s="196">
        <f t="shared" si="68"/>
        <v>6.0214073451828938</v>
      </c>
      <c r="N161" s="196">
        <f t="shared" si="68"/>
        <v>12.692953801875843</v>
      </c>
      <c r="O161" s="196">
        <f t="shared" si="68"/>
        <v>0</v>
      </c>
      <c r="P161" s="196">
        <f t="shared" si="68"/>
        <v>0</v>
      </c>
      <c r="Q161" s="196">
        <f t="shared" si="68"/>
        <v>0</v>
      </c>
    </row>
    <row r="162" spans="1:17" s="259" customFormat="1" hidden="1" outlineLevel="2">
      <c r="A162" s="256"/>
      <c r="B162" s="257"/>
      <c r="C162" s="258"/>
      <c r="D162" s="255"/>
      <c r="E162" s="196"/>
      <c r="F162" s="196"/>
      <c r="G162" s="196"/>
      <c r="H162" s="196"/>
      <c r="I162" s="196"/>
      <c r="J162" s="196"/>
      <c r="K162" s="196"/>
      <c r="L162" s="196"/>
      <c r="M162" s="196"/>
      <c r="N162" s="196"/>
      <c r="O162" s="196"/>
      <c r="P162" s="196"/>
      <c r="Q162" s="196"/>
    </row>
    <row r="163" spans="1:17" s="259" customFormat="1" hidden="1" outlineLevel="2">
      <c r="A163" s="256"/>
      <c r="B163" s="257"/>
      <c r="C163" s="258"/>
      <c r="D163" s="255"/>
      <c r="E163" s="196" t="s">
        <v>1495</v>
      </c>
      <c r="F163" s="196"/>
      <c r="G163" s="196" t="s">
        <v>255</v>
      </c>
      <c r="H163" s="196"/>
      <c r="I163" s="196"/>
      <c r="J163" s="196">
        <f t="shared" ref="J163:Q163" si="69" xml:space="preserve"> J121 * J144</f>
        <v>0</v>
      </c>
      <c r="K163" s="196">
        <f t="shared" si="69"/>
        <v>0</v>
      </c>
      <c r="L163" s="196">
        <f t="shared" si="69"/>
        <v>0</v>
      </c>
      <c r="M163" s="196">
        <f t="shared" si="69"/>
        <v>7.0313870104328622</v>
      </c>
      <c r="N163" s="196">
        <f t="shared" si="69"/>
        <v>6.8943693696174853</v>
      </c>
      <c r="O163" s="196">
        <f t="shared" si="69"/>
        <v>0</v>
      </c>
      <c r="P163" s="196">
        <f t="shared" si="69"/>
        <v>0</v>
      </c>
      <c r="Q163" s="196">
        <f t="shared" si="69"/>
        <v>0</v>
      </c>
    </row>
    <row r="164" spans="1:17" s="259" customFormat="1" hidden="1" outlineLevel="2">
      <c r="A164" s="256"/>
      <c r="B164" s="257"/>
      <c r="C164" s="258"/>
      <c r="D164" s="255"/>
      <c r="E164" s="196" t="s">
        <v>1496</v>
      </c>
      <c r="F164" s="196"/>
      <c r="G164" s="196" t="s">
        <v>255</v>
      </c>
      <c r="H164" s="196"/>
      <c r="I164" s="196"/>
      <c r="J164" s="196">
        <f t="shared" ref="J164:Q164" si="70" xml:space="preserve"> J128 * J144</f>
        <v>0</v>
      </c>
      <c r="K164" s="196">
        <f t="shared" si="70"/>
        <v>0</v>
      </c>
      <c r="L164" s="196">
        <f t="shared" si="70"/>
        <v>0</v>
      </c>
      <c r="M164" s="196">
        <f t="shared" si="70"/>
        <v>7.0010137800861019</v>
      </c>
      <c r="N164" s="196">
        <f t="shared" si="70"/>
        <v>6.8009440238816721</v>
      </c>
      <c r="O164" s="196">
        <f t="shared" si="70"/>
        <v>0</v>
      </c>
      <c r="P164" s="196">
        <f t="shared" si="70"/>
        <v>0</v>
      </c>
      <c r="Q164" s="196">
        <f t="shared" si="70"/>
        <v>0</v>
      </c>
    </row>
    <row r="165" spans="1:17" s="259" customFormat="1" hidden="1" outlineLevel="2">
      <c r="A165" s="256"/>
      <c r="B165" s="257"/>
      <c r="C165" s="258"/>
      <c r="D165" s="255"/>
      <c r="E165" s="196" t="s">
        <v>1497</v>
      </c>
      <c r="F165" s="196"/>
      <c r="G165" s="196" t="s">
        <v>255</v>
      </c>
      <c r="H165" s="196"/>
      <c r="I165" s="196"/>
      <c r="J165" s="196">
        <f t="shared" ref="J165:Q165" si="71" xml:space="preserve"> J135 * J144</f>
        <v>0</v>
      </c>
      <c r="K165" s="196">
        <f t="shared" si="71"/>
        <v>0</v>
      </c>
      <c r="L165" s="196">
        <f t="shared" si="71"/>
        <v>0</v>
      </c>
      <c r="M165" s="196">
        <f t="shared" si="71"/>
        <v>2.9944654501093755</v>
      </c>
      <c r="N165" s="196">
        <f t="shared" si="71"/>
        <v>9.2666394589353835</v>
      </c>
      <c r="O165" s="196">
        <f t="shared" si="71"/>
        <v>0</v>
      </c>
      <c r="P165" s="196">
        <f t="shared" si="71"/>
        <v>0</v>
      </c>
      <c r="Q165" s="196">
        <f t="shared" si="71"/>
        <v>0</v>
      </c>
    </row>
    <row r="166" spans="1:17" s="192" customFormat="1" hidden="1" outlineLevel="2">
      <c r="A166" s="188"/>
      <c r="B166" s="304"/>
      <c r="C166" s="190"/>
      <c r="D166" s="191"/>
      <c r="E166" s="243" t="s">
        <v>1498</v>
      </c>
      <c r="F166" s="243"/>
      <c r="G166" s="243" t="s">
        <v>255</v>
      </c>
      <c r="H166" s="243"/>
      <c r="I166" s="243"/>
      <c r="J166" s="243">
        <f t="shared" ref="J166:Q166" si="72" xml:space="preserve"> SUM(J163:J165)</f>
        <v>0</v>
      </c>
      <c r="K166" s="243">
        <f t="shared" si="72"/>
        <v>0</v>
      </c>
      <c r="L166" s="243">
        <f t="shared" si="72"/>
        <v>0</v>
      </c>
      <c r="M166" s="243">
        <f t="shared" si="72"/>
        <v>17.026866240628337</v>
      </c>
      <c r="N166" s="243">
        <f t="shared" si="72"/>
        <v>22.961952852434543</v>
      </c>
      <c r="O166" s="243">
        <f t="shared" si="72"/>
        <v>0</v>
      </c>
      <c r="P166" s="243">
        <f t="shared" si="72"/>
        <v>0</v>
      </c>
      <c r="Q166" s="243">
        <f t="shared" si="72"/>
        <v>0</v>
      </c>
    </row>
    <row r="167" spans="1:17" s="259" customFormat="1" hidden="1" outlineLevel="1">
      <c r="A167" s="256"/>
      <c r="B167" s="257"/>
      <c r="C167" s="258"/>
      <c r="D167" s="255"/>
      <c r="E167" s="196"/>
      <c r="F167" s="196"/>
      <c r="G167" s="196"/>
      <c r="H167" s="196"/>
      <c r="I167" s="196"/>
      <c r="J167" s="196"/>
      <c r="K167" s="196"/>
      <c r="L167" s="196"/>
      <c r="M167" s="196"/>
      <c r="N167" s="196"/>
      <c r="O167" s="196"/>
      <c r="P167" s="196"/>
      <c r="Q167" s="196"/>
    </row>
    <row r="168" spans="1:17" s="259" customFormat="1" hidden="1" outlineLevel="1" collapsed="1">
      <c r="A168" s="256"/>
      <c r="B168" s="257" t="s">
        <v>994</v>
      </c>
      <c r="C168" s="258"/>
      <c r="D168" s="255"/>
      <c r="E168" s="196"/>
      <c r="F168" s="196"/>
      <c r="G168" s="196"/>
      <c r="H168" s="196"/>
      <c r="I168" s="196"/>
      <c r="J168" s="196"/>
      <c r="K168" s="196"/>
      <c r="L168" s="196"/>
      <c r="M168" s="196"/>
      <c r="N168" s="196"/>
      <c r="O168" s="196"/>
      <c r="P168" s="196"/>
      <c r="Q168" s="196"/>
    </row>
    <row r="169" spans="1:17" s="259" customFormat="1" hidden="1" outlineLevel="2">
      <c r="A169" s="256"/>
      <c r="B169" s="257"/>
      <c r="C169" s="258"/>
      <c r="D169" s="255"/>
      <c r="E169" s="266"/>
      <c r="F169" s="266"/>
      <c r="G169" s="266"/>
      <c r="H169" s="267"/>
      <c r="I169" s="266"/>
      <c r="J169" s="267"/>
      <c r="K169" s="267"/>
      <c r="L169" s="267"/>
      <c r="M169" s="267"/>
      <c r="N169" s="267"/>
      <c r="O169" s="267"/>
      <c r="P169" s="267"/>
      <c r="Q169" s="267"/>
    </row>
    <row r="170" spans="1:17" s="200" customFormat="1" hidden="1" outlineLevel="2">
      <c r="A170" s="314"/>
      <c r="B170" s="315"/>
      <c r="C170" s="316"/>
      <c r="D170" s="317"/>
      <c r="E170" s="318" t="str">
        <f t="shared" ref="E170:Q170" si="73" xml:space="preserve"> E151</f>
        <v>Closing RCV (RPI inflated RCV) - WN - nominal</v>
      </c>
      <c r="F170" s="318">
        <f t="shared" si="73"/>
        <v>0</v>
      </c>
      <c r="G170" s="318" t="str">
        <f t="shared" si="73"/>
        <v>£m</v>
      </c>
      <c r="H170" s="318">
        <f t="shared" si="73"/>
        <v>0</v>
      </c>
      <c r="I170" s="318">
        <f t="shared" si="73"/>
        <v>0</v>
      </c>
      <c r="J170" s="318">
        <f t="shared" si="73"/>
        <v>0</v>
      </c>
      <c r="K170" s="318">
        <f t="shared" si="73"/>
        <v>0</v>
      </c>
      <c r="L170" s="318">
        <f t="shared" si="73"/>
        <v>7.1950399693832425</v>
      </c>
      <c r="M170" s="318">
        <f t="shared" si="73"/>
        <v>6.8395837831745725</v>
      </c>
      <c r="N170" s="318">
        <f t="shared" si="73"/>
        <v>6.8696378008836883</v>
      </c>
      <c r="O170" s="318">
        <f t="shared" si="73"/>
        <v>0</v>
      </c>
      <c r="P170" s="318">
        <f t="shared" si="73"/>
        <v>0</v>
      </c>
      <c r="Q170" s="318">
        <f t="shared" si="73"/>
        <v>0</v>
      </c>
    </row>
    <row r="171" spans="1:17" s="200" customFormat="1" hidden="1" outlineLevel="2">
      <c r="A171" s="314"/>
      <c r="B171" s="315"/>
      <c r="C171" s="316"/>
      <c r="D171" s="317" t="s">
        <v>719</v>
      </c>
      <c r="E171" s="318" t="str">
        <f t="shared" ref="E171:Q171" si="74" xml:space="preserve"> E156</f>
        <v>Closing RCV (CPIH inflated RCV) - WN - nominal</v>
      </c>
      <c r="F171" s="318">
        <f t="shared" si="74"/>
        <v>0</v>
      </c>
      <c r="G171" s="318" t="str">
        <f t="shared" si="74"/>
        <v>£m</v>
      </c>
      <c r="H171" s="318">
        <f t="shared" si="74"/>
        <v>0</v>
      </c>
      <c r="I171" s="318">
        <f t="shared" si="74"/>
        <v>0</v>
      </c>
      <c r="J171" s="318">
        <f t="shared" si="74"/>
        <v>0</v>
      </c>
      <c r="K171" s="318">
        <f t="shared" si="74"/>
        <v>0</v>
      </c>
      <c r="L171" s="318">
        <f t="shared" si="74"/>
        <v>7.1950399693832425</v>
      </c>
      <c r="M171" s="318">
        <f t="shared" si="74"/>
        <v>6.8100390783511724</v>
      </c>
      <c r="N171" s="318">
        <f t="shared" si="74"/>
        <v>6.7765475917260991</v>
      </c>
      <c r="O171" s="318">
        <f t="shared" si="74"/>
        <v>0</v>
      </c>
      <c r="P171" s="318">
        <f t="shared" si="74"/>
        <v>0</v>
      </c>
      <c r="Q171" s="318">
        <f t="shared" si="74"/>
        <v>0</v>
      </c>
    </row>
    <row r="172" spans="1:17" s="200" customFormat="1" hidden="1" outlineLevel="2">
      <c r="A172" s="314"/>
      <c r="B172" s="315"/>
      <c r="C172" s="316"/>
      <c r="D172" s="317" t="s">
        <v>719</v>
      </c>
      <c r="E172" s="318" t="str">
        <f t="shared" ref="E172:Q172" si="75" xml:space="preserve"> E161</f>
        <v>Closing RCV (Post 2020 investment RCV) - WN - nominal</v>
      </c>
      <c r="F172" s="318">
        <f t="shared" si="75"/>
        <v>0</v>
      </c>
      <c r="G172" s="318" t="str">
        <f t="shared" si="75"/>
        <v>£m</v>
      </c>
      <c r="H172" s="318">
        <f t="shared" si="75"/>
        <v>0</v>
      </c>
      <c r="I172" s="318">
        <f t="shared" si="75"/>
        <v>0</v>
      </c>
      <c r="J172" s="318">
        <f t="shared" si="75"/>
        <v>0</v>
      </c>
      <c r="K172" s="318">
        <f t="shared" si="75"/>
        <v>0</v>
      </c>
      <c r="L172" s="318">
        <f t="shared" si="75"/>
        <v>0</v>
      </c>
      <c r="M172" s="318">
        <f t="shared" si="75"/>
        <v>6.0214073451828938</v>
      </c>
      <c r="N172" s="318">
        <f t="shared" si="75"/>
        <v>12.692953801875843</v>
      </c>
      <c r="O172" s="318">
        <f t="shared" si="75"/>
        <v>0</v>
      </c>
      <c r="P172" s="318">
        <f t="shared" si="75"/>
        <v>0</v>
      </c>
      <c r="Q172" s="318">
        <f t="shared" si="75"/>
        <v>0</v>
      </c>
    </row>
    <row r="173" spans="1:17" s="192" customFormat="1" hidden="1" outlineLevel="2">
      <c r="A173" s="188"/>
      <c r="B173" s="304"/>
      <c r="C173" s="190"/>
      <c r="D173" s="191"/>
      <c r="E173" s="243" t="s">
        <v>1057</v>
      </c>
      <c r="F173" s="243"/>
      <c r="G173" s="243" t="s">
        <v>255</v>
      </c>
      <c r="H173" s="243"/>
      <c r="I173" s="243"/>
      <c r="J173" s="319">
        <f t="shared" ref="J173:Q173" si="76" xml:space="preserve"> SUM(J170:J172)</f>
        <v>0</v>
      </c>
      <c r="K173" s="319">
        <f t="shared" si="76"/>
        <v>0</v>
      </c>
      <c r="L173" s="319">
        <f t="shared" si="76"/>
        <v>14.390079938766485</v>
      </c>
      <c r="M173" s="319">
        <f t="shared" si="76"/>
        <v>19.67103020670864</v>
      </c>
      <c r="N173" s="319">
        <f t="shared" si="76"/>
        <v>26.339139194485632</v>
      </c>
      <c r="O173" s="319">
        <f t="shared" si="76"/>
        <v>0</v>
      </c>
      <c r="P173" s="319">
        <f t="shared" si="76"/>
        <v>0</v>
      </c>
      <c r="Q173" s="319">
        <f t="shared" si="76"/>
        <v>0</v>
      </c>
    </row>
    <row r="174" spans="1:17" s="259" customFormat="1" hidden="1" outlineLevel="2">
      <c r="A174" s="256"/>
      <c r="B174" s="257"/>
      <c r="C174" s="258"/>
      <c r="D174" s="255"/>
      <c r="E174" s="196"/>
      <c r="F174" s="196"/>
      <c r="G174" s="196"/>
      <c r="H174" s="196"/>
      <c r="I174" s="196"/>
      <c r="J174" s="196"/>
      <c r="K174" s="196"/>
      <c r="L174" s="196"/>
      <c r="M174" s="196"/>
      <c r="N174" s="196"/>
      <c r="O174" s="196"/>
      <c r="P174" s="196"/>
      <c r="Q174" s="196"/>
    </row>
    <row r="175" spans="1:17" s="200" customFormat="1" hidden="1" outlineLevel="2">
      <c r="A175" s="314"/>
      <c r="B175" s="315"/>
      <c r="C175" s="316"/>
      <c r="D175" s="317"/>
      <c r="E175" s="318" t="s">
        <v>1058</v>
      </c>
      <c r="F175" s="318"/>
      <c r="G175" s="318" t="s">
        <v>255</v>
      </c>
      <c r="H175" s="318"/>
      <c r="I175" s="318"/>
      <c r="J175" s="318">
        <f t="shared" ref="J175:Q177" si="77" xml:space="preserve"> I170 * J$21</f>
        <v>0</v>
      </c>
      <c r="K175" s="318">
        <f t="shared" si="77"/>
        <v>0</v>
      </c>
      <c r="L175" s="318">
        <f t="shared" si="77"/>
        <v>0</v>
      </c>
      <c r="M175" s="318">
        <f xml:space="preserve"> L170 * M$21</f>
        <v>7.2679179064580275</v>
      </c>
      <c r="N175" s="318">
        <f xml:space="preserve"> M170 * N$21</f>
        <v>7.2635506904269622</v>
      </c>
      <c r="O175" s="318">
        <f t="shared" ref="O175:Q175" si="78" xml:space="preserve"> N170 * O$21</f>
        <v>0</v>
      </c>
      <c r="P175" s="318">
        <f t="shared" si="78"/>
        <v>0</v>
      </c>
      <c r="Q175" s="318">
        <f t="shared" si="78"/>
        <v>0</v>
      </c>
    </row>
    <row r="176" spans="1:17" s="200" customFormat="1" hidden="1" outlineLevel="2">
      <c r="A176" s="314"/>
      <c r="B176" s="315"/>
      <c r="C176" s="316"/>
      <c r="D176" s="317" t="s">
        <v>719</v>
      </c>
      <c r="E176" s="318" t="s">
        <v>1059</v>
      </c>
      <c r="F176" s="318"/>
      <c r="G176" s="318" t="s">
        <v>255</v>
      </c>
      <c r="H176" s="318"/>
      <c r="I176" s="318"/>
      <c r="J176" s="318">
        <f t="shared" si="77"/>
        <v>0</v>
      </c>
      <c r="K176" s="318">
        <f t="shared" si="77"/>
        <v>0</v>
      </c>
      <c r="L176" s="318">
        <f t="shared" si="77"/>
        <v>0</v>
      </c>
      <c r="M176" s="318">
        <f t="shared" si="77"/>
        <v>7.2679179064580275</v>
      </c>
      <c r="N176" s="318">
        <f t="shared" si="77"/>
        <v>7.2321745909563502</v>
      </c>
      <c r="O176" s="318">
        <f t="shared" si="77"/>
        <v>0</v>
      </c>
      <c r="P176" s="318">
        <f t="shared" si="77"/>
        <v>0</v>
      </c>
      <c r="Q176" s="318">
        <f t="shared" si="77"/>
        <v>0</v>
      </c>
    </row>
    <row r="177" spans="1:17" s="200" customFormat="1" hidden="1" outlineLevel="2">
      <c r="A177" s="314"/>
      <c r="B177" s="315"/>
      <c r="C177" s="316"/>
      <c r="D177" s="317" t="s">
        <v>719</v>
      </c>
      <c r="E177" s="318" t="s">
        <v>1060</v>
      </c>
      <c r="F177" s="318"/>
      <c r="G177" s="318" t="s">
        <v>255</v>
      </c>
      <c r="H177" s="318"/>
      <c r="I177" s="318"/>
      <c r="J177" s="318">
        <f t="shared" si="77"/>
        <v>0</v>
      </c>
      <c r="K177" s="318">
        <f t="shared" si="77"/>
        <v>0</v>
      </c>
      <c r="L177" s="318">
        <f t="shared" si="77"/>
        <v>0</v>
      </c>
      <c r="M177" s="318">
        <f t="shared" si="77"/>
        <v>0</v>
      </c>
      <c r="N177" s="318">
        <f t="shared" si="77"/>
        <v>6.3946577549116421</v>
      </c>
      <c r="O177" s="318">
        <f t="shared" si="77"/>
        <v>0</v>
      </c>
      <c r="P177" s="318">
        <f t="shared" si="77"/>
        <v>0</v>
      </c>
      <c r="Q177" s="318">
        <f t="shared" si="77"/>
        <v>0</v>
      </c>
    </row>
    <row r="178" spans="1:17" s="192" customFormat="1" hidden="1" outlineLevel="2">
      <c r="A178" s="188"/>
      <c r="B178" s="304"/>
      <c r="C178" s="190"/>
      <c r="D178" s="191"/>
      <c r="E178" s="243" t="s">
        <v>1061</v>
      </c>
      <c r="F178" s="243"/>
      <c r="G178" s="243" t="s">
        <v>255</v>
      </c>
      <c r="H178" s="243"/>
      <c r="I178" s="243"/>
      <c r="J178" s="319">
        <f t="shared" ref="J178:Q178" si="79" xml:space="preserve"> SUM(J175:J177)</f>
        <v>0</v>
      </c>
      <c r="K178" s="319">
        <f t="shared" si="79"/>
        <v>0</v>
      </c>
      <c r="L178" s="319">
        <f t="shared" si="79"/>
        <v>0</v>
      </c>
      <c r="M178" s="319">
        <f t="shared" si="79"/>
        <v>14.535835812916055</v>
      </c>
      <c r="N178" s="319">
        <f t="shared" si="79"/>
        <v>20.890383036294953</v>
      </c>
      <c r="O178" s="319">
        <f t="shared" si="79"/>
        <v>0</v>
      </c>
      <c r="P178" s="319">
        <f t="shared" si="79"/>
        <v>0</v>
      </c>
      <c r="Q178" s="319">
        <f t="shared" si="79"/>
        <v>0</v>
      </c>
    </row>
    <row r="179" spans="1:17" s="259" customFormat="1" hidden="1" outlineLevel="2">
      <c r="A179" s="256"/>
      <c r="B179" s="257"/>
      <c r="C179" s="258"/>
      <c r="D179" s="255"/>
      <c r="E179" s="196"/>
      <c r="F179" s="196"/>
      <c r="G179" s="196"/>
      <c r="H179" s="196"/>
      <c r="I179" s="196"/>
      <c r="J179" s="196"/>
      <c r="K179" s="196"/>
      <c r="L179" s="196"/>
      <c r="M179" s="196"/>
      <c r="N179" s="196"/>
      <c r="O179" s="196"/>
      <c r="P179" s="196"/>
      <c r="Q179" s="196"/>
    </row>
    <row r="180" spans="1:17" s="259" customFormat="1" hidden="1" outlineLevel="2">
      <c r="A180" s="256"/>
      <c r="B180" s="257"/>
      <c r="C180" s="258"/>
      <c r="D180" s="255"/>
      <c r="E180" s="196" t="str">
        <f t="shared" ref="E180:Q180" si="80" xml:space="preserve"> E178</f>
        <v>Prior year closing RCV expressed in current year nominal terms - WN</v>
      </c>
      <c r="F180" s="196">
        <f t="shared" si="80"/>
        <v>0</v>
      </c>
      <c r="G180" s="196" t="str">
        <f t="shared" si="80"/>
        <v>£m</v>
      </c>
      <c r="H180" s="196">
        <f t="shared" si="80"/>
        <v>0</v>
      </c>
      <c r="I180" s="196">
        <f t="shared" si="80"/>
        <v>0</v>
      </c>
      <c r="J180" s="196">
        <f t="shared" si="80"/>
        <v>0</v>
      </c>
      <c r="K180" s="196">
        <f t="shared" si="80"/>
        <v>0</v>
      </c>
      <c r="L180" s="196">
        <f t="shared" si="80"/>
        <v>0</v>
      </c>
      <c r="M180" s="196">
        <f t="shared" si="80"/>
        <v>14.535835812916055</v>
      </c>
      <c r="N180" s="196">
        <f t="shared" si="80"/>
        <v>20.890383036294953</v>
      </c>
      <c r="O180" s="196">
        <f t="shared" si="80"/>
        <v>0</v>
      </c>
      <c r="P180" s="196">
        <f t="shared" si="80"/>
        <v>0</v>
      </c>
      <c r="Q180" s="196">
        <f t="shared" si="80"/>
        <v>0</v>
      </c>
    </row>
    <row r="181" spans="1:17" s="259" customFormat="1" hidden="1" outlineLevel="2">
      <c r="A181" s="256"/>
      <c r="B181" s="257"/>
      <c r="C181" s="258"/>
      <c r="D181" s="255" t="s">
        <v>631</v>
      </c>
      <c r="E181" s="196" t="s">
        <v>1062</v>
      </c>
      <c r="F181" s="196"/>
      <c r="G181" s="196" t="s">
        <v>255</v>
      </c>
      <c r="H181" s="196"/>
      <c r="I181" s="196"/>
      <c r="J181" s="196">
        <f t="shared" ref="J181:Q181" si="81" xml:space="preserve"> I173</f>
        <v>0</v>
      </c>
      <c r="K181" s="196">
        <f t="shared" si="81"/>
        <v>0</v>
      </c>
      <c r="L181" s="196">
        <f t="shared" si="81"/>
        <v>0</v>
      </c>
      <c r="M181" s="196">
        <f t="shared" si="81"/>
        <v>14.390079938766485</v>
      </c>
      <c r="N181" s="196">
        <f t="shared" si="81"/>
        <v>19.67103020670864</v>
      </c>
      <c r="O181" s="196">
        <f t="shared" si="81"/>
        <v>26.339139194485632</v>
      </c>
      <c r="P181" s="196">
        <f t="shared" si="81"/>
        <v>0</v>
      </c>
      <c r="Q181" s="196">
        <f t="shared" si="81"/>
        <v>0</v>
      </c>
    </row>
    <row r="182" spans="1:17" s="259" customFormat="1" hidden="1" outlineLevel="2">
      <c r="A182" s="256"/>
      <c r="B182" s="257"/>
      <c r="C182" s="258"/>
      <c r="D182" s="255"/>
      <c r="E182" s="266" t="str">
        <f t="shared" ref="E182:Q182" si="82" xml:space="preserve"> E$13</f>
        <v>Annual update active flag</v>
      </c>
      <c r="F182" s="266">
        <f t="shared" si="82"/>
        <v>0</v>
      </c>
      <c r="G182" s="266" t="str">
        <f t="shared" si="82"/>
        <v>Flag</v>
      </c>
      <c r="H182" s="266">
        <f t="shared" si="82"/>
        <v>0</v>
      </c>
      <c r="I182" s="266">
        <f t="shared" si="82"/>
        <v>0</v>
      </c>
      <c r="J182" s="266">
        <f t="shared" si="82"/>
        <v>0</v>
      </c>
      <c r="K182" s="266">
        <f t="shared" si="82"/>
        <v>0</v>
      </c>
      <c r="L182" s="266">
        <f t="shared" si="82"/>
        <v>1</v>
      </c>
      <c r="M182" s="266">
        <f t="shared" si="82"/>
        <v>1</v>
      </c>
      <c r="N182" s="266">
        <f t="shared" si="82"/>
        <v>1</v>
      </c>
      <c r="O182" s="266">
        <f t="shared" si="82"/>
        <v>0</v>
      </c>
      <c r="P182" s="266">
        <f t="shared" si="82"/>
        <v>0</v>
      </c>
      <c r="Q182" s="266">
        <f t="shared" si="82"/>
        <v>0</v>
      </c>
    </row>
    <row r="183" spans="1:17" s="259" customFormat="1" hidden="1" outlineLevel="2">
      <c r="A183" s="256"/>
      <c r="B183" s="257"/>
      <c r="C183" s="258"/>
      <c r="D183" s="255"/>
      <c r="E183" s="320" t="s">
        <v>1063</v>
      </c>
      <c r="F183" s="320"/>
      <c r="G183" s="320" t="s">
        <v>255</v>
      </c>
      <c r="H183" s="320"/>
      <c r="I183" s="320"/>
      <c r="J183" s="320">
        <f t="shared" ref="J183:Q183" si="83" xml:space="preserve"> J182 * (J180 - J181)</f>
        <v>0</v>
      </c>
      <c r="K183" s="320">
        <f t="shared" si="83"/>
        <v>0</v>
      </c>
      <c r="L183" s="320">
        <f t="shared" si="83"/>
        <v>0</v>
      </c>
      <c r="M183" s="320">
        <f t="shared" si="83"/>
        <v>0.14575587414956992</v>
      </c>
      <c r="N183" s="320">
        <f t="shared" si="83"/>
        <v>1.2193528295863132</v>
      </c>
      <c r="O183" s="320">
        <f t="shared" si="83"/>
        <v>0</v>
      </c>
      <c r="P183" s="320">
        <f t="shared" si="83"/>
        <v>0</v>
      </c>
      <c r="Q183" s="320">
        <f t="shared" si="83"/>
        <v>0</v>
      </c>
    </row>
    <row r="184" spans="1:17" s="192" customFormat="1" hidden="1" outlineLevel="1">
      <c r="A184" s="188"/>
      <c r="B184" s="304"/>
      <c r="C184" s="190"/>
      <c r="D184" s="191"/>
      <c r="E184" s="195"/>
    </row>
    <row r="185" spans="1:17" s="192" customFormat="1" hidden="1" outlineLevel="1" collapsed="1">
      <c r="A185" s="188"/>
      <c r="B185" s="304" t="s">
        <v>759</v>
      </c>
      <c r="C185" s="190"/>
      <c r="D185" s="191"/>
      <c r="E185" s="195"/>
    </row>
    <row r="186" spans="1:17" s="192" customFormat="1" hidden="1" outlineLevel="2">
      <c r="A186" s="188"/>
      <c r="B186" s="85"/>
      <c r="C186" s="190"/>
      <c r="D186" s="191"/>
      <c r="E186" s="195"/>
    </row>
    <row r="187" spans="1:17" s="187" customFormat="1" hidden="1" outlineLevel="2">
      <c r="A187" s="183"/>
      <c r="B187" s="158"/>
      <c r="C187" s="185"/>
      <c r="D187" s="186"/>
      <c r="E187" s="181" t="str">
        <f xml:space="preserve"> Inp!E$206</f>
        <v>Regulatory equity notional (PR19FD)</v>
      </c>
      <c r="F187" s="181">
        <f xml:space="preserve"> Inp!F$206</f>
        <v>0</v>
      </c>
      <c r="G187" s="181" t="str">
        <f xml:space="preserve"> Inp!G$206</f>
        <v>%</v>
      </c>
      <c r="H187" s="181">
        <f xml:space="preserve"> Inp!H$206</f>
        <v>0</v>
      </c>
      <c r="I187" s="181">
        <f xml:space="preserve"> Inp!I$206</f>
        <v>0</v>
      </c>
      <c r="J187" s="291">
        <f xml:space="preserve"> Inp!J$206</f>
        <v>0</v>
      </c>
      <c r="K187" s="291">
        <f xml:space="preserve"> Inp!K$206</f>
        <v>0</v>
      </c>
      <c r="L187" s="291">
        <f xml:space="preserve"> Inp!L$206</f>
        <v>0</v>
      </c>
      <c r="M187" s="291">
        <f xml:space="preserve"> Inp!M$206</f>
        <v>0.4</v>
      </c>
      <c r="N187" s="291">
        <f xml:space="preserve"> Inp!N$206</f>
        <v>0.4</v>
      </c>
      <c r="O187" s="291">
        <f xml:space="preserve"> Inp!O$206</f>
        <v>0.4</v>
      </c>
      <c r="P187" s="291">
        <f xml:space="preserve"> Inp!P$206</f>
        <v>0.4</v>
      </c>
      <c r="Q187" s="291">
        <f xml:space="preserve"> Inp!Q$206</f>
        <v>0.4</v>
      </c>
    </row>
    <row r="188" spans="1:17" s="192" customFormat="1" hidden="1" outlineLevel="2">
      <c r="A188" s="188"/>
      <c r="B188" s="304"/>
      <c r="C188" s="190"/>
      <c r="D188" s="191"/>
      <c r="E188" s="195" t="str">
        <f t="shared" ref="E188:Q188" si="84" xml:space="preserve"> E166</f>
        <v>Average total RCV (year average) - WN - nominal</v>
      </c>
      <c r="F188" s="195">
        <f t="shared" si="84"/>
        <v>0</v>
      </c>
      <c r="G188" s="195" t="str">
        <f t="shared" si="84"/>
        <v>£m</v>
      </c>
      <c r="H188" s="195">
        <f t="shared" si="84"/>
        <v>0</v>
      </c>
      <c r="I188" s="195">
        <f t="shared" si="84"/>
        <v>0</v>
      </c>
      <c r="J188" s="195">
        <f t="shared" si="84"/>
        <v>0</v>
      </c>
      <c r="K188" s="195">
        <f t="shared" si="84"/>
        <v>0</v>
      </c>
      <c r="L188" s="195">
        <f t="shared" si="84"/>
        <v>0</v>
      </c>
      <c r="M188" s="195">
        <f t="shared" si="84"/>
        <v>17.026866240628337</v>
      </c>
      <c r="N188" s="195">
        <f t="shared" si="84"/>
        <v>22.961952852434543</v>
      </c>
      <c r="O188" s="195">
        <f t="shared" si="84"/>
        <v>0</v>
      </c>
      <c r="P188" s="195">
        <f t="shared" si="84"/>
        <v>0</v>
      </c>
      <c r="Q188" s="195">
        <f t="shared" si="84"/>
        <v>0</v>
      </c>
    </row>
    <row r="189" spans="1:17" s="192" customFormat="1" hidden="1" outlineLevel="2">
      <c r="A189" s="188"/>
      <c r="B189" s="269"/>
      <c r="C189" s="190"/>
      <c r="D189" s="191"/>
      <c r="E189" s="195" t="s">
        <v>1499</v>
      </c>
      <c r="G189" s="192" t="s">
        <v>255</v>
      </c>
      <c r="J189" s="195">
        <f t="shared" ref="J189:Q189" si="85" xml:space="preserve"> J187 * J188</f>
        <v>0</v>
      </c>
      <c r="K189" s="195">
        <f t="shared" si="85"/>
        <v>0</v>
      </c>
      <c r="L189" s="195">
        <f t="shared" si="85"/>
        <v>0</v>
      </c>
      <c r="M189" s="195">
        <f t="shared" si="85"/>
        <v>6.8107464962513351</v>
      </c>
      <c r="N189" s="195">
        <f t="shared" si="85"/>
        <v>9.1847811409738167</v>
      </c>
      <c r="O189" s="195">
        <f t="shared" si="85"/>
        <v>0</v>
      </c>
      <c r="P189" s="195">
        <f t="shared" si="85"/>
        <v>0</v>
      </c>
      <c r="Q189" s="195">
        <f t="shared" si="85"/>
        <v>0</v>
      </c>
    </row>
    <row r="190" spans="1:17" s="240" customFormat="1" hidden="1" outlineLevel="2">
      <c r="A190" s="237"/>
      <c r="B190" s="307"/>
      <c r="C190" s="238"/>
      <c r="D190" s="239"/>
      <c r="E190" s="196" t="s">
        <v>1065</v>
      </c>
      <c r="G190" s="240" t="s">
        <v>255</v>
      </c>
      <c r="J190" s="196">
        <f t="shared" ref="J190:Q190" si="86" xml:space="preserve"> J140 * J$13</f>
        <v>0</v>
      </c>
      <c r="K190" s="196">
        <f t="shared" si="86"/>
        <v>0</v>
      </c>
      <c r="L190" s="196">
        <f t="shared" si="86"/>
        <v>0</v>
      </c>
      <c r="M190" s="196">
        <f t="shared" si="86"/>
        <v>16.263498755464596</v>
      </c>
      <c r="N190" s="196">
        <f t="shared" si="86"/>
        <v>21.155310326546804</v>
      </c>
      <c r="O190" s="196">
        <f t="shared" si="86"/>
        <v>0</v>
      </c>
      <c r="P190" s="196">
        <f t="shared" si="86"/>
        <v>0</v>
      </c>
      <c r="Q190" s="196">
        <f t="shared" si="86"/>
        <v>0</v>
      </c>
    </row>
    <row r="191" spans="1:17" s="240" customFormat="1" hidden="1" outlineLevel="2">
      <c r="A191" s="237"/>
      <c r="B191" s="307"/>
      <c r="C191" s="238"/>
      <c r="D191" s="239"/>
      <c r="E191" s="196" t="s">
        <v>1066</v>
      </c>
      <c r="G191" s="240" t="s">
        <v>255</v>
      </c>
      <c r="J191" s="196">
        <f t="shared" ref="J191:Q191" si="87" xml:space="preserve"> J187 * J190</f>
        <v>0</v>
      </c>
      <c r="K191" s="196">
        <f t="shared" si="87"/>
        <v>0</v>
      </c>
      <c r="L191" s="196">
        <f t="shared" si="87"/>
        <v>0</v>
      </c>
      <c r="M191" s="196">
        <f t="shared" si="87"/>
        <v>6.5053995021858384</v>
      </c>
      <c r="N191" s="196">
        <f xml:space="preserve"> N187 * N190</f>
        <v>8.4621241306187223</v>
      </c>
      <c r="O191" s="196">
        <f t="shared" si="87"/>
        <v>0</v>
      </c>
      <c r="P191" s="196">
        <f t="shared" si="87"/>
        <v>0</v>
      </c>
      <c r="Q191" s="196">
        <f t="shared" si="87"/>
        <v>0</v>
      </c>
    </row>
    <row r="192" spans="1:17" s="192" customFormat="1" hidden="1" outlineLevel="1">
      <c r="A192" s="188"/>
      <c r="B192" s="85"/>
      <c r="C192" s="190"/>
      <c r="D192" s="191"/>
      <c r="E192" s="195"/>
    </row>
    <row r="193" spans="1:17" s="192" customFormat="1" hidden="1" outlineLevel="1" collapsed="1">
      <c r="A193" s="188"/>
      <c r="B193" s="304" t="s">
        <v>761</v>
      </c>
      <c r="C193" s="190"/>
      <c r="D193" s="191"/>
      <c r="E193" s="195"/>
    </row>
    <row r="194" spans="1:17" s="192" customFormat="1" hidden="1" outlineLevel="2">
      <c r="A194" s="188"/>
      <c r="B194" s="304"/>
      <c r="C194" s="190"/>
      <c r="D194" s="191"/>
      <c r="E194" s="195"/>
    </row>
    <row r="195" spans="1:17" s="187" customFormat="1" hidden="1" outlineLevel="2">
      <c r="A195" s="183"/>
      <c r="B195" s="158"/>
      <c r="C195" s="185"/>
      <c r="D195" s="186"/>
      <c r="E195" s="181" t="str">
        <f xml:space="preserve"> Inp!E$214</f>
        <v>Regulatory equity actual</v>
      </c>
      <c r="F195" s="181">
        <f xml:space="preserve"> Inp!F$214</f>
        <v>0</v>
      </c>
      <c r="G195" s="181" t="str">
        <f xml:space="preserve"> Inp!G$214</f>
        <v>%</v>
      </c>
      <c r="H195" s="181">
        <f xml:space="preserve"> Inp!H$214</f>
        <v>0</v>
      </c>
      <c r="I195" s="181">
        <f xml:space="preserve"> Inp!I$214</f>
        <v>0</v>
      </c>
      <c r="J195" s="291">
        <f xml:space="preserve"> Inp!J$214</f>
        <v>0</v>
      </c>
      <c r="K195" s="291">
        <f xml:space="preserve"> Inp!K$214</f>
        <v>0</v>
      </c>
      <c r="L195" s="291">
        <f xml:space="preserve"> Inp!L$214</f>
        <v>0</v>
      </c>
      <c r="M195" s="291">
        <f xml:space="preserve"> Inp!M$214</f>
        <v>0.38514999999999999</v>
      </c>
      <c r="N195" s="291">
        <f xml:space="preserve"> Inp!N$214</f>
        <v>0</v>
      </c>
      <c r="O195" s="291">
        <f xml:space="preserve"> Inp!O$214</f>
        <v>0</v>
      </c>
      <c r="P195" s="291">
        <f xml:space="preserve"> Inp!P$214</f>
        <v>0</v>
      </c>
      <c r="Q195" s="291">
        <f xml:space="preserve"> Inp!Q$214</f>
        <v>0</v>
      </c>
    </row>
    <row r="196" spans="1:17" s="192" customFormat="1" hidden="1" outlineLevel="2">
      <c r="A196" s="188"/>
      <c r="B196" s="304"/>
      <c r="C196" s="190"/>
      <c r="D196" s="191"/>
      <c r="E196" s="195" t="str">
        <f t="shared" ref="E196:Q196" si="88" xml:space="preserve"> E166</f>
        <v>Average total RCV (year average) - WN - nominal</v>
      </c>
      <c r="F196" s="195">
        <f t="shared" si="88"/>
        <v>0</v>
      </c>
      <c r="G196" s="195" t="str">
        <f t="shared" si="88"/>
        <v>£m</v>
      </c>
      <c r="H196" s="195">
        <f t="shared" si="88"/>
        <v>0</v>
      </c>
      <c r="I196" s="195">
        <f t="shared" si="88"/>
        <v>0</v>
      </c>
      <c r="J196" s="195">
        <f t="shared" si="88"/>
        <v>0</v>
      </c>
      <c r="K196" s="195">
        <f t="shared" si="88"/>
        <v>0</v>
      </c>
      <c r="L196" s="195">
        <f t="shared" si="88"/>
        <v>0</v>
      </c>
      <c r="M196" s="195">
        <f t="shared" si="88"/>
        <v>17.026866240628337</v>
      </c>
      <c r="N196" s="195">
        <f t="shared" si="88"/>
        <v>22.961952852434543</v>
      </c>
      <c r="O196" s="195">
        <f t="shared" si="88"/>
        <v>0</v>
      </c>
      <c r="P196" s="195">
        <f t="shared" si="88"/>
        <v>0</v>
      </c>
      <c r="Q196" s="195">
        <f t="shared" si="88"/>
        <v>0</v>
      </c>
    </row>
    <row r="197" spans="1:17" s="192" customFormat="1" hidden="1" outlineLevel="2">
      <c r="A197" s="188"/>
      <c r="B197" s="304"/>
      <c r="C197" s="190"/>
      <c r="D197" s="191"/>
      <c r="E197" s="195" t="s">
        <v>1500</v>
      </c>
      <c r="G197" s="192" t="s">
        <v>255</v>
      </c>
      <c r="J197" s="195">
        <f t="shared" ref="J197:Q197" si="89" xml:space="preserve"> J195 * J196</f>
        <v>0</v>
      </c>
      <c r="K197" s="195">
        <f t="shared" si="89"/>
        <v>0</v>
      </c>
      <c r="L197" s="195">
        <f t="shared" si="89"/>
        <v>0</v>
      </c>
      <c r="M197" s="195">
        <f t="shared" si="89"/>
        <v>6.5578975325780036</v>
      </c>
      <c r="N197" s="195">
        <f t="shared" si="89"/>
        <v>0</v>
      </c>
      <c r="O197" s="195">
        <f t="shared" si="89"/>
        <v>0</v>
      </c>
      <c r="P197" s="195">
        <f t="shared" si="89"/>
        <v>0</v>
      </c>
      <c r="Q197" s="195">
        <f t="shared" si="89"/>
        <v>0</v>
      </c>
    </row>
    <row r="198" spans="1:17" s="259" customFormat="1" hidden="1" outlineLevel="2">
      <c r="A198" s="256"/>
      <c r="B198" s="257"/>
      <c r="C198" s="258"/>
      <c r="D198" s="255"/>
      <c r="E198" s="196" t="s">
        <v>1065</v>
      </c>
      <c r="F198" s="240"/>
      <c r="G198" s="240" t="s">
        <v>255</v>
      </c>
      <c r="H198" s="240"/>
      <c r="I198" s="240"/>
      <c r="J198" s="196">
        <f t="shared" ref="J198:Q198" si="90" xml:space="preserve"> J140 * J$13</f>
        <v>0</v>
      </c>
      <c r="K198" s="196">
        <f t="shared" si="90"/>
        <v>0</v>
      </c>
      <c r="L198" s="196">
        <f t="shared" si="90"/>
        <v>0</v>
      </c>
      <c r="M198" s="196">
        <f xml:space="preserve"> M140 * M$13</f>
        <v>16.263498755464596</v>
      </c>
      <c r="N198" s="196">
        <f t="shared" si="90"/>
        <v>21.155310326546804</v>
      </c>
      <c r="O198" s="196">
        <f t="shared" si="90"/>
        <v>0</v>
      </c>
      <c r="P198" s="196">
        <f t="shared" si="90"/>
        <v>0</v>
      </c>
      <c r="Q198" s="196">
        <f t="shared" si="90"/>
        <v>0</v>
      </c>
    </row>
    <row r="199" spans="1:17" s="259" customFormat="1" hidden="1" outlineLevel="2">
      <c r="A199" s="256"/>
      <c r="B199" s="257"/>
      <c r="C199" s="258"/>
      <c r="D199" s="255"/>
      <c r="E199" s="196" t="s">
        <v>1068</v>
      </c>
      <c r="F199" s="240"/>
      <c r="G199" s="240" t="s">
        <v>255</v>
      </c>
      <c r="H199" s="240"/>
      <c r="I199" s="240"/>
      <c r="J199" s="196">
        <f t="shared" ref="J199:Q199" si="91" xml:space="preserve"> J195 * J198</f>
        <v>0</v>
      </c>
      <c r="K199" s="196">
        <f t="shared" si="91"/>
        <v>0</v>
      </c>
      <c r="L199" s="196">
        <f t="shared" si="91"/>
        <v>0</v>
      </c>
      <c r="M199" s="196">
        <f xml:space="preserve"> M195 * M198</f>
        <v>6.2638865456671891</v>
      </c>
      <c r="N199" s="196">
        <f t="shared" si="91"/>
        <v>0</v>
      </c>
      <c r="O199" s="196">
        <f t="shared" si="91"/>
        <v>0</v>
      </c>
      <c r="P199" s="196">
        <f t="shared" si="91"/>
        <v>0</v>
      </c>
      <c r="Q199" s="196">
        <f t="shared" si="91"/>
        <v>0</v>
      </c>
    </row>
    <row r="200" spans="1:17" s="259" customFormat="1" hidden="1" outlineLevel="1">
      <c r="A200" s="256"/>
      <c r="B200" s="257"/>
      <c r="C200" s="258"/>
      <c r="D200" s="255"/>
      <c r="E200" s="196"/>
      <c r="F200" s="240"/>
      <c r="G200" s="240"/>
      <c r="H200" s="240"/>
      <c r="I200" s="240"/>
      <c r="J200" s="196"/>
      <c r="K200" s="196"/>
      <c r="L200" s="196"/>
      <c r="M200" s="196"/>
      <c r="N200" s="196"/>
      <c r="O200" s="196"/>
      <c r="P200" s="196"/>
      <c r="Q200" s="196"/>
    </row>
    <row r="201" spans="1:17" s="259" customFormat="1">
      <c r="A201" s="256"/>
      <c r="B201" s="257"/>
      <c r="C201" s="258"/>
      <c r="D201" s="255"/>
      <c r="E201" s="196"/>
      <c r="F201" s="196"/>
      <c r="G201" s="196"/>
      <c r="H201" s="196"/>
      <c r="I201" s="196"/>
      <c r="J201" s="196"/>
      <c r="K201" s="196"/>
      <c r="L201" s="196"/>
      <c r="M201" s="196"/>
      <c r="N201" s="196"/>
      <c r="O201" s="196"/>
      <c r="P201" s="196"/>
      <c r="Q201" s="196"/>
    </row>
    <row r="202" spans="1:17" s="33" customFormat="1" collapsed="1">
      <c r="A202" s="33" t="s">
        <v>1501</v>
      </c>
      <c r="D202" s="253"/>
    </row>
    <row r="203" spans="1:17" s="259" customFormat="1" hidden="1" outlineLevel="1">
      <c r="A203" s="256"/>
      <c r="B203" s="257"/>
      <c r="C203" s="258"/>
      <c r="D203" s="255"/>
      <c r="E203" s="196"/>
      <c r="F203" s="196"/>
      <c r="G203" s="196"/>
      <c r="H203" s="196"/>
      <c r="I203" s="196"/>
      <c r="J203" s="196"/>
      <c r="K203" s="196"/>
      <c r="L203" s="196"/>
      <c r="M203" s="196"/>
      <c r="N203" s="196"/>
      <c r="O203" s="196"/>
      <c r="P203" s="196"/>
      <c r="Q203" s="196"/>
    </row>
    <row r="204" spans="1:17" s="259" customFormat="1" hidden="1" outlineLevel="1" collapsed="1">
      <c r="A204" s="256"/>
      <c r="B204" s="144" t="s">
        <v>1475</v>
      </c>
      <c r="C204" s="258"/>
      <c r="D204" s="255"/>
      <c r="E204" s="196"/>
      <c r="F204" s="196"/>
      <c r="G204" s="196"/>
      <c r="H204" s="196"/>
      <c r="I204" s="196"/>
      <c r="J204" s="196"/>
      <c r="K204" s="196"/>
      <c r="L204" s="196"/>
      <c r="M204" s="196"/>
      <c r="N204" s="196"/>
      <c r="O204" s="196"/>
      <c r="P204" s="196"/>
      <c r="Q204" s="196"/>
    </row>
    <row r="205" spans="1:17" s="259" customFormat="1" hidden="1" outlineLevel="2">
      <c r="A205" s="256"/>
      <c r="B205" s="257"/>
      <c r="C205" s="258"/>
      <c r="D205" s="255"/>
      <c r="E205" s="196"/>
      <c r="F205" s="196"/>
      <c r="G205" s="196"/>
      <c r="H205" s="196"/>
      <c r="I205" s="196"/>
      <c r="J205" s="196"/>
      <c r="K205" s="196"/>
      <c r="L205" s="196"/>
      <c r="M205" s="196"/>
      <c r="N205" s="196"/>
      <c r="O205" s="196"/>
      <c r="P205" s="196"/>
      <c r="Q205" s="196"/>
    </row>
    <row r="206" spans="1:17" s="292" customFormat="1" hidden="1" outlineLevel="2">
      <c r="A206" s="287"/>
      <c r="B206" s="288"/>
      <c r="C206" s="289"/>
      <c r="D206" s="290"/>
      <c r="E206" s="181" t="str">
        <f xml:space="preserve"> PR19FDPublishedTables!E$369</f>
        <v>RCV (RPI inflated RCV) 31 March 2020 post midnight adjustments - WWN - real</v>
      </c>
      <c r="F206" s="181">
        <f xml:space="preserve"> PR19FDPublishedTables!F$369</f>
        <v>0</v>
      </c>
      <c r="G206" s="181" t="str">
        <f xml:space="preserve"> PR19FDPublishedTables!G$369</f>
        <v>£m</v>
      </c>
      <c r="H206" s="181">
        <f xml:space="preserve"> PR19FDPublishedTables!H$369</f>
        <v>0</v>
      </c>
      <c r="I206" s="181">
        <f xml:space="preserve"> PR19FDPublishedTables!I$369</f>
        <v>0</v>
      </c>
      <c r="J206" s="181">
        <f xml:space="preserve"> PR19FDPublishedTables!J$369</f>
        <v>0</v>
      </c>
      <c r="K206" s="181">
        <f xml:space="preserve"> PR19FDPublishedTables!K$369</f>
        <v>0</v>
      </c>
      <c r="L206" s="181">
        <f xml:space="preserve"> PR19FDPublishedTables!L$369</f>
        <v>0.33447765857520678</v>
      </c>
      <c r="M206" s="181">
        <f xml:space="preserve"> PR19FDPublishedTables!M$369</f>
        <v>0</v>
      </c>
      <c r="N206" s="181">
        <f xml:space="preserve"> PR19FDPublishedTables!N$369</f>
        <v>0</v>
      </c>
      <c r="O206" s="181">
        <f xml:space="preserve"> PR19FDPublishedTables!O$369</f>
        <v>0</v>
      </c>
      <c r="P206" s="181">
        <f xml:space="preserve"> PR19FDPublishedTables!P$369</f>
        <v>0</v>
      </c>
      <c r="Q206" s="181">
        <f xml:space="preserve"> PR19FDPublishedTables!Q$369</f>
        <v>0</v>
      </c>
    </row>
    <row r="207" spans="1:17" s="292" customFormat="1" hidden="1" outlineLevel="2">
      <c r="A207" s="287"/>
      <c r="B207" s="288"/>
      <c r="C207" s="289"/>
      <c r="D207" s="255"/>
      <c r="E207" s="181" t="str">
        <f xml:space="preserve"> PR19FDPublishedTables!E$378</f>
        <v>Opening RCV (RPI inflated RCV) - WWN - real</v>
      </c>
      <c r="F207" s="181">
        <f xml:space="preserve"> PR19FDPublishedTables!F$378</f>
        <v>0</v>
      </c>
      <c r="G207" s="181" t="str">
        <f xml:space="preserve"> PR19FDPublishedTables!G$378</f>
        <v>£m</v>
      </c>
      <c r="H207" s="181">
        <f xml:space="preserve"> PR19FDPublishedTables!H$378</f>
        <v>0</v>
      </c>
      <c r="I207" s="181">
        <f xml:space="preserve"> PR19FDPublishedTables!I$378</f>
        <v>0</v>
      </c>
      <c r="J207" s="181">
        <f xml:space="preserve"> PR19FDPublishedTables!J$378</f>
        <v>0</v>
      </c>
      <c r="K207" s="181">
        <f xml:space="preserve"> PR19FDPublishedTables!K$378</f>
        <v>0</v>
      </c>
      <c r="L207" s="181">
        <f xml:space="preserve"> PR19FDPublishedTables!L$378</f>
        <v>0</v>
      </c>
      <c r="M207" s="181">
        <f xml:space="preserve"> PR19FDPublishedTables!M$378</f>
        <v>0.33592875798578742</v>
      </c>
      <c r="N207" s="181">
        <f xml:space="preserve"> PR19FDPublishedTables!N$378</f>
        <v>0.32449230251219019</v>
      </c>
      <c r="O207" s="181">
        <f xml:space="preserve"> PR19FDPublishedTables!O$378</f>
        <v>0.31381030344908817</v>
      </c>
      <c r="P207" s="181">
        <f xml:space="preserve"> PR19FDPublishedTables!P$378</f>
        <v>0.30355199523369469</v>
      </c>
      <c r="Q207" s="181">
        <f xml:space="preserve"> PR19FDPublishedTables!Q$378</f>
        <v>0.29362902619067827</v>
      </c>
    </row>
    <row r="208" spans="1:17" s="292" customFormat="1" hidden="1" outlineLevel="2">
      <c r="A208" s="287"/>
      <c r="B208" s="288"/>
      <c r="C208" s="289"/>
      <c r="D208" s="255" t="str">
        <f xml:space="preserve"> PR19FDPublishedTables!D$29</f>
        <v>less</v>
      </c>
      <c r="E208" s="181" t="str">
        <f xml:space="preserve"> PR19FDPublishedTables!E$379</f>
        <v>RCV - CPI(H) + RPI wedge bf depreciation - WWN - real</v>
      </c>
      <c r="F208" s="181">
        <f xml:space="preserve"> PR19FDPublishedTables!F$379</f>
        <v>0</v>
      </c>
      <c r="G208" s="181" t="str">
        <f xml:space="preserve"> PR19FDPublishedTables!G$379</f>
        <v>£m</v>
      </c>
      <c r="H208" s="181">
        <f xml:space="preserve"> PR19FDPublishedTables!H$379</f>
        <v>0</v>
      </c>
      <c r="I208" s="181">
        <f xml:space="preserve"> PR19FDPublishedTables!I$379</f>
        <v>0</v>
      </c>
      <c r="J208" s="181">
        <f xml:space="preserve"> PR19FDPublishedTables!J$379</f>
        <v>0</v>
      </c>
      <c r="K208" s="181">
        <f xml:space="preserve"> PR19FDPublishedTables!K$379</f>
        <v>0</v>
      </c>
      <c r="L208" s="181">
        <f xml:space="preserve"> PR19FDPublishedTables!L$379</f>
        <v>0</v>
      </c>
      <c r="M208" s="181">
        <f xml:space="preserve"> PR19FDPublishedTables!M$379</f>
        <v>1.4444936593388823E-2</v>
      </c>
      <c r="N208" s="181">
        <f xml:space="preserve"> PR19FDPublishedTables!N$379</f>
        <v>1.3953169008024138E-2</v>
      </c>
      <c r="O208" s="181">
        <f xml:space="preserve"> PR19FDPublishedTables!O$379</f>
        <v>1.3493843048310753E-2</v>
      </c>
      <c r="P208" s="181">
        <f xml:space="preserve"> PR19FDPublishedTables!P$379</f>
        <v>1.3052735795048898E-2</v>
      </c>
      <c r="Q208" s="181">
        <f xml:space="preserve"> PR19FDPublishedTables!Q$379</f>
        <v>1.2626048126199193E-2</v>
      </c>
    </row>
    <row r="209" spans="1:17" s="292" customFormat="1" hidden="1" outlineLevel="2">
      <c r="A209" s="287"/>
      <c r="B209" s="288"/>
      <c r="C209" s="289"/>
      <c r="D209" s="255"/>
      <c r="E209" s="181" t="str">
        <f xml:space="preserve"> PR19FDPublishedTables!E$380</f>
        <v>Closing RCV (RPI inflated RCV) - WWN - real</v>
      </c>
      <c r="F209" s="181">
        <f xml:space="preserve"> PR19FDPublishedTables!F$380</f>
        <v>0</v>
      </c>
      <c r="G209" s="181" t="str">
        <f xml:space="preserve"> PR19FDPublishedTables!G$380</f>
        <v>£m</v>
      </c>
      <c r="H209" s="181">
        <f xml:space="preserve"> PR19FDPublishedTables!H$380</f>
        <v>0</v>
      </c>
      <c r="I209" s="181">
        <f xml:space="preserve"> PR19FDPublishedTables!I$380</f>
        <v>0</v>
      </c>
      <c r="J209" s="181">
        <f xml:space="preserve"> PR19FDPublishedTables!J$380</f>
        <v>0</v>
      </c>
      <c r="K209" s="181">
        <f xml:space="preserve"> PR19FDPublishedTables!K$380</f>
        <v>0</v>
      </c>
      <c r="L209" s="181">
        <f xml:space="preserve"> PR19FDPublishedTables!L$380</f>
        <v>0</v>
      </c>
      <c r="M209" s="181">
        <f xml:space="preserve"> PR19FDPublishedTables!M$380</f>
        <v>0.32148382139239862</v>
      </c>
      <c r="N209" s="181">
        <f xml:space="preserve"> PR19FDPublishedTables!N$380</f>
        <v>0.31053913350416606</v>
      </c>
      <c r="O209" s="181">
        <f xml:space="preserve"> PR19FDPublishedTables!O$380</f>
        <v>0.30031646040077742</v>
      </c>
      <c r="P209" s="181">
        <f xml:space="preserve"> PR19FDPublishedTables!P$380</f>
        <v>0.2904992594386458</v>
      </c>
      <c r="Q209" s="181">
        <f xml:space="preserve"> PR19FDPublishedTables!Q$380</f>
        <v>0.28100297806447905</v>
      </c>
    </row>
    <row r="210" spans="1:17" s="292" customFormat="1" hidden="1" outlineLevel="2">
      <c r="A210" s="287"/>
      <c r="B210" s="288"/>
      <c r="C210" s="289"/>
      <c r="D210" s="255"/>
      <c r="E210" s="181" t="str">
        <f xml:space="preserve"> PR19FDPublishedTables!E$384</f>
        <v>Average RPI inflated RCV - WWN - real</v>
      </c>
      <c r="F210" s="181">
        <f xml:space="preserve"> PR19FDPublishedTables!F$384</f>
        <v>0</v>
      </c>
      <c r="G210" s="181" t="str">
        <f xml:space="preserve"> PR19FDPublishedTables!G$384</f>
        <v>£m</v>
      </c>
      <c r="H210" s="181">
        <f xml:space="preserve"> PR19FDPublishedTables!H$384</f>
        <v>0</v>
      </c>
      <c r="I210" s="181">
        <f xml:space="preserve"> PR19FDPublishedTables!I$384</f>
        <v>0</v>
      </c>
      <c r="J210" s="181">
        <f xml:space="preserve"> PR19FDPublishedTables!J$384</f>
        <v>0</v>
      </c>
      <c r="K210" s="181">
        <f xml:space="preserve"> PR19FDPublishedTables!K$384</f>
        <v>0</v>
      </c>
      <c r="L210" s="181">
        <f xml:space="preserve"> PR19FDPublishedTables!L$384</f>
        <v>0</v>
      </c>
      <c r="M210" s="181">
        <f xml:space="preserve"> PR19FDPublishedTables!M$384</f>
        <v>0.32870628968909299</v>
      </c>
      <c r="N210" s="181">
        <f xml:space="preserve"> PR19FDPublishedTables!N$384</f>
        <v>0.31751571800817813</v>
      </c>
      <c r="O210" s="181">
        <f xml:space="preserve"> PR19FDPublishedTables!O$384</f>
        <v>0.30706338192493277</v>
      </c>
      <c r="P210" s="181">
        <f xml:space="preserve"> PR19FDPublishedTables!P$384</f>
        <v>0.29702562733617022</v>
      </c>
      <c r="Q210" s="181">
        <f xml:space="preserve"> PR19FDPublishedTables!Q$384</f>
        <v>0.28731600212757868</v>
      </c>
    </row>
    <row r="211" spans="1:17" s="259" customFormat="1" hidden="1" outlineLevel="2">
      <c r="A211" s="256"/>
      <c r="B211" s="257"/>
      <c r="C211" s="258"/>
      <c r="D211" s="255"/>
      <c r="E211" s="196"/>
      <c r="F211" s="196"/>
      <c r="G211" s="196"/>
      <c r="H211" s="196"/>
      <c r="I211" s="196"/>
      <c r="J211" s="196"/>
      <c r="K211" s="196"/>
      <c r="L211" s="196"/>
      <c r="M211" s="196"/>
      <c r="N211" s="196"/>
      <c r="O211" s="196"/>
      <c r="P211" s="196"/>
      <c r="Q211" s="196"/>
    </row>
    <row r="212" spans="1:17" s="292" customFormat="1" hidden="1" outlineLevel="2">
      <c r="A212" s="287"/>
      <c r="B212" s="288"/>
      <c r="C212" s="289"/>
      <c r="D212" s="290"/>
      <c r="E212" s="181" t="str">
        <f xml:space="preserve"> PR19FDPublishedTables!E$408</f>
        <v>RCV (CPIH inflated RCV) 31 March 2020 post midnight adjustments - WWN - real</v>
      </c>
      <c r="F212" s="181">
        <f xml:space="preserve"> PR19FDPublishedTables!F$408</f>
        <v>0</v>
      </c>
      <c r="G212" s="181" t="str">
        <f xml:space="preserve"> PR19FDPublishedTables!G$408</f>
        <v>£m</v>
      </c>
      <c r="H212" s="181">
        <f xml:space="preserve"> PR19FDPublishedTables!H$408</f>
        <v>0</v>
      </c>
      <c r="I212" s="181">
        <f xml:space="preserve"> PR19FDPublishedTables!I$408</f>
        <v>0</v>
      </c>
      <c r="J212" s="181">
        <f xml:space="preserve"> PR19FDPublishedTables!J$408</f>
        <v>0</v>
      </c>
      <c r="K212" s="181">
        <f xml:space="preserve"> PR19FDPublishedTables!K$408</f>
        <v>0</v>
      </c>
      <c r="L212" s="181">
        <f xml:space="preserve"> PR19FDPublishedTables!L$408</f>
        <v>0.33447765857520678</v>
      </c>
      <c r="M212" s="181">
        <f xml:space="preserve"> PR19FDPublishedTables!M$408</f>
        <v>0</v>
      </c>
      <c r="N212" s="181">
        <f xml:space="preserve"> PR19FDPublishedTables!N$408</f>
        <v>0</v>
      </c>
      <c r="O212" s="181">
        <f xml:space="preserve"> PR19FDPublishedTables!O$408</f>
        <v>0</v>
      </c>
      <c r="P212" s="181">
        <f xml:space="preserve"> PR19FDPublishedTables!P$408</f>
        <v>0</v>
      </c>
      <c r="Q212" s="181">
        <f xml:space="preserve"> PR19FDPublishedTables!Q$408</f>
        <v>0</v>
      </c>
    </row>
    <row r="213" spans="1:17" s="259" customFormat="1" hidden="1" outlineLevel="2">
      <c r="A213" s="256"/>
      <c r="B213" s="257"/>
      <c r="C213" s="258"/>
      <c r="D213" s="196"/>
      <c r="E213" s="181" t="str">
        <f xml:space="preserve"> PR19FDPublishedTables!E$422</f>
        <v>Opening RCV (CPIH inflated RCV) - WWN - real</v>
      </c>
      <c r="F213" s="181">
        <f xml:space="preserve"> PR19FDPublishedTables!F$422</f>
        <v>0</v>
      </c>
      <c r="G213" s="181" t="str">
        <f xml:space="preserve"> PR19FDPublishedTables!G$422</f>
        <v>£m</v>
      </c>
      <c r="H213" s="181">
        <f xml:space="preserve"> PR19FDPublishedTables!H$422</f>
        <v>0</v>
      </c>
      <c r="I213" s="181">
        <f xml:space="preserve"> PR19FDPublishedTables!I$422</f>
        <v>0</v>
      </c>
      <c r="J213" s="181">
        <f xml:space="preserve"> PR19FDPublishedTables!J$422</f>
        <v>0</v>
      </c>
      <c r="K213" s="181">
        <f xml:space="preserve"> PR19FDPublishedTables!K$422</f>
        <v>0</v>
      </c>
      <c r="L213" s="181">
        <f xml:space="preserve"> PR19FDPublishedTables!L$422</f>
        <v>0</v>
      </c>
      <c r="M213" s="181">
        <f xml:space="preserve"> PR19FDPublishedTables!M$422</f>
        <v>0.33447765857520678</v>
      </c>
      <c r="N213" s="181">
        <f xml:space="preserve"> PR19FDPublishedTables!N$422</f>
        <v>0.32009511925647266</v>
      </c>
      <c r="O213" s="181">
        <f xml:space="preserve"> PR19FDPublishedTables!O$422</f>
        <v>0.30633102912844445</v>
      </c>
      <c r="P213" s="181">
        <f xml:space="preserve"> PR19FDPublishedTables!P$422</f>
        <v>0.293158794875921</v>
      </c>
      <c r="Q213" s="181">
        <f xml:space="preserve"> PR19FDPublishedTables!Q$422</f>
        <v>0.28055296669625662</v>
      </c>
    </row>
    <row r="214" spans="1:17" s="259" customFormat="1" hidden="1" outlineLevel="2">
      <c r="A214" s="256"/>
      <c r="B214" s="257"/>
      <c r="C214" s="258"/>
      <c r="D214" s="255" t="str">
        <f xml:space="preserve"> PR19FDPublishedTables!D$73</f>
        <v>less</v>
      </c>
      <c r="E214" s="181" t="str">
        <f xml:space="preserve"> PR19FDPublishedTables!E$423</f>
        <v>RCV - CPI(H) bf depreciation - WWN - real</v>
      </c>
      <c r="F214" s="181">
        <f xml:space="preserve"> PR19FDPublishedTables!F$423</f>
        <v>0</v>
      </c>
      <c r="G214" s="181" t="str">
        <f xml:space="preserve"> PR19FDPublishedTables!G$423</f>
        <v>£m</v>
      </c>
      <c r="H214" s="181">
        <f xml:space="preserve"> PR19FDPublishedTables!H$423</f>
        <v>0</v>
      </c>
      <c r="I214" s="181">
        <f xml:space="preserve"> PR19FDPublishedTables!I$423</f>
        <v>0</v>
      </c>
      <c r="J214" s="181">
        <f xml:space="preserve"> PR19FDPublishedTables!J$423</f>
        <v>0</v>
      </c>
      <c r="K214" s="181">
        <f xml:space="preserve"> PR19FDPublishedTables!K$423</f>
        <v>0</v>
      </c>
      <c r="L214" s="181">
        <f xml:space="preserve"> PR19FDPublishedTables!L$423</f>
        <v>0</v>
      </c>
      <c r="M214" s="181">
        <f xml:space="preserve"> PR19FDPublishedTables!M$423</f>
        <v>1.4382539318733878E-2</v>
      </c>
      <c r="N214" s="181">
        <f xml:space="preserve"> PR19FDPublishedTables!N$423</f>
        <v>1.3764090128028301E-2</v>
      </c>
      <c r="O214" s="181">
        <f xml:space="preserve"> PR19FDPublishedTables!O$423</f>
        <v>1.3172234252523105E-2</v>
      </c>
      <c r="P214" s="181">
        <f xml:space="preserve"> PR19FDPublishedTables!P$423</f>
        <v>1.2605828179664645E-2</v>
      </c>
      <c r="Q214" s="181">
        <f xml:space="preserve"> PR19FDPublishedTables!Q$423</f>
        <v>1.2063777567938994E-2</v>
      </c>
    </row>
    <row r="215" spans="1:17" s="259" customFormat="1" hidden="1" outlineLevel="2">
      <c r="A215" s="256"/>
      <c r="B215" s="257"/>
      <c r="C215" s="258"/>
      <c r="D215" s="255" t="str">
        <f xml:space="preserve"> PR19FDPublishedTables!D$74</f>
        <v>less</v>
      </c>
      <c r="E215" s="181" t="str">
        <f xml:space="preserve"> PR19FDPublishedTables!E$424</f>
        <v>Other adjustments CPI(H) - WWN - real</v>
      </c>
      <c r="F215" s="181">
        <f xml:space="preserve"> PR19FDPublishedTables!F$424</f>
        <v>0</v>
      </c>
      <c r="G215" s="181" t="str">
        <f xml:space="preserve"> PR19FDPublishedTables!G$424</f>
        <v>£m</v>
      </c>
      <c r="H215" s="181">
        <f xml:space="preserve"> PR19FDPublishedTables!H$424</f>
        <v>0</v>
      </c>
      <c r="I215" s="181">
        <f xml:space="preserve"> PR19FDPublishedTables!I$424</f>
        <v>0</v>
      </c>
      <c r="J215" s="181">
        <f xml:space="preserve"> PR19FDPublishedTables!J$424</f>
        <v>0</v>
      </c>
      <c r="K215" s="181">
        <f xml:space="preserve"> PR19FDPublishedTables!K$424</f>
        <v>0</v>
      </c>
      <c r="L215" s="181">
        <f xml:space="preserve"> PR19FDPublishedTables!L$424</f>
        <v>0</v>
      </c>
      <c r="M215" s="181">
        <f xml:space="preserve"> PR19FDPublishedTables!M$424</f>
        <v>0</v>
      </c>
      <c r="N215" s="181">
        <f xml:space="preserve"> PR19FDPublishedTables!N$424</f>
        <v>0</v>
      </c>
      <c r="O215" s="181">
        <f xml:space="preserve"> PR19FDPublishedTables!O$424</f>
        <v>0</v>
      </c>
      <c r="P215" s="181">
        <f xml:space="preserve"> PR19FDPublishedTables!P$424</f>
        <v>0</v>
      </c>
      <c r="Q215" s="181">
        <f xml:space="preserve"> PR19FDPublishedTables!Q$424</f>
        <v>0</v>
      </c>
    </row>
    <row r="216" spans="1:17" s="259" customFormat="1" hidden="1" outlineLevel="2">
      <c r="A216" s="256"/>
      <c r="B216" s="257"/>
      <c r="C216" s="258"/>
      <c r="D216" s="255"/>
      <c r="E216" s="181" t="str">
        <f xml:space="preserve"> PR19FDPublishedTables!E$425</f>
        <v>Closing RCV (CPIH inflated RCV) - WWN - real</v>
      </c>
      <c r="F216" s="181">
        <f xml:space="preserve"> PR19FDPublishedTables!F$425</f>
        <v>0</v>
      </c>
      <c r="G216" s="181" t="str">
        <f xml:space="preserve"> PR19FDPublishedTables!G$425</f>
        <v>£m</v>
      </c>
      <c r="H216" s="181">
        <f xml:space="preserve"> PR19FDPublishedTables!H$425</f>
        <v>0</v>
      </c>
      <c r="I216" s="181">
        <f xml:space="preserve"> PR19FDPublishedTables!I$425</f>
        <v>0</v>
      </c>
      <c r="J216" s="181">
        <f xml:space="preserve"> PR19FDPublishedTables!J$425</f>
        <v>0</v>
      </c>
      <c r="K216" s="181">
        <f xml:space="preserve"> PR19FDPublishedTables!K$425</f>
        <v>0</v>
      </c>
      <c r="L216" s="181">
        <f xml:space="preserve"> PR19FDPublishedTables!L$425</f>
        <v>0</v>
      </c>
      <c r="M216" s="181">
        <f xml:space="preserve"> PR19FDPublishedTables!M$425</f>
        <v>0.32009511925647288</v>
      </c>
      <c r="N216" s="181">
        <f xml:space="preserve"> PR19FDPublishedTables!N$425</f>
        <v>0.30633102912844434</v>
      </c>
      <c r="O216" s="181">
        <f xml:space="preserve"> PR19FDPublishedTables!O$425</f>
        <v>0.29315879487592134</v>
      </c>
      <c r="P216" s="181">
        <f xml:space="preserve"> PR19FDPublishedTables!P$425</f>
        <v>0.28055296669625635</v>
      </c>
      <c r="Q216" s="181">
        <f xml:space="preserve"> PR19FDPublishedTables!Q$425</f>
        <v>0.26848918912831765</v>
      </c>
    </row>
    <row r="217" spans="1:17" s="259" customFormat="1" hidden="1" outlineLevel="2">
      <c r="A217" s="256"/>
      <c r="B217" s="257"/>
      <c r="C217" s="258"/>
      <c r="D217" s="255"/>
      <c r="E217" s="181" t="str">
        <f xml:space="preserve"> PR19FDPublishedTables!E$429</f>
        <v>Average CPIH inflated RCV - WWN - real</v>
      </c>
      <c r="F217" s="181">
        <f xml:space="preserve"> PR19FDPublishedTables!F$429</f>
        <v>0</v>
      </c>
      <c r="G217" s="181" t="str">
        <f xml:space="preserve"> PR19FDPublishedTables!G$429</f>
        <v>£m</v>
      </c>
      <c r="H217" s="181">
        <f xml:space="preserve"> PR19FDPublishedTables!H$429</f>
        <v>0</v>
      </c>
      <c r="I217" s="181">
        <f xml:space="preserve"> PR19FDPublishedTables!I$429</f>
        <v>0</v>
      </c>
      <c r="J217" s="181">
        <f xml:space="preserve"> PR19FDPublishedTables!J$429</f>
        <v>0</v>
      </c>
      <c r="K217" s="181">
        <f xml:space="preserve"> PR19FDPublishedTables!K$429</f>
        <v>0</v>
      </c>
      <c r="L217" s="181">
        <f xml:space="preserve"> PR19FDPublishedTables!L$429</f>
        <v>0</v>
      </c>
      <c r="M217" s="181">
        <f xml:space="preserve"> PR19FDPublishedTables!M$429</f>
        <v>0.32728638891583983</v>
      </c>
      <c r="N217" s="181">
        <f xml:space="preserve"> PR19FDPublishedTables!N$429</f>
        <v>0.31321307419245847</v>
      </c>
      <c r="O217" s="181">
        <f xml:space="preserve"> PR19FDPublishedTables!O$429</f>
        <v>0.29974491200218289</v>
      </c>
      <c r="P217" s="181">
        <f xml:space="preserve"> PR19FDPublishedTables!P$429</f>
        <v>0.2868558807860887</v>
      </c>
      <c r="Q217" s="181">
        <f xml:space="preserve"> PR19FDPublishedTables!Q$429</f>
        <v>0.27452107791228714</v>
      </c>
    </row>
    <row r="218" spans="1:17" s="259" customFormat="1" hidden="1" outlineLevel="2">
      <c r="A218" s="256"/>
      <c r="B218" s="257"/>
      <c r="C218" s="258"/>
      <c r="D218" s="255"/>
      <c r="E218" s="196"/>
      <c r="F218" s="196"/>
      <c r="G218" s="196"/>
      <c r="H218" s="196"/>
      <c r="I218" s="196"/>
      <c r="J218" s="196"/>
      <c r="K218" s="196"/>
      <c r="L218" s="196"/>
      <c r="M218" s="196"/>
      <c r="N218" s="196"/>
      <c r="O218" s="196"/>
      <c r="P218" s="196"/>
      <c r="Q218" s="196"/>
    </row>
    <row r="219" spans="1:17" s="292" customFormat="1" hidden="1" outlineLevel="2">
      <c r="A219" s="287"/>
      <c r="B219" s="288"/>
      <c r="C219" s="289"/>
      <c r="D219" s="290"/>
      <c r="E219" s="181" t="str">
        <f xml:space="preserve"> PR19FDPublishedTables!E$450</f>
        <v>RCV (post 2020 investment RCV) 31 March 2020 post midnight adjustments - WWN - real</v>
      </c>
      <c r="F219" s="181">
        <f xml:space="preserve"> PR19FDPublishedTables!F$450</f>
        <v>0</v>
      </c>
      <c r="G219" s="181" t="str">
        <f xml:space="preserve"> PR19FDPublishedTables!G$450</f>
        <v>£m</v>
      </c>
      <c r="H219" s="181">
        <f xml:space="preserve"> PR19FDPublishedTables!H$450</f>
        <v>0</v>
      </c>
      <c r="I219" s="181">
        <f xml:space="preserve"> PR19FDPublishedTables!I$450</f>
        <v>0</v>
      </c>
      <c r="J219" s="181">
        <f xml:space="preserve"> PR19FDPublishedTables!J$450</f>
        <v>0</v>
      </c>
      <c r="K219" s="181">
        <f xml:space="preserve"> PR19FDPublishedTables!K$450</f>
        <v>0</v>
      </c>
      <c r="L219" s="181">
        <f xml:space="preserve"> PR19FDPublishedTables!L$450</f>
        <v>0</v>
      </c>
      <c r="M219" s="181">
        <f xml:space="preserve"> PR19FDPublishedTables!M$450</f>
        <v>0</v>
      </c>
      <c r="N219" s="181">
        <f xml:space="preserve"> PR19FDPublishedTables!N$450</f>
        <v>0</v>
      </c>
      <c r="O219" s="181">
        <f xml:space="preserve"> PR19FDPublishedTables!O$450</f>
        <v>0</v>
      </c>
      <c r="P219" s="181">
        <f xml:space="preserve"> PR19FDPublishedTables!P$450</f>
        <v>0</v>
      </c>
      <c r="Q219" s="181">
        <f xml:space="preserve"> PR19FDPublishedTables!Q$450</f>
        <v>0</v>
      </c>
    </row>
    <row r="220" spans="1:17" s="259" customFormat="1" hidden="1" outlineLevel="2">
      <c r="A220" s="256"/>
      <c r="B220" s="257"/>
      <c r="C220" s="258"/>
      <c r="D220" s="255"/>
      <c r="E220" s="181" t="str">
        <f xml:space="preserve"> PR19FDPublishedTables!E$460</f>
        <v>Opening RCV (Post 2020 investment RCV) - WWN - real</v>
      </c>
      <c r="F220" s="181">
        <f xml:space="preserve"> PR19FDPublishedTables!F$460</f>
        <v>0</v>
      </c>
      <c r="G220" s="181" t="str">
        <f xml:space="preserve"> PR19FDPublishedTables!G$460</f>
        <v>£m</v>
      </c>
      <c r="H220" s="181">
        <f xml:space="preserve"> PR19FDPublishedTables!H$460</f>
        <v>0</v>
      </c>
      <c r="I220" s="181">
        <f xml:space="preserve"> PR19FDPublishedTables!I$460</f>
        <v>0</v>
      </c>
      <c r="J220" s="181">
        <f xml:space="preserve"> PR19FDPublishedTables!J$460</f>
        <v>0</v>
      </c>
      <c r="K220" s="181">
        <f xml:space="preserve"> PR19FDPublishedTables!K$460</f>
        <v>0</v>
      </c>
      <c r="L220" s="181">
        <f xml:space="preserve"> PR19FDPublishedTables!L$460</f>
        <v>0</v>
      </c>
      <c r="M220" s="181">
        <f xml:space="preserve"> PR19FDPublishedTables!M$460</f>
        <v>0</v>
      </c>
      <c r="N220" s="181">
        <f xml:space="preserve"> PR19FDPublishedTables!N$460</f>
        <v>1.773220732962302</v>
      </c>
      <c r="O220" s="181">
        <f xml:space="preserve"> PR19FDPublishedTables!O$460</f>
        <v>3.8073003251880513</v>
      </c>
      <c r="P220" s="181">
        <f xml:space="preserve"> PR19FDPublishedTables!P$460</f>
        <v>5.9766963161591722</v>
      </c>
      <c r="Q220" s="181">
        <f xml:space="preserve"> PR19FDPublishedTables!Q$460</f>
        <v>9.1806327485883461</v>
      </c>
    </row>
    <row r="221" spans="1:17" s="259" customFormat="1" hidden="1" outlineLevel="2">
      <c r="A221" s="256"/>
      <c r="B221" s="257"/>
      <c r="C221" s="258"/>
      <c r="D221" s="255" t="str">
        <f xml:space="preserve"> PR19FDPublishedTables!D$111</f>
        <v>plus</v>
      </c>
      <c r="E221" s="181" t="str">
        <f xml:space="preserve"> PR19FDPublishedTables!E$461</f>
        <v>Wastewater network: Non-PAYG Totex - real</v>
      </c>
      <c r="F221" s="181">
        <f xml:space="preserve"> PR19FDPublishedTables!F$461</f>
        <v>0</v>
      </c>
      <c r="G221" s="181" t="str">
        <f xml:space="preserve"> PR19FDPublishedTables!G$461</f>
        <v>£m</v>
      </c>
      <c r="H221" s="181">
        <f xml:space="preserve"> PR19FDPublishedTables!H$461</f>
        <v>0</v>
      </c>
      <c r="I221" s="181">
        <f xml:space="preserve"> PR19FDPublishedTables!I$461</f>
        <v>0</v>
      </c>
      <c r="J221" s="181">
        <f xml:space="preserve"> PR19FDPublishedTables!J$461</f>
        <v>0</v>
      </c>
      <c r="K221" s="181">
        <f xml:space="preserve"> PR19FDPublishedTables!K$461</f>
        <v>0</v>
      </c>
      <c r="L221" s="181">
        <f xml:space="preserve"> PR19FDPublishedTables!L$461</f>
        <v>0</v>
      </c>
      <c r="M221" s="181">
        <f xml:space="preserve"> PR19FDPublishedTables!M$461</f>
        <v>1.8121826601556437</v>
      </c>
      <c r="N221" s="181">
        <f xml:space="preserve"> PR19FDPublishedTables!N$461</f>
        <v>2.1566970707645723</v>
      </c>
      <c r="O221" s="181">
        <f xml:space="preserve"> PR19FDPublishedTables!O$461</f>
        <v>2.3843739447666925</v>
      </c>
      <c r="P221" s="181">
        <f xml:space="preserve"> PR19FDPublishedTables!P$461</f>
        <v>3.5369794318078718</v>
      </c>
      <c r="Q221" s="181">
        <f xml:space="preserve"> PR19FDPublishedTables!Q$461</f>
        <v>1.9206634463856922</v>
      </c>
    </row>
    <row r="222" spans="1:17" s="259" customFormat="1" hidden="1" outlineLevel="2">
      <c r="A222" s="256"/>
      <c r="B222" s="257"/>
      <c r="C222" s="258"/>
      <c r="D222" s="255" t="str">
        <f xml:space="preserve"> PR19FDPublishedTables!D$112</f>
        <v>less</v>
      </c>
      <c r="E222" s="181" t="str">
        <f xml:space="preserve"> PR19FDPublishedTables!E$462</f>
        <v>RCV additions depreciation - WWN - real POS</v>
      </c>
      <c r="F222" s="181">
        <f xml:space="preserve"> PR19FDPublishedTables!F$462</f>
        <v>0</v>
      </c>
      <c r="G222" s="181" t="str">
        <f xml:space="preserve"> PR19FDPublishedTables!G$462</f>
        <v>£m</v>
      </c>
      <c r="H222" s="181">
        <f xml:space="preserve"> PR19FDPublishedTables!H$462</f>
        <v>0</v>
      </c>
      <c r="I222" s="181">
        <f xml:space="preserve"> PR19FDPublishedTables!I$462</f>
        <v>0</v>
      </c>
      <c r="J222" s="181">
        <f xml:space="preserve"> PR19FDPublishedTables!J$462</f>
        <v>0</v>
      </c>
      <c r="K222" s="181">
        <f xml:space="preserve"> PR19FDPublishedTables!K$462</f>
        <v>0</v>
      </c>
      <c r="L222" s="181">
        <f xml:space="preserve"> PR19FDPublishedTables!L$462</f>
        <v>0</v>
      </c>
      <c r="M222" s="181">
        <f xml:space="preserve"> PR19FDPublishedTables!M$462</f>
        <v>3.8961927193346325E-2</v>
      </c>
      <c r="N222" s="181">
        <f xml:space="preserve"> PR19FDPublishedTables!N$462</f>
        <v>0.1226174785388171</v>
      </c>
      <c r="O222" s="181">
        <f xml:space="preserve"> PR19FDPublishedTables!O$462</f>
        <v>0.21497795379557016</v>
      </c>
      <c r="P222" s="181">
        <f xml:space="preserve"> PR19FDPublishedTables!P$462</f>
        <v>0.33304299937871407</v>
      </c>
      <c r="Q222" s="181">
        <f xml:space="preserve"> PR19FDPublishedTables!Q$462</f>
        <v>0.43606147228659065</v>
      </c>
    </row>
    <row r="223" spans="1:17" s="259" customFormat="1" hidden="1" outlineLevel="2">
      <c r="A223" s="256"/>
      <c r="B223" s="257"/>
      <c r="C223" s="258"/>
      <c r="D223" s="255"/>
      <c r="E223" s="181" t="str">
        <f xml:space="preserve"> PR19FDPublishedTables!E$463</f>
        <v>Closing RCV (Post 2020 investment RCV) - WWN - real</v>
      </c>
      <c r="F223" s="181">
        <f xml:space="preserve"> PR19FDPublishedTables!F$463</f>
        <v>0</v>
      </c>
      <c r="G223" s="181" t="str">
        <f xml:space="preserve"> PR19FDPublishedTables!G$463</f>
        <v>£m</v>
      </c>
      <c r="H223" s="181">
        <f xml:space="preserve"> PR19FDPublishedTables!H$463</f>
        <v>0</v>
      </c>
      <c r="I223" s="181">
        <f xml:space="preserve"> PR19FDPublishedTables!I$463</f>
        <v>0</v>
      </c>
      <c r="J223" s="181">
        <f xml:space="preserve"> PR19FDPublishedTables!J$463</f>
        <v>0</v>
      </c>
      <c r="K223" s="181">
        <f xml:space="preserve"> PR19FDPublishedTables!K$463</f>
        <v>0</v>
      </c>
      <c r="L223" s="181">
        <f xml:space="preserve"> PR19FDPublishedTables!L$463</f>
        <v>0</v>
      </c>
      <c r="M223" s="181">
        <f xml:space="preserve"> PR19FDPublishedTables!M$463</f>
        <v>1.7732207329622973</v>
      </c>
      <c r="N223" s="181">
        <f xml:space="preserve"> PR19FDPublishedTables!N$463</f>
        <v>3.8073003251880571</v>
      </c>
      <c r="O223" s="181">
        <f xml:space="preserve"> PR19FDPublishedTables!O$463</f>
        <v>5.976696316159174</v>
      </c>
      <c r="P223" s="181">
        <f xml:space="preserve"> PR19FDPublishedTables!P$463</f>
        <v>9.1806327485883301</v>
      </c>
      <c r="Q223" s="181">
        <f xml:space="preserve"> PR19FDPublishedTables!Q$463</f>
        <v>10.665234722687448</v>
      </c>
    </row>
    <row r="224" spans="1:17" s="259" customFormat="1" hidden="1" outlineLevel="2">
      <c r="A224" s="256"/>
      <c r="B224" s="257"/>
      <c r="C224" s="258"/>
      <c r="D224" s="255"/>
      <c r="E224" s="181" t="str">
        <f xml:space="preserve"> PR19FDPublishedTables!E$467</f>
        <v>Average post 2020 investment RCV - WWN - real</v>
      </c>
      <c r="F224" s="181">
        <f xml:space="preserve"> PR19FDPublishedTables!F$467</f>
        <v>0</v>
      </c>
      <c r="G224" s="181" t="str">
        <f xml:space="preserve"> PR19FDPublishedTables!G$467</f>
        <v>£m</v>
      </c>
      <c r="H224" s="181">
        <f xml:space="preserve"> PR19FDPublishedTables!H$467</f>
        <v>0</v>
      </c>
      <c r="I224" s="181">
        <f xml:space="preserve"> PR19FDPublishedTables!I$467</f>
        <v>0</v>
      </c>
      <c r="J224" s="181">
        <f xml:space="preserve"> PR19FDPublishedTables!J$467</f>
        <v>0</v>
      </c>
      <c r="K224" s="181">
        <f xml:space="preserve"> PR19FDPublishedTables!K$467</f>
        <v>0</v>
      </c>
      <c r="L224" s="181">
        <f xml:space="preserve"> PR19FDPublishedTables!L$467</f>
        <v>0</v>
      </c>
      <c r="M224" s="181">
        <f xml:space="preserve"> PR19FDPublishedTables!M$467</f>
        <v>0.88661036648114866</v>
      </c>
      <c r="N224" s="181">
        <f xml:space="preserve"> PR19FDPublishedTables!N$467</f>
        <v>2.7902605290751796</v>
      </c>
      <c r="O224" s="181">
        <f xml:space="preserve"> PR19FDPublishedTables!O$467</f>
        <v>4.8919983206736131</v>
      </c>
      <c r="P224" s="181">
        <f xml:space="preserve"> PR19FDPublishedTables!P$467</f>
        <v>7.5786645323737512</v>
      </c>
      <c r="Q224" s="181">
        <f xml:space="preserve"> PR19FDPublishedTables!Q$467</f>
        <v>9.9229337356378977</v>
      </c>
    </row>
    <row r="225" spans="1:17" s="259" customFormat="1" hidden="1" outlineLevel="2">
      <c r="A225" s="256"/>
      <c r="B225" s="257"/>
      <c r="C225" s="258"/>
      <c r="D225" s="255"/>
      <c r="E225" s="196"/>
      <c r="F225" s="196"/>
      <c r="G225" s="196"/>
      <c r="H225" s="196"/>
      <c r="I225" s="196"/>
      <c r="J225" s="196"/>
      <c r="K225" s="196"/>
      <c r="L225" s="196"/>
      <c r="M225" s="196"/>
      <c r="N225" s="196"/>
      <c r="O225" s="196"/>
      <c r="P225" s="196"/>
      <c r="Q225" s="196"/>
    </row>
    <row r="226" spans="1:17" s="259" customFormat="1" hidden="1" outlineLevel="2">
      <c r="A226" s="256"/>
      <c r="B226" s="257"/>
      <c r="C226" s="258"/>
      <c r="D226" s="255"/>
      <c r="E226" s="196" t="str">
        <f t="shared" ref="E226:Q226" si="92" xml:space="preserve"> E210</f>
        <v>Average RPI inflated RCV - WWN - real</v>
      </c>
      <c r="F226" s="196">
        <f t="shared" si="92"/>
        <v>0</v>
      </c>
      <c r="G226" s="196" t="str">
        <f t="shared" si="92"/>
        <v>£m</v>
      </c>
      <c r="H226" s="196">
        <f t="shared" si="92"/>
        <v>0</v>
      </c>
      <c r="I226" s="196">
        <f t="shared" si="92"/>
        <v>0</v>
      </c>
      <c r="J226" s="196">
        <f t="shared" si="92"/>
        <v>0</v>
      </c>
      <c r="K226" s="196">
        <f t="shared" si="92"/>
        <v>0</v>
      </c>
      <c r="L226" s="196">
        <f t="shared" si="92"/>
        <v>0</v>
      </c>
      <c r="M226" s="196">
        <f t="shared" si="92"/>
        <v>0.32870628968909299</v>
      </c>
      <c r="N226" s="196">
        <f t="shared" si="92"/>
        <v>0.31751571800817813</v>
      </c>
      <c r="O226" s="196">
        <f t="shared" si="92"/>
        <v>0.30706338192493277</v>
      </c>
      <c r="P226" s="196">
        <f t="shared" si="92"/>
        <v>0.29702562733617022</v>
      </c>
      <c r="Q226" s="196">
        <f t="shared" si="92"/>
        <v>0.28731600212757868</v>
      </c>
    </row>
    <row r="227" spans="1:17" s="259" customFormat="1" hidden="1" outlineLevel="2">
      <c r="A227" s="256"/>
      <c r="B227" s="257"/>
      <c r="C227" s="258"/>
      <c r="D227" s="255"/>
      <c r="E227" s="196" t="str">
        <f t="shared" ref="E227:Q227" si="93" xml:space="preserve"> E217</f>
        <v>Average CPIH inflated RCV - WWN - real</v>
      </c>
      <c r="F227" s="196">
        <f t="shared" si="93"/>
        <v>0</v>
      </c>
      <c r="G227" s="196" t="str">
        <f t="shared" si="93"/>
        <v>£m</v>
      </c>
      <c r="H227" s="196">
        <f t="shared" si="93"/>
        <v>0</v>
      </c>
      <c r="I227" s="196">
        <f t="shared" si="93"/>
        <v>0</v>
      </c>
      <c r="J227" s="196">
        <f t="shared" si="93"/>
        <v>0</v>
      </c>
      <c r="K227" s="196">
        <f t="shared" si="93"/>
        <v>0</v>
      </c>
      <c r="L227" s="196">
        <f t="shared" si="93"/>
        <v>0</v>
      </c>
      <c r="M227" s="196">
        <f t="shared" si="93"/>
        <v>0.32728638891583983</v>
      </c>
      <c r="N227" s="196">
        <f t="shared" si="93"/>
        <v>0.31321307419245847</v>
      </c>
      <c r="O227" s="196">
        <f t="shared" si="93"/>
        <v>0.29974491200218289</v>
      </c>
      <c r="P227" s="196">
        <f t="shared" si="93"/>
        <v>0.2868558807860887</v>
      </c>
      <c r="Q227" s="196">
        <f t="shared" si="93"/>
        <v>0.27452107791228714</v>
      </c>
    </row>
    <row r="228" spans="1:17" s="259" customFormat="1" hidden="1" outlineLevel="2">
      <c r="A228" s="256"/>
      <c r="B228" s="257"/>
      <c r="C228" s="258"/>
      <c r="D228" s="255"/>
      <c r="E228" s="196" t="str">
        <f t="shared" ref="E228:Q228" si="94" xml:space="preserve"> E224</f>
        <v>Average post 2020 investment RCV - WWN - real</v>
      </c>
      <c r="F228" s="196">
        <f t="shared" si="94"/>
        <v>0</v>
      </c>
      <c r="G228" s="196" t="str">
        <f t="shared" si="94"/>
        <v>£m</v>
      </c>
      <c r="H228" s="196">
        <f t="shared" si="94"/>
        <v>0</v>
      </c>
      <c r="I228" s="196">
        <f t="shared" si="94"/>
        <v>0</v>
      </c>
      <c r="J228" s="196">
        <f t="shared" si="94"/>
        <v>0</v>
      </c>
      <c r="K228" s="196">
        <f t="shared" si="94"/>
        <v>0</v>
      </c>
      <c r="L228" s="196">
        <f t="shared" si="94"/>
        <v>0</v>
      </c>
      <c r="M228" s="196">
        <f t="shared" si="94"/>
        <v>0.88661036648114866</v>
      </c>
      <c r="N228" s="196">
        <f t="shared" si="94"/>
        <v>2.7902605290751796</v>
      </c>
      <c r="O228" s="196">
        <f t="shared" si="94"/>
        <v>4.8919983206736131</v>
      </c>
      <c r="P228" s="196">
        <f t="shared" si="94"/>
        <v>7.5786645323737512</v>
      </c>
      <c r="Q228" s="196">
        <f t="shared" si="94"/>
        <v>9.9229337356378977</v>
      </c>
    </row>
    <row r="229" spans="1:17" s="259" customFormat="1" hidden="1" outlineLevel="2">
      <c r="A229" s="256"/>
      <c r="B229" s="257"/>
      <c r="C229" s="258"/>
      <c r="D229" s="255"/>
      <c r="E229" s="320" t="s">
        <v>1092</v>
      </c>
      <c r="F229" s="379"/>
      <c r="G229" s="320" t="s">
        <v>255</v>
      </c>
      <c r="H229" s="379"/>
      <c r="I229" s="379"/>
      <c r="J229" s="320">
        <f t="shared" ref="J229:N229" si="95" xml:space="preserve"> SUM(J226:J228)</f>
        <v>0</v>
      </c>
      <c r="K229" s="320">
        <f t="shared" si="95"/>
        <v>0</v>
      </c>
      <c r="L229" s="320">
        <f t="shared" si="95"/>
        <v>0</v>
      </c>
      <c r="M229" s="320">
        <f t="shared" si="95"/>
        <v>1.5426030450860815</v>
      </c>
      <c r="N229" s="320">
        <f t="shared" si="95"/>
        <v>3.4209893212758162</v>
      </c>
      <c r="O229" s="320">
        <f xml:space="preserve"> SUM(O226:O228)</f>
        <v>5.4988066146007286</v>
      </c>
      <c r="P229" s="320">
        <f t="shared" ref="P229:Q229" si="96" xml:space="preserve"> SUM(P226:P228)</f>
        <v>8.1625460404960108</v>
      </c>
      <c r="Q229" s="320">
        <f t="shared" si="96"/>
        <v>10.484770815677763</v>
      </c>
    </row>
    <row r="230" spans="1:17" s="259" customFormat="1" hidden="1" outlineLevel="1">
      <c r="A230" s="256"/>
      <c r="B230" s="257"/>
      <c r="C230" s="258"/>
      <c r="D230" s="255"/>
      <c r="E230" s="196"/>
      <c r="F230" s="196"/>
      <c r="G230" s="196"/>
      <c r="H230" s="196"/>
      <c r="I230" s="196"/>
      <c r="J230" s="196"/>
      <c r="K230" s="196"/>
      <c r="L230" s="196"/>
      <c r="M230" s="196"/>
      <c r="N230" s="196"/>
      <c r="O230" s="196"/>
      <c r="P230" s="196"/>
      <c r="Q230" s="196"/>
    </row>
    <row r="231" spans="1:17" s="259" customFormat="1" hidden="1" outlineLevel="1" collapsed="1">
      <c r="A231" s="256"/>
      <c r="B231" s="257" t="s">
        <v>936</v>
      </c>
      <c r="C231" s="258"/>
      <c r="D231" s="255"/>
      <c r="E231" s="196"/>
      <c r="F231" s="196"/>
      <c r="G231" s="196"/>
      <c r="H231" s="196"/>
      <c r="I231" s="196"/>
      <c r="J231" s="196"/>
      <c r="K231" s="196"/>
      <c r="L231" s="196"/>
      <c r="M231" s="196"/>
      <c r="N231" s="196"/>
      <c r="O231" s="196"/>
      <c r="P231" s="196"/>
      <c r="Q231" s="196"/>
    </row>
    <row r="232" spans="1:17" s="259" customFormat="1" hidden="1" outlineLevel="2">
      <c r="A232" s="256"/>
      <c r="B232" s="257"/>
      <c r="C232" s="258"/>
      <c r="D232" s="255"/>
      <c r="E232" s="196"/>
      <c r="F232" s="196"/>
      <c r="G232" s="196"/>
      <c r="H232" s="196"/>
      <c r="I232" s="196"/>
      <c r="J232" s="196"/>
      <c r="K232" s="196"/>
      <c r="L232" s="196"/>
      <c r="M232" s="196"/>
      <c r="N232" s="196"/>
      <c r="O232" s="196"/>
      <c r="P232" s="196"/>
      <c r="Q232" s="196"/>
    </row>
    <row r="233" spans="1:17" s="205" customFormat="1" hidden="1" outlineLevel="2">
      <c r="A233" s="294"/>
      <c r="B233" s="295"/>
      <c r="C233" s="296"/>
      <c r="D233" s="297"/>
      <c r="E233" s="298" t="str">
        <f t="shared" ref="E233:P233" si="97" xml:space="preserve"> E$19</f>
        <v>Annual update - CPIH FYA active inflator from FYA 2017-18 - nominal year average prices (used for average RCV)</v>
      </c>
      <c r="F233" s="298">
        <f t="shared" si="97"/>
        <v>0</v>
      </c>
      <c r="G233" s="298" t="str">
        <f t="shared" si="97"/>
        <v>Factor</v>
      </c>
      <c r="H233" s="298">
        <f t="shared" si="97"/>
        <v>0</v>
      </c>
      <c r="I233" s="298">
        <f t="shared" si="97"/>
        <v>0</v>
      </c>
      <c r="J233" s="298">
        <f t="shared" si="97"/>
        <v>0</v>
      </c>
      <c r="K233" s="298">
        <f t="shared" si="97"/>
        <v>0</v>
      </c>
      <c r="L233" s="298">
        <f t="shared" si="97"/>
        <v>1.0386214616983847</v>
      </c>
      <c r="M233" s="298">
        <f t="shared" si="97"/>
        <v>1.0469374700143934</v>
      </c>
      <c r="N233" s="298">
        <f t="shared" si="97"/>
        <v>1.0853990084759317</v>
      </c>
      <c r="O233" s="298">
        <f t="shared" si="97"/>
        <v>0</v>
      </c>
      <c r="P233" s="298">
        <f t="shared" si="97"/>
        <v>0</v>
      </c>
      <c r="Q233" s="298">
        <f xml:space="preserve"> Q$19</f>
        <v>0</v>
      </c>
    </row>
    <row r="234" spans="1:17" s="205" customFormat="1" hidden="1" outlineLevel="2">
      <c r="A234" s="294"/>
      <c r="B234" s="295"/>
      <c r="C234" s="296"/>
      <c r="D234" s="297"/>
      <c r="E234" s="298" t="str">
        <f t="shared" ref="E234:P234" si="98" xml:space="preserve"> E$20</f>
        <v>Annual update - CPIH FYE active inflator from FYA 2017-18 - nominal year end prices (used for RCV components)</v>
      </c>
      <c r="F234" s="298">
        <f t="shared" si="98"/>
        <v>0</v>
      </c>
      <c r="G234" s="298" t="str">
        <f t="shared" si="98"/>
        <v>Factor</v>
      </c>
      <c r="H234" s="298">
        <f t="shared" si="98"/>
        <v>0</v>
      </c>
      <c r="I234" s="298">
        <f t="shared" si="98"/>
        <v>0</v>
      </c>
      <c r="J234" s="298">
        <f t="shared" si="98"/>
        <v>0</v>
      </c>
      <c r="K234" s="298">
        <f t="shared" si="98"/>
        <v>0</v>
      </c>
      <c r="L234" s="298">
        <f t="shared" si="98"/>
        <v>1.0420598112905806</v>
      </c>
      <c r="M234" s="298">
        <f t="shared" si="98"/>
        <v>1.0526147449224375</v>
      </c>
      <c r="N234" s="298">
        <f t="shared" si="98"/>
        <v>1.1178634255557334</v>
      </c>
      <c r="O234" s="298">
        <f t="shared" si="98"/>
        <v>0</v>
      </c>
      <c r="P234" s="298">
        <f t="shared" si="98"/>
        <v>0</v>
      </c>
      <c r="Q234" s="298">
        <f xml:space="preserve"> Q$20</f>
        <v>0</v>
      </c>
    </row>
    <row r="235" spans="1:17" s="259" customFormat="1" hidden="1" outlineLevel="1">
      <c r="A235" s="256"/>
      <c r="B235" s="257"/>
      <c r="C235" s="258"/>
      <c r="D235" s="255"/>
      <c r="E235" s="196"/>
      <c r="F235" s="196"/>
      <c r="G235" s="196"/>
      <c r="H235" s="196"/>
      <c r="I235" s="196"/>
      <c r="J235" s="196"/>
      <c r="K235" s="196"/>
      <c r="L235" s="196"/>
      <c r="M235" s="196"/>
      <c r="N235" s="196"/>
      <c r="O235" s="196"/>
      <c r="P235" s="196"/>
      <c r="Q235" s="196"/>
    </row>
    <row r="236" spans="1:17" s="259" customFormat="1" hidden="1" outlineLevel="1" collapsed="1">
      <c r="A236" s="256"/>
      <c r="B236" s="257" t="s">
        <v>969</v>
      </c>
      <c r="C236" s="258"/>
      <c r="D236" s="255"/>
      <c r="E236" s="196"/>
      <c r="F236" s="196"/>
      <c r="G236" s="196"/>
      <c r="H236" s="196"/>
      <c r="I236" s="196"/>
      <c r="J236" s="196"/>
      <c r="K236" s="196"/>
      <c r="L236" s="196"/>
      <c r="M236" s="196"/>
      <c r="N236" s="196"/>
      <c r="O236" s="196"/>
      <c r="P236" s="196"/>
      <c r="Q236" s="196"/>
    </row>
    <row r="237" spans="1:17" s="259" customFormat="1" hidden="1" outlineLevel="2">
      <c r="A237" s="256"/>
      <c r="B237" s="257"/>
      <c r="C237" s="258"/>
      <c r="D237" s="255"/>
      <c r="E237" s="196"/>
      <c r="F237" s="196"/>
      <c r="G237" s="196"/>
      <c r="H237" s="196"/>
      <c r="I237" s="196"/>
      <c r="J237" s="196"/>
      <c r="K237" s="196"/>
      <c r="L237" s="196"/>
      <c r="M237" s="196"/>
      <c r="N237" s="196"/>
      <c r="O237" s="196"/>
      <c r="P237" s="196"/>
      <c r="Q237" s="196"/>
    </row>
    <row r="238" spans="1:17" s="259" customFormat="1" hidden="1" outlineLevel="2">
      <c r="A238" s="256"/>
      <c r="B238" s="257"/>
      <c r="C238" s="258"/>
      <c r="D238" s="255"/>
      <c r="E238" s="196" t="s">
        <v>1502</v>
      </c>
      <c r="F238" s="196"/>
      <c r="G238" s="196" t="s">
        <v>255</v>
      </c>
      <c r="H238" s="196"/>
      <c r="I238" s="196"/>
      <c r="J238" s="196">
        <f t="shared" ref="J238:Q238" si="99" xml:space="preserve"> J207 * J234</f>
        <v>0</v>
      </c>
      <c r="K238" s="196">
        <f t="shared" si="99"/>
        <v>0</v>
      </c>
      <c r="L238" s="196">
        <f t="shared" si="99"/>
        <v>0</v>
      </c>
      <c r="M238" s="196">
        <f t="shared" si="99"/>
        <v>0.35360356389932085</v>
      </c>
      <c r="N238" s="196">
        <f t="shared" si="99"/>
        <v>0.36273807685274423</v>
      </c>
      <c r="O238" s="196">
        <f t="shared" si="99"/>
        <v>0</v>
      </c>
      <c r="P238" s="196">
        <f t="shared" si="99"/>
        <v>0</v>
      </c>
      <c r="Q238" s="196">
        <f t="shared" si="99"/>
        <v>0</v>
      </c>
    </row>
    <row r="239" spans="1:17" s="259" customFormat="1" hidden="1" outlineLevel="2">
      <c r="A239" s="256"/>
      <c r="B239" s="257"/>
      <c r="C239" s="258"/>
      <c r="D239" s="255"/>
      <c r="E239" s="196" t="s">
        <v>335</v>
      </c>
      <c r="F239" s="196"/>
      <c r="G239" s="196" t="s">
        <v>255</v>
      </c>
      <c r="H239" s="196"/>
      <c r="I239" s="196"/>
      <c r="J239" s="196">
        <f t="shared" ref="J239:Q239" si="100" xml:space="preserve"> J208 * J234</f>
        <v>0</v>
      </c>
      <c r="K239" s="196">
        <f t="shared" si="100"/>
        <v>0</v>
      </c>
      <c r="L239" s="196">
        <f t="shared" si="100"/>
        <v>0</v>
      </c>
      <c r="M239" s="196">
        <f t="shared" si="100"/>
        <v>1.5204953247670757E-2</v>
      </c>
      <c r="N239" s="196">
        <f t="shared" si="100"/>
        <v>1.5597737304667958E-2</v>
      </c>
      <c r="O239" s="196">
        <f t="shared" si="100"/>
        <v>0</v>
      </c>
      <c r="P239" s="196">
        <f t="shared" si="100"/>
        <v>0</v>
      </c>
      <c r="Q239" s="196">
        <f t="shared" si="100"/>
        <v>0</v>
      </c>
    </row>
    <row r="240" spans="1:17" s="259" customFormat="1" hidden="1" outlineLevel="2">
      <c r="A240" s="256"/>
      <c r="B240" s="257"/>
      <c r="C240" s="258"/>
      <c r="D240" s="255"/>
      <c r="E240" s="196" t="s">
        <v>1503</v>
      </c>
      <c r="F240" s="196"/>
      <c r="G240" s="196" t="s">
        <v>255</v>
      </c>
      <c r="H240" s="196"/>
      <c r="I240" s="196"/>
      <c r="J240" s="196">
        <f t="shared" ref="J240:Q240" si="101" xml:space="preserve"> IF( J$10 = 1, J206 * J234, J209 * J234)</f>
        <v>0</v>
      </c>
      <c r="K240" s="196">
        <f t="shared" si="101"/>
        <v>0</v>
      </c>
      <c r="L240" s="196">
        <f t="shared" si="101"/>
        <v>0.34854572577579523</v>
      </c>
      <c r="M240" s="196">
        <f t="shared" si="101"/>
        <v>0.33839861065165011</v>
      </c>
      <c r="N240" s="196">
        <f t="shared" si="101"/>
        <v>0.34714033954807627</v>
      </c>
      <c r="O240" s="196">
        <f t="shared" si="101"/>
        <v>0</v>
      </c>
      <c r="P240" s="196">
        <f t="shared" si="101"/>
        <v>0</v>
      </c>
      <c r="Q240" s="196">
        <f t="shared" si="101"/>
        <v>0</v>
      </c>
    </row>
    <row r="241" spans="1:17" s="259" customFormat="1" hidden="1" outlineLevel="2">
      <c r="A241" s="256"/>
      <c r="B241" s="257"/>
      <c r="C241" s="258"/>
      <c r="D241" s="255"/>
      <c r="E241" s="196"/>
      <c r="F241" s="196"/>
      <c r="G241" s="196"/>
      <c r="H241" s="196"/>
      <c r="I241" s="196"/>
      <c r="J241" s="196"/>
      <c r="K241" s="196"/>
      <c r="L241" s="196"/>
      <c r="M241" s="196"/>
      <c r="N241" s="196"/>
      <c r="O241" s="196"/>
      <c r="P241" s="196"/>
      <c r="Q241" s="196"/>
    </row>
    <row r="242" spans="1:17" s="259" customFormat="1" hidden="1" outlineLevel="2">
      <c r="A242" s="256"/>
      <c r="B242" s="257"/>
      <c r="C242" s="258"/>
      <c r="D242" s="255"/>
      <c r="E242" s="196" t="s">
        <v>1504</v>
      </c>
      <c r="F242" s="196"/>
      <c r="G242" s="196" t="s">
        <v>255</v>
      </c>
      <c r="H242" s="196"/>
      <c r="I242" s="196"/>
      <c r="J242" s="196">
        <f t="shared" ref="J242:Q242" si="102" xml:space="preserve"> J213 * J234</f>
        <v>0</v>
      </c>
      <c r="K242" s="196">
        <f t="shared" si="102"/>
        <v>0</v>
      </c>
      <c r="L242" s="196">
        <f t="shared" si="102"/>
        <v>0</v>
      </c>
      <c r="M242" s="196">
        <f t="shared" si="102"/>
        <v>0.35207611526339538</v>
      </c>
      <c r="N242" s="196">
        <f t="shared" si="102"/>
        <v>0.35782262651571151</v>
      </c>
      <c r="O242" s="196">
        <f t="shared" si="102"/>
        <v>0</v>
      </c>
      <c r="P242" s="196">
        <f t="shared" si="102"/>
        <v>0</v>
      </c>
      <c r="Q242" s="196">
        <f t="shared" si="102"/>
        <v>0</v>
      </c>
    </row>
    <row r="243" spans="1:17" s="259" customFormat="1" hidden="1" outlineLevel="2">
      <c r="A243" s="256"/>
      <c r="B243" s="257"/>
      <c r="C243" s="258"/>
      <c r="D243" s="255"/>
      <c r="E243" s="196" t="s">
        <v>347</v>
      </c>
      <c r="F243" s="196"/>
      <c r="G243" s="196" t="s">
        <v>255</v>
      </c>
      <c r="H243" s="196"/>
      <c r="I243" s="196"/>
      <c r="J243" s="196">
        <f t="shared" ref="J243:Q243" si="103" xml:space="preserve"> J214 * J234</f>
        <v>0</v>
      </c>
      <c r="K243" s="196">
        <f t="shared" si="103"/>
        <v>0</v>
      </c>
      <c r="L243" s="196">
        <f t="shared" si="103"/>
        <v>0</v>
      </c>
      <c r="M243" s="196">
        <f t="shared" si="103"/>
        <v>1.5139272956325988E-2</v>
      </c>
      <c r="N243" s="196">
        <f t="shared" si="103"/>
        <v>1.538637294017557E-2</v>
      </c>
      <c r="O243" s="196">
        <f t="shared" si="103"/>
        <v>0</v>
      </c>
      <c r="P243" s="196">
        <f t="shared" si="103"/>
        <v>0</v>
      </c>
      <c r="Q243" s="196">
        <f t="shared" si="103"/>
        <v>0</v>
      </c>
    </row>
    <row r="244" spans="1:17" s="259" customFormat="1" hidden="1" outlineLevel="2">
      <c r="A244" s="256"/>
      <c r="B244" s="257"/>
      <c r="C244" s="258"/>
      <c r="D244" s="255"/>
      <c r="E244" s="196" t="s">
        <v>349</v>
      </c>
      <c r="F244" s="196"/>
      <c r="G244" s="196" t="s">
        <v>255</v>
      </c>
      <c r="H244" s="196"/>
      <c r="I244" s="196"/>
      <c r="J244" s="196">
        <f t="shared" ref="J244:Q244" si="104" xml:space="preserve"> J215 * J234</f>
        <v>0</v>
      </c>
      <c r="K244" s="196">
        <f t="shared" si="104"/>
        <v>0</v>
      </c>
      <c r="L244" s="196">
        <f t="shared" si="104"/>
        <v>0</v>
      </c>
      <c r="M244" s="196">
        <f t="shared" si="104"/>
        <v>0</v>
      </c>
      <c r="N244" s="196">
        <f t="shared" si="104"/>
        <v>0</v>
      </c>
      <c r="O244" s="196">
        <f t="shared" si="104"/>
        <v>0</v>
      </c>
      <c r="P244" s="196">
        <f t="shared" si="104"/>
        <v>0</v>
      </c>
      <c r="Q244" s="196">
        <f t="shared" si="104"/>
        <v>0</v>
      </c>
    </row>
    <row r="245" spans="1:17" s="259" customFormat="1" hidden="1" outlineLevel="2">
      <c r="A245" s="256"/>
      <c r="B245" s="257"/>
      <c r="C245" s="258"/>
      <c r="D245" s="255"/>
      <c r="E245" s="196" t="s">
        <v>1505</v>
      </c>
      <c r="F245" s="196"/>
      <c r="G245" s="196" t="s">
        <v>255</v>
      </c>
      <c r="H245" s="196"/>
      <c r="I245" s="196"/>
      <c r="J245" s="196">
        <f t="shared" ref="J245:Q245" si="105" xml:space="preserve"> IF( J$10 = 1, J212 * J234, J216 * J234)</f>
        <v>0</v>
      </c>
      <c r="K245" s="196">
        <f t="shared" si="105"/>
        <v>0</v>
      </c>
      <c r="L245" s="196">
        <f t="shared" si="105"/>
        <v>0.34854572577579523</v>
      </c>
      <c r="M245" s="196">
        <f t="shared" si="105"/>
        <v>0.33693684230706938</v>
      </c>
      <c r="N245" s="196">
        <f t="shared" si="105"/>
        <v>0.34243625357553592</v>
      </c>
      <c r="O245" s="196">
        <f t="shared" si="105"/>
        <v>0</v>
      </c>
      <c r="P245" s="196">
        <f t="shared" si="105"/>
        <v>0</v>
      </c>
      <c r="Q245" s="196">
        <f t="shared" si="105"/>
        <v>0</v>
      </c>
    </row>
    <row r="246" spans="1:17" s="259" customFormat="1" hidden="1" outlineLevel="2">
      <c r="A246" s="256"/>
      <c r="B246" s="257"/>
      <c r="C246" s="258"/>
      <c r="D246" s="255"/>
      <c r="E246" s="196"/>
      <c r="F246" s="196"/>
      <c r="G246" s="196"/>
      <c r="H246" s="196"/>
      <c r="I246" s="196"/>
      <c r="J246" s="196"/>
      <c r="K246" s="196"/>
      <c r="L246" s="196"/>
      <c r="M246" s="196"/>
      <c r="N246" s="196"/>
      <c r="O246" s="196"/>
      <c r="P246" s="196"/>
      <c r="Q246" s="196"/>
    </row>
    <row r="247" spans="1:17" s="259" customFormat="1" hidden="1" outlineLevel="2">
      <c r="A247" s="256"/>
      <c r="B247" s="257"/>
      <c r="C247" s="258"/>
      <c r="D247" s="255"/>
      <c r="E247" s="196" t="s">
        <v>1506</v>
      </c>
      <c r="F247" s="196"/>
      <c r="G247" s="196" t="s">
        <v>255</v>
      </c>
      <c r="H247" s="196"/>
      <c r="I247" s="196"/>
      <c r="J247" s="196">
        <f t="shared" ref="J247:Q247" si="106" xml:space="preserve"> J220 * J234</f>
        <v>0</v>
      </c>
      <c r="K247" s="196">
        <f t="shared" si="106"/>
        <v>0</v>
      </c>
      <c r="L247" s="196">
        <f t="shared" si="106"/>
        <v>0</v>
      </c>
      <c r="M247" s="196">
        <f t="shared" si="106"/>
        <v>0</v>
      </c>
      <c r="N247" s="196">
        <f t="shared" si="106"/>
        <v>1.9822186028156872</v>
      </c>
      <c r="O247" s="196">
        <f t="shared" si="106"/>
        <v>0</v>
      </c>
      <c r="P247" s="196">
        <f t="shared" si="106"/>
        <v>0</v>
      </c>
      <c r="Q247" s="196">
        <f t="shared" si="106"/>
        <v>0</v>
      </c>
    </row>
    <row r="248" spans="1:17" s="259" customFormat="1" hidden="1" outlineLevel="2">
      <c r="A248" s="256"/>
      <c r="B248" s="257"/>
      <c r="C248" s="258"/>
      <c r="D248" s="255"/>
      <c r="E248" s="196" t="s">
        <v>357</v>
      </c>
      <c r="F248" s="196"/>
      <c r="G248" s="196" t="s">
        <v>255</v>
      </c>
      <c r="H248" s="196"/>
      <c r="I248" s="196"/>
      <c r="J248" s="196">
        <f t="shared" ref="J248:Q248" si="107" xml:space="preserve"> J221 * J234</f>
        <v>0</v>
      </c>
      <c r="K248" s="196">
        <f t="shared" si="107"/>
        <v>0</v>
      </c>
      <c r="L248" s="196">
        <f t="shared" si="107"/>
        <v>0</v>
      </c>
      <c r="M248" s="196">
        <f t="shared" si="107"/>
        <v>1.907530188572597</v>
      </c>
      <c r="N248" s="196">
        <f t="shared" si="107"/>
        <v>2.4108927754109009</v>
      </c>
      <c r="O248" s="196">
        <f t="shared" si="107"/>
        <v>0</v>
      </c>
      <c r="P248" s="196">
        <f t="shared" si="107"/>
        <v>0</v>
      </c>
      <c r="Q248" s="196">
        <f t="shared" si="107"/>
        <v>0</v>
      </c>
    </row>
    <row r="249" spans="1:17" s="259" customFormat="1" hidden="1" outlineLevel="2">
      <c r="A249" s="256"/>
      <c r="B249" s="257"/>
      <c r="C249" s="258"/>
      <c r="D249" s="255"/>
      <c r="E249" s="196" t="s">
        <v>359</v>
      </c>
      <c r="F249" s="196"/>
      <c r="G249" s="196" t="s">
        <v>255</v>
      </c>
      <c r="H249" s="196"/>
      <c r="I249" s="196"/>
      <c r="J249" s="196">
        <f t="shared" ref="J249:Q249" si="108" xml:space="preserve"> J222 * J234</f>
        <v>0</v>
      </c>
      <c r="K249" s="196">
        <f t="shared" si="108"/>
        <v>0</v>
      </c>
      <c r="L249" s="196">
        <f t="shared" si="108"/>
        <v>0</v>
      </c>
      <c r="M249" s="196">
        <f t="shared" si="108"/>
        <v>4.1011899054310824E-2</v>
      </c>
      <c r="N249" s="196">
        <f t="shared" si="108"/>
        <v>0.13706959459240869</v>
      </c>
      <c r="O249" s="196">
        <f t="shared" si="108"/>
        <v>0</v>
      </c>
      <c r="P249" s="196">
        <f t="shared" si="108"/>
        <v>0</v>
      </c>
      <c r="Q249" s="196">
        <f t="shared" si="108"/>
        <v>0</v>
      </c>
    </row>
    <row r="250" spans="1:17" s="259" customFormat="1" hidden="1" outlineLevel="2">
      <c r="A250" s="256"/>
      <c r="B250" s="257"/>
      <c r="C250" s="258"/>
      <c r="D250" s="255"/>
      <c r="E250" s="196" t="s">
        <v>1507</v>
      </c>
      <c r="F250" s="196"/>
      <c r="G250" s="196" t="s">
        <v>255</v>
      </c>
      <c r="H250" s="196"/>
      <c r="I250" s="196"/>
      <c r="J250" s="196">
        <f t="shared" ref="J250:Q250" si="109" xml:space="preserve"> IF(J$10 = 1, J219 * J234, J223 * J234)</f>
        <v>0</v>
      </c>
      <c r="K250" s="196">
        <f t="shared" si="109"/>
        <v>0</v>
      </c>
      <c r="L250" s="196">
        <f t="shared" si="109"/>
        <v>0</v>
      </c>
      <c r="M250" s="196">
        <f t="shared" si="109"/>
        <v>1.8665182895182861</v>
      </c>
      <c r="N250" s="196">
        <f t="shared" si="109"/>
        <v>4.2560417836341795</v>
      </c>
      <c r="O250" s="196">
        <f t="shared" si="109"/>
        <v>0</v>
      </c>
      <c r="P250" s="196">
        <f t="shared" si="109"/>
        <v>0</v>
      </c>
      <c r="Q250" s="196">
        <f t="shared" si="109"/>
        <v>0</v>
      </c>
    </row>
    <row r="251" spans="1:17" s="259" customFormat="1" hidden="1" outlineLevel="2">
      <c r="A251" s="256"/>
      <c r="B251" s="257"/>
      <c r="C251" s="258"/>
      <c r="D251" s="255"/>
      <c r="E251" s="196"/>
      <c r="F251" s="196"/>
      <c r="G251" s="196"/>
      <c r="H251" s="196"/>
      <c r="I251" s="196"/>
      <c r="J251" s="196"/>
      <c r="K251" s="196"/>
      <c r="L251" s="196"/>
      <c r="M251" s="196"/>
      <c r="N251" s="196"/>
      <c r="O251" s="196"/>
      <c r="P251" s="196"/>
      <c r="Q251" s="196"/>
    </row>
    <row r="252" spans="1:17" s="259" customFormat="1" hidden="1" outlineLevel="2">
      <c r="A252" s="256"/>
      <c r="B252" s="257"/>
      <c r="C252" s="258"/>
      <c r="D252" s="255"/>
      <c r="E252" s="196" t="s">
        <v>1508</v>
      </c>
      <c r="F252" s="196"/>
      <c r="G252" s="196" t="s">
        <v>255</v>
      </c>
      <c r="H252" s="196"/>
      <c r="I252" s="196"/>
      <c r="J252" s="196">
        <f t="shared" ref="J252:Q252" si="110" xml:space="preserve"> J210 * J233</f>
        <v>0</v>
      </c>
      <c r="K252" s="196">
        <f t="shared" si="110"/>
        <v>0</v>
      </c>
      <c r="L252" s="196">
        <f t="shared" si="110"/>
        <v>0</v>
      </c>
      <c r="M252" s="196">
        <f t="shared" si="110"/>
        <v>0.34413493130491729</v>
      </c>
      <c r="N252" s="196">
        <f t="shared" si="110"/>
        <v>0.34463124550160007</v>
      </c>
      <c r="O252" s="196">
        <f t="shared" si="110"/>
        <v>0</v>
      </c>
      <c r="P252" s="196">
        <f t="shared" si="110"/>
        <v>0</v>
      </c>
      <c r="Q252" s="196">
        <f t="shared" si="110"/>
        <v>0</v>
      </c>
    </row>
    <row r="253" spans="1:17" s="259" customFormat="1" hidden="1" outlineLevel="2">
      <c r="A253" s="256"/>
      <c r="B253" s="257"/>
      <c r="C253" s="258"/>
      <c r="D253" s="255"/>
      <c r="E253" s="196" t="s">
        <v>1509</v>
      </c>
      <c r="F253" s="196"/>
      <c r="G253" s="196" t="s">
        <v>255</v>
      </c>
      <c r="H253" s="196"/>
      <c r="I253" s="196"/>
      <c r="J253" s="196">
        <f t="shared" ref="J253:Q253" si="111" xml:space="preserve"> J217 * J233</f>
        <v>0</v>
      </c>
      <c r="K253" s="196">
        <f t="shared" si="111"/>
        <v>0</v>
      </c>
      <c r="L253" s="196">
        <f t="shared" si="111"/>
        <v>0</v>
      </c>
      <c r="M253" s="196">
        <f t="shared" si="111"/>
        <v>0.34264838398169617</v>
      </c>
      <c r="N253" s="196">
        <f t="shared" si="111"/>
        <v>0.33996116017019284</v>
      </c>
      <c r="O253" s="196">
        <f t="shared" si="111"/>
        <v>0</v>
      </c>
      <c r="P253" s="196">
        <f t="shared" si="111"/>
        <v>0</v>
      </c>
      <c r="Q253" s="196">
        <f t="shared" si="111"/>
        <v>0</v>
      </c>
    </row>
    <row r="254" spans="1:17" s="259" customFormat="1" hidden="1" outlineLevel="2">
      <c r="A254" s="256"/>
      <c r="B254" s="257"/>
      <c r="C254" s="258"/>
      <c r="D254" s="255"/>
      <c r="E254" s="196" t="s">
        <v>1510</v>
      </c>
      <c r="F254" s="196"/>
      <c r="G254" s="196" t="s">
        <v>255</v>
      </c>
      <c r="H254" s="196"/>
      <c r="I254" s="196"/>
      <c r="J254" s="196">
        <f t="shared" ref="J254:Q254" si="112" xml:space="preserve"> J224 * J233</f>
        <v>0</v>
      </c>
      <c r="K254" s="196">
        <f t="shared" si="112"/>
        <v>0</v>
      </c>
      <c r="L254" s="196">
        <f t="shared" si="112"/>
        <v>0</v>
      </c>
      <c r="M254" s="196">
        <f t="shared" si="112"/>
        <v>0.92822561397230796</v>
      </c>
      <c r="N254" s="196">
        <f t="shared" si="112"/>
        <v>3.0285460116477285</v>
      </c>
      <c r="O254" s="196">
        <f t="shared" si="112"/>
        <v>0</v>
      </c>
      <c r="P254" s="196">
        <f t="shared" si="112"/>
        <v>0</v>
      </c>
      <c r="Q254" s="196">
        <f t="shared" si="112"/>
        <v>0</v>
      </c>
    </row>
    <row r="255" spans="1:17" s="192" customFormat="1" hidden="1" outlineLevel="2">
      <c r="A255" s="188"/>
      <c r="B255" s="304"/>
      <c r="C255" s="190"/>
      <c r="D255" s="191"/>
      <c r="E255" s="243" t="s">
        <v>1511</v>
      </c>
      <c r="F255" s="243"/>
      <c r="G255" s="243" t="s">
        <v>255</v>
      </c>
      <c r="H255" s="243"/>
      <c r="I255" s="243"/>
      <c r="J255" s="243">
        <f t="shared" ref="J255:Q255" si="113" xml:space="preserve"> SUM(J252:J254)</f>
        <v>0</v>
      </c>
      <c r="K255" s="243">
        <f t="shared" si="113"/>
        <v>0</v>
      </c>
      <c r="L255" s="243">
        <f t="shared" si="113"/>
        <v>0</v>
      </c>
      <c r="M255" s="243">
        <f t="shared" si="113"/>
        <v>1.6150089292589214</v>
      </c>
      <c r="N255" s="243">
        <f t="shared" si="113"/>
        <v>3.7131384173195214</v>
      </c>
      <c r="O255" s="243">
        <f t="shared" si="113"/>
        <v>0</v>
      </c>
      <c r="P255" s="243">
        <f t="shared" si="113"/>
        <v>0</v>
      </c>
      <c r="Q255" s="243">
        <f t="shared" si="113"/>
        <v>0</v>
      </c>
    </row>
    <row r="256" spans="1:17" s="259" customFormat="1" hidden="1" outlineLevel="1">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1" collapsed="1">
      <c r="A257" s="256"/>
      <c r="B257" s="257" t="s">
        <v>994</v>
      </c>
      <c r="C257" s="258"/>
      <c r="D257" s="255"/>
      <c r="E257" s="196"/>
      <c r="F257" s="196"/>
      <c r="G257" s="196"/>
      <c r="H257" s="196"/>
      <c r="I257" s="196"/>
      <c r="J257" s="196"/>
      <c r="K257" s="196"/>
      <c r="L257" s="196"/>
      <c r="M257" s="196"/>
      <c r="N257" s="196"/>
      <c r="O257" s="196"/>
      <c r="P257" s="196"/>
      <c r="Q257" s="196"/>
    </row>
    <row r="258" spans="1:17" s="259" customFormat="1" hidden="1" outlineLevel="2">
      <c r="A258" s="256"/>
      <c r="B258" s="257"/>
      <c r="C258" s="258"/>
      <c r="D258" s="255"/>
      <c r="E258" s="266"/>
      <c r="F258" s="266"/>
      <c r="G258" s="266"/>
      <c r="H258" s="267"/>
      <c r="I258" s="266"/>
      <c r="J258" s="267"/>
      <c r="K258" s="267"/>
      <c r="L258" s="267"/>
      <c r="M258" s="267"/>
      <c r="N258" s="267"/>
      <c r="O258" s="267"/>
      <c r="P258" s="267"/>
      <c r="Q258" s="267"/>
    </row>
    <row r="259" spans="1:17" s="200" customFormat="1" hidden="1" outlineLevel="2">
      <c r="A259" s="314"/>
      <c r="B259" s="315"/>
      <c r="C259" s="316"/>
      <c r="D259" s="317"/>
      <c r="E259" s="318" t="str">
        <f t="shared" ref="E259:Q259" si="114" xml:space="preserve"> E240</f>
        <v>Closing RCV (RPI inflated RCV) - WWN - nominal</v>
      </c>
      <c r="F259" s="318">
        <f t="shared" si="114"/>
        <v>0</v>
      </c>
      <c r="G259" s="318" t="str">
        <f t="shared" si="114"/>
        <v>£m</v>
      </c>
      <c r="H259" s="318">
        <f t="shared" si="114"/>
        <v>0</v>
      </c>
      <c r="I259" s="318">
        <f t="shared" si="114"/>
        <v>0</v>
      </c>
      <c r="J259" s="318">
        <f t="shared" si="114"/>
        <v>0</v>
      </c>
      <c r="K259" s="318">
        <f t="shared" si="114"/>
        <v>0</v>
      </c>
      <c r="L259" s="318">
        <f t="shared" si="114"/>
        <v>0.34854572577579523</v>
      </c>
      <c r="M259" s="318">
        <f t="shared" si="114"/>
        <v>0.33839861065165011</v>
      </c>
      <c r="N259" s="318">
        <f t="shared" si="114"/>
        <v>0.34714033954807627</v>
      </c>
      <c r="O259" s="318">
        <f t="shared" si="114"/>
        <v>0</v>
      </c>
      <c r="P259" s="318">
        <f t="shared" si="114"/>
        <v>0</v>
      </c>
      <c r="Q259" s="318">
        <f t="shared" si="114"/>
        <v>0</v>
      </c>
    </row>
    <row r="260" spans="1:17" s="200" customFormat="1" hidden="1" outlineLevel="2">
      <c r="A260" s="314"/>
      <c r="B260" s="315"/>
      <c r="C260" s="316"/>
      <c r="D260" s="317" t="s">
        <v>719</v>
      </c>
      <c r="E260" s="318" t="str">
        <f t="shared" ref="E260:Q260" si="115" xml:space="preserve"> E245</f>
        <v>Closing RCV (CPIH inflated RCV) - WWN - nominal</v>
      </c>
      <c r="F260" s="318">
        <f t="shared" si="115"/>
        <v>0</v>
      </c>
      <c r="G260" s="318" t="str">
        <f t="shared" si="115"/>
        <v>£m</v>
      </c>
      <c r="H260" s="318">
        <f t="shared" si="115"/>
        <v>0</v>
      </c>
      <c r="I260" s="318">
        <f t="shared" si="115"/>
        <v>0</v>
      </c>
      <c r="J260" s="318">
        <f t="shared" si="115"/>
        <v>0</v>
      </c>
      <c r="K260" s="318">
        <f t="shared" si="115"/>
        <v>0</v>
      </c>
      <c r="L260" s="318">
        <f t="shared" si="115"/>
        <v>0.34854572577579523</v>
      </c>
      <c r="M260" s="318">
        <f t="shared" si="115"/>
        <v>0.33693684230706938</v>
      </c>
      <c r="N260" s="318">
        <f t="shared" si="115"/>
        <v>0.34243625357553592</v>
      </c>
      <c r="O260" s="318">
        <f t="shared" si="115"/>
        <v>0</v>
      </c>
      <c r="P260" s="318">
        <f t="shared" si="115"/>
        <v>0</v>
      </c>
      <c r="Q260" s="318">
        <f t="shared" si="115"/>
        <v>0</v>
      </c>
    </row>
    <row r="261" spans="1:17" s="200" customFormat="1" hidden="1" outlineLevel="2">
      <c r="A261" s="314"/>
      <c r="B261" s="315"/>
      <c r="C261" s="316"/>
      <c r="D261" s="317" t="s">
        <v>719</v>
      </c>
      <c r="E261" s="318" t="str">
        <f t="shared" ref="E261:Q261" si="116" xml:space="preserve"> E250</f>
        <v>Closing RCV (Post 2020 investment RCV) - WWN - nominal</v>
      </c>
      <c r="F261" s="318">
        <f t="shared" si="116"/>
        <v>0</v>
      </c>
      <c r="G261" s="318" t="str">
        <f t="shared" si="116"/>
        <v>£m</v>
      </c>
      <c r="H261" s="318">
        <f t="shared" si="116"/>
        <v>0</v>
      </c>
      <c r="I261" s="318">
        <f t="shared" si="116"/>
        <v>0</v>
      </c>
      <c r="J261" s="318">
        <f t="shared" si="116"/>
        <v>0</v>
      </c>
      <c r="K261" s="318">
        <f t="shared" si="116"/>
        <v>0</v>
      </c>
      <c r="L261" s="318">
        <f t="shared" si="116"/>
        <v>0</v>
      </c>
      <c r="M261" s="318">
        <f t="shared" si="116"/>
        <v>1.8665182895182861</v>
      </c>
      <c r="N261" s="318">
        <f t="shared" si="116"/>
        <v>4.2560417836341795</v>
      </c>
      <c r="O261" s="318">
        <f t="shared" si="116"/>
        <v>0</v>
      </c>
      <c r="P261" s="318">
        <f t="shared" si="116"/>
        <v>0</v>
      </c>
      <c r="Q261" s="318">
        <f t="shared" si="116"/>
        <v>0</v>
      </c>
    </row>
    <row r="262" spans="1:17" s="192" customFormat="1" hidden="1" outlineLevel="2">
      <c r="A262" s="188"/>
      <c r="B262" s="304"/>
      <c r="C262" s="190"/>
      <c r="D262" s="191"/>
      <c r="E262" s="243" t="s">
        <v>1116</v>
      </c>
      <c r="F262" s="243"/>
      <c r="G262" s="243" t="s">
        <v>255</v>
      </c>
      <c r="H262" s="243"/>
      <c r="I262" s="243"/>
      <c r="J262" s="319">
        <f t="shared" ref="J262:Q262" si="117" xml:space="preserve"> SUM(J259:J261)</f>
        <v>0</v>
      </c>
      <c r="K262" s="319">
        <f t="shared" si="117"/>
        <v>0</v>
      </c>
      <c r="L262" s="319">
        <f t="shared" si="117"/>
        <v>0.69709145155159047</v>
      </c>
      <c r="M262" s="319">
        <f t="shared" si="117"/>
        <v>2.5418537424770058</v>
      </c>
      <c r="N262" s="319">
        <f t="shared" si="117"/>
        <v>4.9456183767577917</v>
      </c>
      <c r="O262" s="319">
        <f t="shared" si="117"/>
        <v>0</v>
      </c>
      <c r="P262" s="319">
        <f t="shared" si="117"/>
        <v>0</v>
      </c>
      <c r="Q262" s="319">
        <f t="shared" si="117"/>
        <v>0</v>
      </c>
    </row>
    <row r="263" spans="1:17" s="259" customFormat="1" hidden="1" outlineLevel="2">
      <c r="A263" s="256"/>
      <c r="B263" s="257"/>
      <c r="C263" s="258"/>
      <c r="D263" s="255"/>
      <c r="E263" s="196"/>
      <c r="F263" s="196"/>
      <c r="G263" s="196"/>
      <c r="H263" s="196"/>
      <c r="I263" s="196"/>
      <c r="J263" s="196"/>
      <c r="K263" s="196"/>
      <c r="L263" s="196"/>
      <c r="M263" s="196"/>
      <c r="N263" s="196"/>
      <c r="O263" s="196"/>
      <c r="P263" s="196"/>
      <c r="Q263" s="196"/>
    </row>
    <row r="264" spans="1:17" s="200" customFormat="1" hidden="1" outlineLevel="2">
      <c r="A264" s="314"/>
      <c r="B264" s="315"/>
      <c r="C264" s="316"/>
      <c r="D264" s="317"/>
      <c r="E264" s="318" t="s">
        <v>1117</v>
      </c>
      <c r="F264" s="318"/>
      <c r="G264" s="318" t="s">
        <v>255</v>
      </c>
      <c r="H264" s="318"/>
      <c r="I264" s="318"/>
      <c r="J264" s="318">
        <f t="shared" ref="J264:J266" si="118" xml:space="preserve"> I259 * J$21</f>
        <v>0</v>
      </c>
      <c r="K264" s="318">
        <f t="shared" ref="K264:K266" si="119" xml:space="preserve"> J259 * K$21</f>
        <v>0</v>
      </c>
      <c r="L264" s="318">
        <f t="shared" ref="L264:L266" si="120" xml:space="preserve"> K259 * L$21</f>
        <v>0</v>
      </c>
      <c r="M264" s="318">
        <f xml:space="preserve"> L259 * M$21</f>
        <v>0.35207611526339544</v>
      </c>
      <c r="N264" s="318">
        <f xml:space="preserve"> M259 * N$21</f>
        <v>0.35937500584245435</v>
      </c>
      <c r="O264" s="318">
        <f t="shared" ref="O264:O266" si="121" xml:space="preserve"> N259 * O$21</f>
        <v>0</v>
      </c>
      <c r="P264" s="318">
        <f t="shared" ref="P264:P266" si="122" xml:space="preserve"> O259 * P$21</f>
        <v>0</v>
      </c>
      <c r="Q264" s="318">
        <f t="shared" ref="Q264:Q266" si="123" xml:space="preserve"> P259 * Q$21</f>
        <v>0</v>
      </c>
    </row>
    <row r="265" spans="1:17" s="200" customFormat="1" hidden="1" outlineLevel="2">
      <c r="A265" s="314"/>
      <c r="B265" s="315"/>
      <c r="C265" s="316"/>
      <c r="D265" s="317" t="s">
        <v>719</v>
      </c>
      <c r="E265" s="318" t="s">
        <v>1118</v>
      </c>
      <c r="F265" s="318"/>
      <c r="G265" s="318" t="s">
        <v>255</v>
      </c>
      <c r="H265" s="318"/>
      <c r="I265" s="318"/>
      <c r="J265" s="318">
        <f t="shared" si="118"/>
        <v>0</v>
      </c>
      <c r="K265" s="318">
        <f t="shared" si="119"/>
        <v>0</v>
      </c>
      <c r="L265" s="318">
        <f t="shared" si="120"/>
        <v>0</v>
      </c>
      <c r="M265" s="318">
        <f t="shared" ref="M265:M266" si="124" xml:space="preserve"> L260 * M$21</f>
        <v>0.35207611526339544</v>
      </c>
      <c r="N265" s="318">
        <f t="shared" ref="N265:N266" si="125" xml:space="preserve"> M260 * N$21</f>
        <v>0.35782262651571178</v>
      </c>
      <c r="O265" s="318">
        <f t="shared" si="121"/>
        <v>0</v>
      </c>
      <c r="P265" s="318">
        <f t="shared" si="122"/>
        <v>0</v>
      </c>
      <c r="Q265" s="318">
        <f t="shared" si="123"/>
        <v>0</v>
      </c>
    </row>
    <row r="266" spans="1:17" s="200" customFormat="1" hidden="1" outlineLevel="2">
      <c r="A266" s="314"/>
      <c r="B266" s="315"/>
      <c r="C266" s="316"/>
      <c r="D266" s="317" t="s">
        <v>719</v>
      </c>
      <c r="E266" s="318" t="s">
        <v>1119</v>
      </c>
      <c r="F266" s="318"/>
      <c r="G266" s="318" t="s">
        <v>255</v>
      </c>
      <c r="H266" s="318"/>
      <c r="I266" s="318"/>
      <c r="J266" s="318">
        <f t="shared" si="118"/>
        <v>0</v>
      </c>
      <c r="K266" s="318">
        <f t="shared" si="119"/>
        <v>0</v>
      </c>
      <c r="L266" s="318">
        <f t="shared" si="120"/>
        <v>0</v>
      </c>
      <c r="M266" s="318">
        <f t="shared" si="124"/>
        <v>0</v>
      </c>
      <c r="N266" s="318">
        <f t="shared" si="125"/>
        <v>1.9822186028156823</v>
      </c>
      <c r="O266" s="318">
        <f t="shared" si="121"/>
        <v>0</v>
      </c>
      <c r="P266" s="318">
        <f t="shared" si="122"/>
        <v>0</v>
      </c>
      <c r="Q266" s="318">
        <f t="shared" si="123"/>
        <v>0</v>
      </c>
    </row>
    <row r="267" spans="1:17" s="192" customFormat="1" hidden="1" outlineLevel="2">
      <c r="A267" s="188"/>
      <c r="B267" s="304"/>
      <c r="C267" s="190"/>
      <c r="D267" s="191"/>
      <c r="E267" s="243" t="s">
        <v>1120</v>
      </c>
      <c r="F267" s="243"/>
      <c r="G267" s="243" t="s">
        <v>255</v>
      </c>
      <c r="H267" s="243"/>
      <c r="I267" s="243"/>
      <c r="J267" s="319">
        <f t="shared" ref="J267:Q267" si="126" xml:space="preserve"> SUM(J264:J266)</f>
        <v>0</v>
      </c>
      <c r="K267" s="319">
        <f t="shared" si="126"/>
        <v>0</v>
      </c>
      <c r="L267" s="319">
        <f t="shared" si="126"/>
        <v>0</v>
      </c>
      <c r="M267" s="319">
        <f t="shared" si="126"/>
        <v>0.70415223052679088</v>
      </c>
      <c r="N267" s="319">
        <f t="shared" si="126"/>
        <v>2.6994162351738487</v>
      </c>
      <c r="O267" s="319">
        <f t="shared" si="126"/>
        <v>0</v>
      </c>
      <c r="P267" s="319">
        <f t="shared" si="126"/>
        <v>0</v>
      </c>
      <c r="Q267" s="319">
        <f t="shared" si="126"/>
        <v>0</v>
      </c>
    </row>
    <row r="268" spans="1:17" s="259" customFormat="1" hidden="1" outlineLevel="2">
      <c r="A268" s="256"/>
      <c r="B268" s="257"/>
      <c r="C268" s="258"/>
      <c r="D268" s="255"/>
      <c r="E268" s="196"/>
      <c r="F268" s="196"/>
      <c r="G268" s="196"/>
      <c r="H268" s="196"/>
      <c r="I268" s="196"/>
      <c r="J268" s="196"/>
      <c r="K268" s="196"/>
      <c r="L268" s="196"/>
      <c r="M268" s="196"/>
      <c r="N268" s="196"/>
      <c r="O268" s="196"/>
      <c r="P268" s="196"/>
      <c r="Q268" s="196"/>
    </row>
    <row r="269" spans="1:17" s="259" customFormat="1" hidden="1" outlineLevel="2">
      <c r="A269" s="256"/>
      <c r="B269" s="257"/>
      <c r="C269" s="258"/>
      <c r="D269" s="255"/>
      <c r="E269" s="196" t="str">
        <f t="shared" ref="E269:Q269" si="127" xml:space="preserve"> E267</f>
        <v>Prior year closing RCV expressed in current year nominal terms - WWN</v>
      </c>
      <c r="F269" s="196">
        <f t="shared" si="127"/>
        <v>0</v>
      </c>
      <c r="G269" s="196" t="str">
        <f t="shared" si="127"/>
        <v>£m</v>
      </c>
      <c r="H269" s="196">
        <f t="shared" si="127"/>
        <v>0</v>
      </c>
      <c r="I269" s="196">
        <f t="shared" si="127"/>
        <v>0</v>
      </c>
      <c r="J269" s="196">
        <f t="shared" si="127"/>
        <v>0</v>
      </c>
      <c r="K269" s="196">
        <f t="shared" si="127"/>
        <v>0</v>
      </c>
      <c r="L269" s="196">
        <f t="shared" si="127"/>
        <v>0</v>
      </c>
      <c r="M269" s="196">
        <f t="shared" si="127"/>
        <v>0.70415223052679088</v>
      </c>
      <c r="N269" s="196">
        <f t="shared" si="127"/>
        <v>2.6994162351738487</v>
      </c>
      <c r="O269" s="196">
        <f t="shared" si="127"/>
        <v>0</v>
      </c>
      <c r="P269" s="196">
        <f t="shared" si="127"/>
        <v>0</v>
      </c>
      <c r="Q269" s="196">
        <f t="shared" si="127"/>
        <v>0</v>
      </c>
    </row>
    <row r="270" spans="1:17" s="259" customFormat="1" hidden="1" outlineLevel="2">
      <c r="A270" s="256"/>
      <c r="B270" s="257"/>
      <c r="C270" s="258"/>
      <c r="D270" s="255" t="s">
        <v>631</v>
      </c>
      <c r="E270" s="196" t="s">
        <v>1121</v>
      </c>
      <c r="F270" s="196"/>
      <c r="G270" s="196" t="s">
        <v>255</v>
      </c>
      <c r="H270" s="196"/>
      <c r="I270" s="196"/>
      <c r="J270" s="196">
        <f t="shared" ref="J270" si="128" xml:space="preserve"> I262</f>
        <v>0</v>
      </c>
      <c r="K270" s="196">
        <f t="shared" ref="K270" si="129" xml:space="preserve"> J262</f>
        <v>0</v>
      </c>
      <c r="L270" s="196">
        <f t="shared" ref="L270" si="130" xml:space="preserve"> K262</f>
        <v>0</v>
      </c>
      <c r="M270" s="196">
        <f t="shared" ref="M270" si="131" xml:space="preserve"> L262</f>
        <v>0.69709145155159047</v>
      </c>
      <c r="N270" s="196">
        <f t="shared" ref="N270" si="132" xml:space="preserve"> M262</f>
        <v>2.5418537424770058</v>
      </c>
      <c r="O270" s="196">
        <f t="shared" ref="O270" si="133" xml:space="preserve"> N262</f>
        <v>4.9456183767577917</v>
      </c>
      <c r="P270" s="196">
        <f t="shared" ref="P270" si="134" xml:space="preserve"> O262</f>
        <v>0</v>
      </c>
      <c r="Q270" s="196">
        <f t="shared" ref="Q270" si="135" xml:space="preserve"> P262</f>
        <v>0</v>
      </c>
    </row>
    <row r="271" spans="1:17" s="259" customFormat="1" hidden="1" outlineLevel="2">
      <c r="A271" s="256"/>
      <c r="B271" s="257"/>
      <c r="C271" s="258"/>
      <c r="D271" s="255"/>
      <c r="E271" s="266" t="str">
        <f t="shared" ref="E271:Q271" si="136" xml:space="preserve"> E$13</f>
        <v>Annual update active flag</v>
      </c>
      <c r="F271" s="266">
        <f t="shared" si="136"/>
        <v>0</v>
      </c>
      <c r="G271" s="266" t="str">
        <f t="shared" si="136"/>
        <v>Flag</v>
      </c>
      <c r="H271" s="266">
        <f t="shared" si="136"/>
        <v>0</v>
      </c>
      <c r="I271" s="266">
        <f t="shared" si="136"/>
        <v>0</v>
      </c>
      <c r="J271" s="266">
        <f t="shared" si="136"/>
        <v>0</v>
      </c>
      <c r="K271" s="266">
        <f t="shared" si="136"/>
        <v>0</v>
      </c>
      <c r="L271" s="266">
        <f t="shared" si="136"/>
        <v>1</v>
      </c>
      <c r="M271" s="266">
        <f t="shared" si="136"/>
        <v>1</v>
      </c>
      <c r="N271" s="266">
        <f t="shared" si="136"/>
        <v>1</v>
      </c>
      <c r="O271" s="266">
        <f t="shared" si="136"/>
        <v>0</v>
      </c>
      <c r="P271" s="266">
        <f t="shared" si="136"/>
        <v>0</v>
      </c>
      <c r="Q271" s="266">
        <f t="shared" si="136"/>
        <v>0</v>
      </c>
    </row>
    <row r="272" spans="1:17" s="259" customFormat="1" hidden="1" outlineLevel="2">
      <c r="A272" s="256"/>
      <c r="B272" s="257"/>
      <c r="C272" s="258"/>
      <c r="D272" s="255"/>
      <c r="E272" s="320" t="s">
        <v>1122</v>
      </c>
      <c r="F272" s="320"/>
      <c r="G272" s="320" t="s">
        <v>255</v>
      </c>
      <c r="H272" s="320"/>
      <c r="I272" s="320"/>
      <c r="J272" s="320">
        <f t="shared" ref="J272:Q272" si="137" xml:space="preserve"> J271 * (J269 - J270)</f>
        <v>0</v>
      </c>
      <c r="K272" s="320">
        <f t="shared" si="137"/>
        <v>0</v>
      </c>
      <c r="L272" s="320">
        <f t="shared" si="137"/>
        <v>0</v>
      </c>
      <c r="M272" s="320">
        <f t="shared" si="137"/>
        <v>7.0607789752004102E-3</v>
      </c>
      <c r="N272" s="320">
        <f t="shared" si="137"/>
        <v>0.15756249269684286</v>
      </c>
      <c r="O272" s="320">
        <f t="shared" si="137"/>
        <v>0</v>
      </c>
      <c r="P272" s="320">
        <f t="shared" si="137"/>
        <v>0</v>
      </c>
      <c r="Q272" s="320">
        <f t="shared" si="137"/>
        <v>0</v>
      </c>
    </row>
    <row r="273" spans="1:17" s="192" customFormat="1" hidden="1" outlineLevel="1">
      <c r="A273" s="188"/>
      <c r="B273" s="304"/>
      <c r="C273" s="190"/>
      <c r="D273" s="191"/>
      <c r="E273" s="195"/>
    </row>
    <row r="274" spans="1:17" s="192" customFormat="1" hidden="1" outlineLevel="1" collapsed="1">
      <c r="A274" s="188"/>
      <c r="B274" s="304" t="s">
        <v>759</v>
      </c>
      <c r="C274" s="190"/>
      <c r="D274" s="191"/>
      <c r="E274" s="195"/>
    </row>
    <row r="275" spans="1:17" s="192" customFormat="1" hidden="1" outlineLevel="2">
      <c r="A275" s="188"/>
      <c r="B275" s="85"/>
      <c r="C275" s="190"/>
      <c r="D275" s="191"/>
      <c r="E275" s="195"/>
    </row>
    <row r="276" spans="1:17" s="187" customFormat="1" hidden="1" outlineLevel="2">
      <c r="A276" s="183"/>
      <c r="B276" s="158"/>
      <c r="C276" s="185"/>
      <c r="D276" s="186"/>
      <c r="E276" s="181" t="str">
        <f xml:space="preserve"> Inp!E$206</f>
        <v>Regulatory equity notional (PR19FD)</v>
      </c>
      <c r="F276" s="181">
        <f xml:space="preserve"> Inp!F$206</f>
        <v>0</v>
      </c>
      <c r="G276" s="181" t="str">
        <f xml:space="preserve"> Inp!G$206</f>
        <v>%</v>
      </c>
      <c r="H276" s="181">
        <f xml:space="preserve"> Inp!H$206</f>
        <v>0</v>
      </c>
      <c r="I276" s="181">
        <f xml:space="preserve"> Inp!I$206</f>
        <v>0</v>
      </c>
      <c r="J276" s="291">
        <f xml:space="preserve"> Inp!J$206</f>
        <v>0</v>
      </c>
      <c r="K276" s="291">
        <f xml:space="preserve"> Inp!K$206</f>
        <v>0</v>
      </c>
      <c r="L276" s="291">
        <f xml:space="preserve"> Inp!L$206</f>
        <v>0</v>
      </c>
      <c r="M276" s="291">
        <f xml:space="preserve"> Inp!M$206</f>
        <v>0.4</v>
      </c>
      <c r="N276" s="291">
        <f xml:space="preserve"> Inp!N$206</f>
        <v>0.4</v>
      </c>
      <c r="O276" s="291">
        <f xml:space="preserve"> Inp!O$206</f>
        <v>0.4</v>
      </c>
      <c r="P276" s="291">
        <f xml:space="preserve"> Inp!P$206</f>
        <v>0.4</v>
      </c>
      <c r="Q276" s="291">
        <f xml:space="preserve"> Inp!Q$206</f>
        <v>0.4</v>
      </c>
    </row>
    <row r="277" spans="1:17" s="192" customFormat="1" hidden="1" outlineLevel="2">
      <c r="A277" s="188"/>
      <c r="B277" s="304"/>
      <c r="C277" s="190"/>
      <c r="D277" s="191"/>
      <c r="E277" s="195" t="str">
        <f t="shared" ref="E277:Q277" si="138" xml:space="preserve"> E255</f>
        <v>Average total RCV (year average) - WWN - nominal</v>
      </c>
      <c r="F277" s="195">
        <f t="shared" si="138"/>
        <v>0</v>
      </c>
      <c r="G277" s="195" t="str">
        <f t="shared" si="138"/>
        <v>£m</v>
      </c>
      <c r="H277" s="195">
        <f t="shared" si="138"/>
        <v>0</v>
      </c>
      <c r="I277" s="195">
        <f t="shared" si="138"/>
        <v>0</v>
      </c>
      <c r="J277" s="195">
        <f t="shared" si="138"/>
        <v>0</v>
      </c>
      <c r="K277" s="195">
        <f t="shared" si="138"/>
        <v>0</v>
      </c>
      <c r="L277" s="195">
        <f t="shared" si="138"/>
        <v>0</v>
      </c>
      <c r="M277" s="195">
        <f t="shared" si="138"/>
        <v>1.6150089292589214</v>
      </c>
      <c r="N277" s="195">
        <f t="shared" si="138"/>
        <v>3.7131384173195214</v>
      </c>
      <c r="O277" s="195">
        <f t="shared" si="138"/>
        <v>0</v>
      </c>
      <c r="P277" s="195">
        <f t="shared" si="138"/>
        <v>0</v>
      </c>
      <c r="Q277" s="195">
        <f t="shared" si="138"/>
        <v>0</v>
      </c>
    </row>
    <row r="278" spans="1:17" s="192" customFormat="1" hidden="1" outlineLevel="2">
      <c r="A278" s="188"/>
      <c r="B278" s="269"/>
      <c r="C278" s="190"/>
      <c r="D278" s="191"/>
      <c r="E278" s="195" t="s">
        <v>1512</v>
      </c>
      <c r="G278" s="192" t="s">
        <v>255</v>
      </c>
      <c r="J278" s="195">
        <f t="shared" ref="J278:Q278" si="139" xml:space="preserve"> J276 * J277</f>
        <v>0</v>
      </c>
      <c r="K278" s="195">
        <f t="shared" si="139"/>
        <v>0</v>
      </c>
      <c r="L278" s="195">
        <f t="shared" si="139"/>
        <v>0</v>
      </c>
      <c r="M278" s="195">
        <f t="shared" si="139"/>
        <v>0.64600357170356859</v>
      </c>
      <c r="N278" s="195">
        <f t="shared" si="139"/>
        <v>1.4852553669278086</v>
      </c>
      <c r="O278" s="195">
        <f t="shared" si="139"/>
        <v>0</v>
      </c>
      <c r="P278" s="195">
        <f t="shared" si="139"/>
        <v>0</v>
      </c>
      <c r="Q278" s="195">
        <f t="shared" si="139"/>
        <v>0</v>
      </c>
    </row>
    <row r="279" spans="1:17" s="240" customFormat="1" hidden="1" outlineLevel="2">
      <c r="A279" s="237"/>
      <c r="B279" s="307"/>
      <c r="C279" s="238"/>
      <c r="D279" s="239"/>
      <c r="E279" s="196" t="s">
        <v>1127</v>
      </c>
      <c r="G279" s="240" t="s">
        <v>255</v>
      </c>
      <c r="J279" s="196">
        <f t="shared" ref="J279:Q279" si="140" xml:space="preserve"> J229 * J$13</f>
        <v>0</v>
      </c>
      <c r="K279" s="196">
        <f t="shared" si="140"/>
        <v>0</v>
      </c>
      <c r="L279" s="196">
        <f t="shared" si="140"/>
        <v>0</v>
      </c>
      <c r="M279" s="196">
        <f t="shared" si="140"/>
        <v>1.5426030450860815</v>
      </c>
      <c r="N279" s="196">
        <f t="shared" si="140"/>
        <v>3.4209893212758162</v>
      </c>
      <c r="O279" s="196">
        <f t="shared" si="140"/>
        <v>0</v>
      </c>
      <c r="P279" s="196">
        <f t="shared" si="140"/>
        <v>0</v>
      </c>
      <c r="Q279" s="196">
        <f t="shared" si="140"/>
        <v>0</v>
      </c>
    </row>
    <row r="280" spans="1:17" s="240" customFormat="1" hidden="1" outlineLevel="2">
      <c r="A280" s="237"/>
      <c r="B280" s="307"/>
      <c r="C280" s="238"/>
      <c r="D280" s="239"/>
      <c r="E280" s="196" t="s">
        <v>1125</v>
      </c>
      <c r="G280" s="240" t="s">
        <v>255</v>
      </c>
      <c r="J280" s="196">
        <f t="shared" ref="J280" si="141" xml:space="preserve"> J276 * J279</f>
        <v>0</v>
      </c>
      <c r="K280" s="196">
        <f t="shared" ref="K280" si="142" xml:space="preserve"> K276 * K279</f>
        <v>0</v>
      </c>
      <c r="L280" s="196">
        <f t="shared" ref="L280" si="143" xml:space="preserve"> L276 * L279</f>
        <v>0</v>
      </c>
      <c r="M280" s="196">
        <f t="shared" ref="M280" si="144" xml:space="preserve"> M276 * M279</f>
        <v>0.61704121803443268</v>
      </c>
      <c r="N280" s="196">
        <f xml:space="preserve"> N276 * N279</f>
        <v>1.3683957285103265</v>
      </c>
      <c r="O280" s="196">
        <f t="shared" ref="O280" si="145" xml:space="preserve"> O276 * O279</f>
        <v>0</v>
      </c>
      <c r="P280" s="196">
        <f t="shared" ref="P280" si="146" xml:space="preserve"> P276 * P279</f>
        <v>0</v>
      </c>
      <c r="Q280" s="196">
        <f t="shared" ref="Q280" si="147" xml:space="preserve"> Q276 * Q279</f>
        <v>0</v>
      </c>
    </row>
    <row r="281" spans="1:17" s="192" customFormat="1" hidden="1" outlineLevel="1">
      <c r="A281" s="188"/>
      <c r="B281" s="85"/>
      <c r="C281" s="190"/>
      <c r="D281" s="191"/>
      <c r="E281" s="195"/>
    </row>
    <row r="282" spans="1:17" s="192" customFormat="1" hidden="1" outlineLevel="1" collapsed="1">
      <c r="A282" s="188"/>
      <c r="B282" s="304" t="s">
        <v>761</v>
      </c>
      <c r="C282" s="190"/>
      <c r="D282" s="191"/>
      <c r="E282" s="195"/>
    </row>
    <row r="283" spans="1:17" s="192" customFormat="1" hidden="1" outlineLevel="2">
      <c r="A283" s="188"/>
      <c r="B283" s="304"/>
      <c r="C283" s="190"/>
      <c r="D283" s="191"/>
      <c r="E283" s="195"/>
    </row>
    <row r="284" spans="1:17" s="187" customFormat="1" hidden="1" outlineLevel="2">
      <c r="A284" s="183"/>
      <c r="B284" s="158"/>
      <c r="C284" s="185"/>
      <c r="D284" s="186"/>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0.38514999999999999</v>
      </c>
      <c r="N284" s="291">
        <f xml:space="preserve"> Inp!N$214</f>
        <v>0</v>
      </c>
      <c r="O284" s="291">
        <f xml:space="preserve"> Inp!O$214</f>
        <v>0</v>
      </c>
      <c r="P284" s="291">
        <f xml:space="preserve"> Inp!P$214</f>
        <v>0</v>
      </c>
      <c r="Q284" s="291">
        <f xml:space="preserve"> Inp!Q$214</f>
        <v>0</v>
      </c>
    </row>
    <row r="285" spans="1:17" s="192" customFormat="1" hidden="1" outlineLevel="2">
      <c r="A285" s="188"/>
      <c r="B285" s="304"/>
      <c r="C285" s="190"/>
      <c r="D285" s="191"/>
      <c r="E285" s="195" t="str">
        <f t="shared" ref="E285:Q285" si="148" xml:space="preserve"> E255</f>
        <v>Average total RCV (year average) - WWN - nominal</v>
      </c>
      <c r="F285" s="195">
        <f t="shared" si="148"/>
        <v>0</v>
      </c>
      <c r="G285" s="195" t="str">
        <f t="shared" si="148"/>
        <v>£m</v>
      </c>
      <c r="H285" s="195">
        <f t="shared" si="148"/>
        <v>0</v>
      </c>
      <c r="I285" s="195">
        <f t="shared" si="148"/>
        <v>0</v>
      </c>
      <c r="J285" s="195">
        <f t="shared" si="148"/>
        <v>0</v>
      </c>
      <c r="K285" s="195">
        <f t="shared" si="148"/>
        <v>0</v>
      </c>
      <c r="L285" s="195">
        <f t="shared" si="148"/>
        <v>0</v>
      </c>
      <c r="M285" s="195">
        <f t="shared" si="148"/>
        <v>1.6150089292589214</v>
      </c>
      <c r="N285" s="195">
        <f t="shared" si="148"/>
        <v>3.7131384173195214</v>
      </c>
      <c r="O285" s="195">
        <f t="shared" si="148"/>
        <v>0</v>
      </c>
      <c r="P285" s="195">
        <f t="shared" si="148"/>
        <v>0</v>
      </c>
      <c r="Q285" s="195">
        <f t="shared" si="148"/>
        <v>0</v>
      </c>
    </row>
    <row r="286" spans="1:17" s="192" customFormat="1" hidden="1" outlineLevel="2">
      <c r="A286" s="188"/>
      <c r="B286" s="304"/>
      <c r="C286" s="190"/>
      <c r="D286" s="191"/>
      <c r="E286" s="195" t="s">
        <v>1513</v>
      </c>
      <c r="G286" s="192" t="s">
        <v>255</v>
      </c>
      <c r="J286" s="195">
        <f t="shared" ref="J286:Q286" si="149" xml:space="preserve"> J284 * J285</f>
        <v>0</v>
      </c>
      <c r="K286" s="195">
        <f t="shared" si="149"/>
        <v>0</v>
      </c>
      <c r="L286" s="195">
        <f t="shared" si="149"/>
        <v>0</v>
      </c>
      <c r="M286" s="195">
        <f t="shared" si="149"/>
        <v>0.6220206891040736</v>
      </c>
      <c r="N286" s="195">
        <f t="shared" si="149"/>
        <v>0</v>
      </c>
      <c r="O286" s="195">
        <f t="shared" si="149"/>
        <v>0</v>
      </c>
      <c r="P286" s="195">
        <f t="shared" si="149"/>
        <v>0</v>
      </c>
      <c r="Q286" s="195">
        <f t="shared" si="149"/>
        <v>0</v>
      </c>
    </row>
    <row r="287" spans="1:17" s="259" customFormat="1" hidden="1" outlineLevel="2">
      <c r="A287" s="256"/>
      <c r="B287" s="257"/>
      <c r="C287" s="258"/>
      <c r="D287" s="255"/>
      <c r="E287" s="196" t="s">
        <v>1127</v>
      </c>
      <c r="F287" s="240"/>
      <c r="G287" s="240" t="s">
        <v>255</v>
      </c>
      <c r="H287" s="240"/>
      <c r="I287" s="240"/>
      <c r="J287" s="196">
        <f t="shared" ref="J287:L287" si="150" xml:space="preserve"> J229 * J$13</f>
        <v>0</v>
      </c>
      <c r="K287" s="196">
        <f t="shared" si="150"/>
        <v>0</v>
      </c>
      <c r="L287" s="196">
        <f t="shared" si="150"/>
        <v>0</v>
      </c>
      <c r="M287" s="196">
        <f xml:space="preserve"> M229 * M$13</f>
        <v>1.5426030450860815</v>
      </c>
      <c r="N287" s="196">
        <f t="shared" ref="N287:Q287" si="151" xml:space="preserve"> N229 * N$13</f>
        <v>3.4209893212758162</v>
      </c>
      <c r="O287" s="196">
        <f t="shared" si="151"/>
        <v>0</v>
      </c>
      <c r="P287" s="196">
        <f t="shared" si="151"/>
        <v>0</v>
      </c>
      <c r="Q287" s="196">
        <f t="shared" si="151"/>
        <v>0</v>
      </c>
    </row>
    <row r="288" spans="1:17" s="259" customFormat="1" hidden="1" outlineLevel="2">
      <c r="A288" s="256"/>
      <c r="B288" s="257"/>
      <c r="C288" s="258"/>
      <c r="D288" s="255"/>
      <c r="E288" s="196" t="s">
        <v>1128</v>
      </c>
      <c r="F288" s="240"/>
      <c r="G288" s="240" t="s">
        <v>255</v>
      </c>
      <c r="H288" s="240"/>
      <c r="I288" s="240"/>
      <c r="J288" s="196">
        <f t="shared" ref="J288" si="152" xml:space="preserve"> J284 * J287</f>
        <v>0</v>
      </c>
      <c r="K288" s="196">
        <f t="shared" ref="K288" si="153" xml:space="preserve"> K284 * K287</f>
        <v>0</v>
      </c>
      <c r="L288" s="196">
        <f t="shared" ref="L288" si="154" xml:space="preserve"> L284 * L287</f>
        <v>0</v>
      </c>
      <c r="M288" s="196">
        <f xml:space="preserve"> M284 * M287</f>
        <v>0.59413356281490426</v>
      </c>
      <c r="N288" s="196">
        <f t="shared" ref="N288" si="155" xml:space="preserve"> N284 * N287</f>
        <v>0</v>
      </c>
      <c r="O288" s="196">
        <f t="shared" ref="O288" si="156" xml:space="preserve"> O284 * O287</f>
        <v>0</v>
      </c>
      <c r="P288" s="196">
        <f t="shared" ref="P288" si="157" xml:space="preserve"> P284 * P287</f>
        <v>0</v>
      </c>
      <c r="Q288" s="196">
        <f t="shared" ref="Q288" si="158" xml:space="preserve"> Q284 * Q287</f>
        <v>0</v>
      </c>
    </row>
    <row r="289" spans="1:17" s="259" customFormat="1" hidden="1" outlineLevel="1">
      <c r="A289" s="256"/>
      <c r="B289" s="257"/>
      <c r="C289" s="258"/>
      <c r="D289" s="255"/>
      <c r="E289" s="196"/>
      <c r="F289" s="240"/>
      <c r="G289" s="240"/>
      <c r="H289" s="240"/>
      <c r="I289" s="240"/>
      <c r="J289" s="196"/>
      <c r="K289" s="196"/>
      <c r="L289" s="196"/>
      <c r="M289" s="196"/>
      <c r="N289" s="196"/>
      <c r="O289" s="196"/>
      <c r="P289" s="196"/>
      <c r="Q289" s="196"/>
    </row>
    <row r="290" spans="1:17" s="259" customFormat="1">
      <c r="A290" s="256"/>
      <c r="B290" s="257"/>
      <c r="C290" s="258"/>
      <c r="D290" s="255"/>
      <c r="E290" s="196"/>
      <c r="F290" s="196"/>
      <c r="G290" s="196"/>
      <c r="H290" s="196"/>
      <c r="I290" s="196"/>
      <c r="J290" s="196"/>
      <c r="K290" s="196"/>
      <c r="L290" s="196"/>
      <c r="M290" s="196"/>
      <c r="N290" s="196"/>
      <c r="O290" s="196"/>
      <c r="P290" s="196"/>
      <c r="Q290" s="196"/>
    </row>
    <row r="291" spans="1:17" s="33" customFormat="1" collapsed="1">
      <c r="A291" s="33" t="s">
        <v>1514</v>
      </c>
      <c r="D291" s="253"/>
    </row>
    <row r="292" spans="1:17" s="259" customFormat="1" hidden="1" outlineLevel="1">
      <c r="A292" s="256"/>
      <c r="B292" s="257"/>
      <c r="C292" s="258"/>
      <c r="D292" s="255"/>
      <c r="E292" s="196"/>
      <c r="F292" s="196"/>
      <c r="G292" s="196"/>
      <c r="H292" s="196"/>
      <c r="I292" s="196"/>
      <c r="J292" s="196"/>
      <c r="K292" s="196"/>
      <c r="L292" s="196"/>
      <c r="M292" s="196"/>
      <c r="N292" s="196"/>
      <c r="O292" s="196"/>
      <c r="P292" s="196"/>
      <c r="Q292" s="196"/>
    </row>
    <row r="293" spans="1:17" s="259" customFormat="1" hidden="1" outlineLevel="1" collapsed="1">
      <c r="A293" s="256"/>
      <c r="B293" s="144" t="s">
        <v>1475</v>
      </c>
      <c r="C293" s="258"/>
      <c r="D293" s="255"/>
      <c r="E293" s="196"/>
      <c r="F293" s="196"/>
      <c r="G293" s="196"/>
      <c r="H293" s="196"/>
      <c r="I293" s="196"/>
      <c r="J293" s="196"/>
      <c r="K293" s="196"/>
      <c r="L293" s="196"/>
      <c r="M293" s="196"/>
      <c r="N293" s="196"/>
      <c r="O293" s="196"/>
      <c r="P293" s="196"/>
      <c r="Q293" s="196"/>
    </row>
    <row r="294" spans="1:17" s="259" customFormat="1" hidden="1" outlineLevel="2">
      <c r="A294" s="256"/>
      <c r="B294" s="257"/>
      <c r="C294" s="258"/>
      <c r="D294" s="255"/>
      <c r="E294" s="196"/>
      <c r="F294" s="196"/>
      <c r="G294" s="196"/>
      <c r="H294" s="196"/>
      <c r="I294" s="196"/>
      <c r="J294" s="196"/>
      <c r="K294" s="196"/>
      <c r="L294" s="196"/>
      <c r="M294" s="196"/>
      <c r="N294" s="196"/>
      <c r="O294" s="196"/>
      <c r="P294" s="196"/>
      <c r="Q294" s="196"/>
    </row>
    <row r="295" spans="1:17" s="292" customFormat="1" hidden="1" outlineLevel="2">
      <c r="A295" s="287"/>
      <c r="B295" s="288"/>
      <c r="C295" s="289"/>
      <c r="D295" s="290"/>
      <c r="E295" s="181" t="str">
        <f xml:space="preserve"> PR19FDPublishedTables!E$544</f>
        <v>RCV (RPI inflated RCV) 31 March 2020 post midnight adjustments - BR - real</v>
      </c>
      <c r="F295" s="181">
        <f xml:space="preserve"> PR19FDPublishedTables!F$544</f>
        <v>0</v>
      </c>
      <c r="G295" s="181" t="str">
        <f xml:space="preserve"> PR19FDPublishedTables!G$544</f>
        <v>£m</v>
      </c>
      <c r="H295" s="181">
        <f xml:space="preserve"> PR19FDPublishedTables!H$544</f>
        <v>0</v>
      </c>
      <c r="I295" s="181">
        <f xml:space="preserve"> PR19FDPublishedTables!I$544</f>
        <v>0</v>
      </c>
      <c r="J295" s="181">
        <f xml:space="preserve"> PR19FDPublishedTables!J$544</f>
        <v>0</v>
      </c>
      <c r="K295" s="181">
        <f xml:space="preserve"> PR19FDPublishedTables!K$544</f>
        <v>0</v>
      </c>
      <c r="L295" s="181">
        <f xml:space="preserve"> PR19FDPublishedTables!L$544</f>
        <v>0</v>
      </c>
      <c r="M295" s="181">
        <f xml:space="preserve"> PR19FDPublishedTables!M$544</f>
        <v>0</v>
      </c>
      <c r="N295" s="181">
        <f xml:space="preserve"> PR19FDPublishedTables!N$544</f>
        <v>0</v>
      </c>
      <c r="O295" s="181">
        <f xml:space="preserve"> PR19FDPublishedTables!O$544</f>
        <v>0</v>
      </c>
      <c r="P295" s="181">
        <f xml:space="preserve"> PR19FDPublishedTables!P$544</f>
        <v>0</v>
      </c>
      <c r="Q295" s="181">
        <f xml:space="preserve"> PR19FDPublishedTables!Q$544</f>
        <v>0</v>
      </c>
    </row>
    <row r="296" spans="1:17" s="292" customFormat="1" hidden="1" outlineLevel="2">
      <c r="A296" s="287"/>
      <c r="B296" s="288"/>
      <c r="C296" s="289"/>
      <c r="D296" s="255"/>
      <c r="E296" s="181" t="str">
        <f xml:space="preserve"> PR19FDPublishedTables!E$553</f>
        <v>Opening RCV (RPI inflated RCV) - BR - real</v>
      </c>
      <c r="F296" s="181">
        <f xml:space="preserve"> PR19FDPublishedTables!F$553</f>
        <v>0</v>
      </c>
      <c r="G296" s="181" t="str">
        <f xml:space="preserve"> PR19FDPublishedTables!G$553</f>
        <v>£m</v>
      </c>
      <c r="H296" s="181">
        <f xml:space="preserve"> PR19FDPublishedTables!H$553</f>
        <v>0</v>
      </c>
      <c r="I296" s="181">
        <f xml:space="preserve"> PR19FDPublishedTables!I$553</f>
        <v>0</v>
      </c>
      <c r="J296" s="181">
        <f xml:space="preserve"> PR19FDPublishedTables!J$553</f>
        <v>0</v>
      </c>
      <c r="K296" s="181">
        <f xml:space="preserve"> PR19FDPublishedTables!K$553</f>
        <v>0</v>
      </c>
      <c r="L296" s="181">
        <f xml:space="preserve"> PR19FDPublishedTables!L$553</f>
        <v>0</v>
      </c>
      <c r="M296" s="181">
        <f xml:space="preserve"> PR19FDPublishedTables!M$553</f>
        <v>0</v>
      </c>
      <c r="N296" s="181">
        <f xml:space="preserve"> PR19FDPublishedTables!N$553</f>
        <v>0</v>
      </c>
      <c r="O296" s="181">
        <f xml:space="preserve"> PR19FDPublishedTables!O$553</f>
        <v>0</v>
      </c>
      <c r="P296" s="181">
        <f xml:space="preserve"> PR19FDPublishedTables!P$553</f>
        <v>0</v>
      </c>
      <c r="Q296" s="181">
        <f xml:space="preserve"> PR19FDPublishedTables!Q$553</f>
        <v>0</v>
      </c>
    </row>
    <row r="297" spans="1:17" s="292" customFormat="1" hidden="1" outlineLevel="2">
      <c r="A297" s="287"/>
      <c r="B297" s="288"/>
      <c r="C297" s="289"/>
      <c r="D297" s="255" t="str">
        <f xml:space="preserve"> PR19FDPublishedTables!D$29</f>
        <v>less</v>
      </c>
      <c r="E297" s="181" t="str">
        <f xml:space="preserve"> PR19FDPublishedTables!E$554</f>
        <v>RCV - CPI(H) + RPI wedge bf depreciation - BR - real</v>
      </c>
      <c r="F297" s="181">
        <f xml:space="preserve"> PR19FDPublishedTables!F$554</f>
        <v>0</v>
      </c>
      <c r="G297" s="181" t="str">
        <f xml:space="preserve"> PR19FDPublishedTables!G$554</f>
        <v>£m</v>
      </c>
      <c r="H297" s="181">
        <f xml:space="preserve"> PR19FDPublishedTables!H$554</f>
        <v>0</v>
      </c>
      <c r="I297" s="181">
        <f xml:space="preserve"> PR19FDPublishedTables!I$554</f>
        <v>0</v>
      </c>
      <c r="J297" s="181">
        <f xml:space="preserve"> PR19FDPublishedTables!J$554</f>
        <v>0</v>
      </c>
      <c r="K297" s="181">
        <f xml:space="preserve"> PR19FDPublishedTables!K$554</f>
        <v>0</v>
      </c>
      <c r="L297" s="181">
        <f xml:space="preserve"> PR19FDPublishedTables!L$554</f>
        <v>0</v>
      </c>
      <c r="M297" s="181">
        <f xml:space="preserve"> PR19FDPublishedTables!M$554</f>
        <v>0</v>
      </c>
      <c r="N297" s="181">
        <f xml:space="preserve"> PR19FDPublishedTables!N$554</f>
        <v>0</v>
      </c>
      <c r="O297" s="181">
        <f xml:space="preserve"> PR19FDPublishedTables!O$554</f>
        <v>0</v>
      </c>
      <c r="P297" s="181">
        <f xml:space="preserve"> PR19FDPublishedTables!P$554</f>
        <v>0</v>
      </c>
      <c r="Q297" s="181">
        <f xml:space="preserve"> PR19FDPublishedTables!Q$554</f>
        <v>0</v>
      </c>
    </row>
    <row r="298" spans="1:17" s="292" customFormat="1" hidden="1" outlineLevel="2">
      <c r="A298" s="287"/>
      <c r="B298" s="288"/>
      <c r="C298" s="289"/>
      <c r="D298" s="255"/>
      <c r="E298" s="181" t="str">
        <f xml:space="preserve"> PR19FDPublishedTables!E$555</f>
        <v>Closing RCV (RPI inflated RCV) - BR - real</v>
      </c>
      <c r="F298" s="181">
        <f xml:space="preserve"> PR19FDPublishedTables!F$555</f>
        <v>0</v>
      </c>
      <c r="G298" s="181" t="str">
        <f xml:space="preserve"> PR19FDPublishedTables!G$555</f>
        <v>£m</v>
      </c>
      <c r="H298" s="181">
        <f xml:space="preserve"> PR19FDPublishedTables!H$555</f>
        <v>0</v>
      </c>
      <c r="I298" s="181">
        <f xml:space="preserve"> PR19FDPublishedTables!I$555</f>
        <v>0</v>
      </c>
      <c r="J298" s="181">
        <f xml:space="preserve"> PR19FDPublishedTables!J$555</f>
        <v>0</v>
      </c>
      <c r="K298" s="181">
        <f xml:space="preserve"> PR19FDPublishedTables!K$555</f>
        <v>0</v>
      </c>
      <c r="L298" s="181">
        <f xml:space="preserve"> PR19FDPublishedTables!L$555</f>
        <v>0</v>
      </c>
      <c r="M298" s="181">
        <f xml:space="preserve"> PR19FDPublishedTables!M$555</f>
        <v>0</v>
      </c>
      <c r="N298" s="181">
        <f xml:space="preserve"> PR19FDPublishedTables!N$555</f>
        <v>0</v>
      </c>
      <c r="O298" s="181">
        <f xml:space="preserve"> PR19FDPublishedTables!O$555</f>
        <v>0</v>
      </c>
      <c r="P298" s="181">
        <f xml:space="preserve"> PR19FDPublishedTables!P$555</f>
        <v>0</v>
      </c>
      <c r="Q298" s="181">
        <f xml:space="preserve"> PR19FDPublishedTables!Q$555</f>
        <v>0</v>
      </c>
    </row>
    <row r="299" spans="1:17" s="292" customFormat="1" hidden="1" outlineLevel="2">
      <c r="A299" s="287"/>
      <c r="B299" s="288"/>
      <c r="C299" s="289"/>
      <c r="D299" s="255"/>
      <c r="E299" s="181" t="str">
        <f xml:space="preserve"> PR19FDPublishedTables!E$559</f>
        <v>Average RPI inflated RCV - BR - real</v>
      </c>
      <c r="F299" s="181">
        <f xml:space="preserve"> PR19FDPublishedTables!F$559</f>
        <v>0</v>
      </c>
      <c r="G299" s="181" t="str">
        <f xml:space="preserve"> PR19FDPublishedTables!G$559</f>
        <v>£m</v>
      </c>
      <c r="H299" s="181">
        <f xml:space="preserve"> PR19FDPublishedTables!H$559</f>
        <v>0</v>
      </c>
      <c r="I299" s="181">
        <f xml:space="preserve"> PR19FDPublishedTables!I$559</f>
        <v>0</v>
      </c>
      <c r="J299" s="181">
        <f xml:space="preserve"> PR19FDPublishedTables!J$559</f>
        <v>0</v>
      </c>
      <c r="K299" s="181">
        <f xml:space="preserve"> PR19FDPublishedTables!K$559</f>
        <v>0</v>
      </c>
      <c r="L299" s="181">
        <f xml:space="preserve"> PR19FDPublishedTables!L$559</f>
        <v>0</v>
      </c>
      <c r="M299" s="181">
        <f xml:space="preserve"> PR19FDPublishedTables!M$559</f>
        <v>0</v>
      </c>
      <c r="N299" s="181">
        <f xml:space="preserve"> PR19FDPublishedTables!N$559</f>
        <v>0</v>
      </c>
      <c r="O299" s="181">
        <f xml:space="preserve"> PR19FDPublishedTables!O$559</f>
        <v>0</v>
      </c>
      <c r="P299" s="181">
        <f xml:space="preserve"> PR19FDPublishedTables!P$559</f>
        <v>0</v>
      </c>
      <c r="Q299" s="181">
        <f xml:space="preserve"> PR19FDPublishedTables!Q$559</f>
        <v>0</v>
      </c>
    </row>
    <row r="300" spans="1:17" s="259" customFormat="1" hidden="1" outlineLevel="2">
      <c r="A300" s="256"/>
      <c r="B300" s="257"/>
      <c r="C300" s="258"/>
      <c r="D300" s="255"/>
      <c r="E300" s="196"/>
      <c r="F300" s="196"/>
      <c r="G300" s="196"/>
      <c r="H300" s="196"/>
      <c r="I300" s="196"/>
      <c r="J300" s="196"/>
      <c r="K300" s="196"/>
      <c r="L300" s="196"/>
      <c r="M300" s="196"/>
      <c r="N300" s="196"/>
      <c r="O300" s="196"/>
      <c r="P300" s="196"/>
      <c r="Q300" s="196"/>
    </row>
    <row r="301" spans="1:17" s="292" customFormat="1" hidden="1" outlineLevel="2">
      <c r="A301" s="287"/>
      <c r="B301" s="288"/>
      <c r="C301" s="289"/>
      <c r="D301" s="290"/>
      <c r="E301" s="181" t="str">
        <f xml:space="preserve"> PR19FDPublishedTables!E$583</f>
        <v>RCV (CPIH inflated RCV) 31 March 2020 post midnight adjustments - BR - real</v>
      </c>
      <c r="F301" s="181">
        <f xml:space="preserve"> PR19FDPublishedTables!F$583</f>
        <v>0</v>
      </c>
      <c r="G301" s="181" t="str">
        <f xml:space="preserve"> PR19FDPublishedTables!G$583</f>
        <v>£m</v>
      </c>
      <c r="H301" s="181">
        <f xml:space="preserve"> PR19FDPublishedTables!H$583</f>
        <v>0</v>
      </c>
      <c r="I301" s="181">
        <f xml:space="preserve"> PR19FDPublishedTables!I$583</f>
        <v>0</v>
      </c>
      <c r="J301" s="181">
        <f xml:space="preserve"> PR19FDPublishedTables!J$583</f>
        <v>0</v>
      </c>
      <c r="K301" s="181">
        <f xml:space="preserve"> PR19FDPublishedTables!K$583</f>
        <v>0</v>
      </c>
      <c r="L301" s="181">
        <f xml:space="preserve"> PR19FDPublishedTables!L$583</f>
        <v>0</v>
      </c>
      <c r="M301" s="181">
        <f xml:space="preserve"> PR19FDPublishedTables!M$583</f>
        <v>0</v>
      </c>
      <c r="N301" s="181">
        <f xml:space="preserve"> PR19FDPublishedTables!N$583</f>
        <v>0</v>
      </c>
      <c r="O301" s="181">
        <f xml:space="preserve"> PR19FDPublishedTables!O$583</f>
        <v>0</v>
      </c>
      <c r="P301" s="181">
        <f xml:space="preserve"> PR19FDPublishedTables!P$583</f>
        <v>0</v>
      </c>
      <c r="Q301" s="181">
        <f xml:space="preserve"> PR19FDPublishedTables!Q$583</f>
        <v>0</v>
      </c>
    </row>
    <row r="302" spans="1:17" s="259" customFormat="1" hidden="1" outlineLevel="2">
      <c r="A302" s="256"/>
      <c r="B302" s="257"/>
      <c r="C302" s="258"/>
      <c r="D302" s="196"/>
      <c r="E302" s="181" t="str">
        <f xml:space="preserve"> PR19FDPublishedTables!E$597</f>
        <v>Opening RCV (CPIH inflated RCV) - BR - real</v>
      </c>
      <c r="F302" s="181">
        <f xml:space="preserve"> PR19FDPublishedTables!F$597</f>
        <v>0</v>
      </c>
      <c r="G302" s="181" t="str">
        <f xml:space="preserve"> PR19FDPublishedTables!G$597</f>
        <v>£m</v>
      </c>
      <c r="H302" s="181">
        <f xml:space="preserve"> PR19FDPublishedTables!H$597</f>
        <v>0</v>
      </c>
      <c r="I302" s="181">
        <f xml:space="preserve"> PR19FDPublishedTables!I$597</f>
        <v>0</v>
      </c>
      <c r="J302" s="181">
        <f xml:space="preserve"> PR19FDPublishedTables!J$597</f>
        <v>0</v>
      </c>
      <c r="K302" s="181">
        <f xml:space="preserve"> PR19FDPublishedTables!K$597</f>
        <v>0</v>
      </c>
      <c r="L302" s="181">
        <f xml:space="preserve"> PR19FDPublishedTables!L$597</f>
        <v>0</v>
      </c>
      <c r="M302" s="181">
        <f xml:space="preserve"> PR19FDPublishedTables!M$597</f>
        <v>0</v>
      </c>
      <c r="N302" s="181">
        <f xml:space="preserve"> PR19FDPublishedTables!N$597</f>
        <v>0</v>
      </c>
      <c r="O302" s="181">
        <f xml:space="preserve"> PR19FDPublishedTables!O$597</f>
        <v>0</v>
      </c>
      <c r="P302" s="181">
        <f xml:space="preserve"> PR19FDPublishedTables!P$597</f>
        <v>0</v>
      </c>
      <c r="Q302" s="181">
        <f xml:space="preserve"> PR19FDPublishedTables!Q$597</f>
        <v>0</v>
      </c>
    </row>
    <row r="303" spans="1:17" s="259" customFormat="1" hidden="1" outlineLevel="2">
      <c r="A303" s="256"/>
      <c r="B303" s="257"/>
      <c r="C303" s="258"/>
      <c r="D303" s="255" t="str">
        <f xml:space="preserve"> PR19FDPublishedTables!D$73</f>
        <v>less</v>
      </c>
      <c r="E303" s="181" t="str">
        <f xml:space="preserve"> PR19FDPublishedTables!E$598</f>
        <v>RCV - CPI(H) bf depreciation - BR - real</v>
      </c>
      <c r="F303" s="181">
        <f xml:space="preserve"> PR19FDPublishedTables!F$598</f>
        <v>0</v>
      </c>
      <c r="G303" s="181" t="str">
        <f xml:space="preserve"> PR19FDPublishedTables!G$598</f>
        <v>£m</v>
      </c>
      <c r="H303" s="181">
        <f xml:space="preserve"> PR19FDPublishedTables!H$598</f>
        <v>0</v>
      </c>
      <c r="I303" s="181">
        <f xml:space="preserve"> PR19FDPublishedTables!I$598</f>
        <v>0</v>
      </c>
      <c r="J303" s="181">
        <f xml:space="preserve"> PR19FDPublishedTables!J$598</f>
        <v>0</v>
      </c>
      <c r="K303" s="181">
        <f xml:space="preserve"> PR19FDPublishedTables!K$598</f>
        <v>0</v>
      </c>
      <c r="L303" s="181">
        <f xml:space="preserve"> PR19FDPublishedTables!L$598</f>
        <v>0</v>
      </c>
      <c r="M303" s="181">
        <f xml:space="preserve"> PR19FDPublishedTables!M$598</f>
        <v>0</v>
      </c>
      <c r="N303" s="181">
        <f xml:space="preserve"> PR19FDPublishedTables!N$598</f>
        <v>0</v>
      </c>
      <c r="O303" s="181">
        <f xml:space="preserve"> PR19FDPublishedTables!O$598</f>
        <v>0</v>
      </c>
      <c r="P303" s="181">
        <f xml:space="preserve"> PR19FDPublishedTables!P$598</f>
        <v>0</v>
      </c>
      <c r="Q303" s="181">
        <f xml:space="preserve"> PR19FDPublishedTables!Q$598</f>
        <v>0</v>
      </c>
    </row>
    <row r="304" spans="1:17" s="259" customFormat="1" hidden="1" outlineLevel="2">
      <c r="A304" s="256"/>
      <c r="B304" s="257"/>
      <c r="C304" s="258"/>
      <c r="D304" s="255" t="str">
        <f xml:space="preserve"> PR19FDPublishedTables!D$74</f>
        <v>less</v>
      </c>
      <c r="E304" s="181" t="str">
        <f xml:space="preserve"> PR19FDPublishedTables!E$599</f>
        <v>Other adjustments CPI(H) - BR - real</v>
      </c>
      <c r="F304" s="181">
        <f xml:space="preserve"> PR19FDPublishedTables!F$599</f>
        <v>0</v>
      </c>
      <c r="G304" s="181" t="str">
        <f xml:space="preserve"> PR19FDPublishedTables!G$599</f>
        <v>£m</v>
      </c>
      <c r="H304" s="181">
        <f xml:space="preserve"> PR19FDPublishedTables!H$599</f>
        <v>0</v>
      </c>
      <c r="I304" s="181">
        <f xml:space="preserve"> PR19FDPublishedTables!I$599</f>
        <v>0</v>
      </c>
      <c r="J304" s="181">
        <f xml:space="preserve"> PR19FDPublishedTables!J$599</f>
        <v>0</v>
      </c>
      <c r="K304" s="181">
        <f xml:space="preserve"> PR19FDPublishedTables!K$599</f>
        <v>0</v>
      </c>
      <c r="L304" s="181">
        <f xml:space="preserve"> PR19FDPublishedTables!L$599</f>
        <v>0</v>
      </c>
      <c r="M304" s="181">
        <f xml:space="preserve"> PR19FDPublishedTables!M$599</f>
        <v>0</v>
      </c>
      <c r="N304" s="181">
        <f xml:space="preserve"> PR19FDPublishedTables!N$599</f>
        <v>0</v>
      </c>
      <c r="O304" s="181">
        <f xml:space="preserve"> PR19FDPublishedTables!O$599</f>
        <v>0</v>
      </c>
      <c r="P304" s="181">
        <f xml:space="preserve"> PR19FDPublishedTables!P$599</f>
        <v>0</v>
      </c>
      <c r="Q304" s="181">
        <f xml:space="preserve"> PR19FDPublishedTables!Q$599</f>
        <v>0</v>
      </c>
    </row>
    <row r="305" spans="1:17" s="259" customFormat="1" hidden="1" outlineLevel="2">
      <c r="A305" s="256"/>
      <c r="B305" s="257"/>
      <c r="C305" s="258"/>
      <c r="D305" s="255"/>
      <c r="E305" s="181" t="str">
        <f xml:space="preserve"> PR19FDPublishedTables!E$600</f>
        <v>Closing RCV (CPIH inflated RCV) - BR - real</v>
      </c>
      <c r="F305" s="181">
        <f xml:space="preserve"> PR19FDPublishedTables!F$600</f>
        <v>0</v>
      </c>
      <c r="G305" s="181" t="str">
        <f xml:space="preserve"> PR19FDPublishedTables!G$600</f>
        <v>£m</v>
      </c>
      <c r="H305" s="181">
        <f xml:space="preserve"> PR19FDPublishedTables!H$600</f>
        <v>0</v>
      </c>
      <c r="I305" s="181">
        <f xml:space="preserve"> PR19FDPublishedTables!I$600</f>
        <v>0</v>
      </c>
      <c r="J305" s="181">
        <f xml:space="preserve"> PR19FDPublishedTables!J$600</f>
        <v>0</v>
      </c>
      <c r="K305" s="181">
        <f xml:space="preserve"> PR19FDPublishedTables!K$600</f>
        <v>0</v>
      </c>
      <c r="L305" s="181">
        <f xml:space="preserve"> PR19FDPublishedTables!L$600</f>
        <v>0</v>
      </c>
      <c r="M305" s="181">
        <f xml:space="preserve"> PR19FDPublishedTables!M$600</f>
        <v>0</v>
      </c>
      <c r="N305" s="181">
        <f xml:space="preserve"> PR19FDPublishedTables!N$600</f>
        <v>0</v>
      </c>
      <c r="O305" s="181">
        <f xml:space="preserve"> PR19FDPublishedTables!O$600</f>
        <v>0</v>
      </c>
      <c r="P305" s="181">
        <f xml:space="preserve"> PR19FDPublishedTables!P$600</f>
        <v>0</v>
      </c>
      <c r="Q305" s="181">
        <f xml:space="preserve"> PR19FDPublishedTables!Q$600</f>
        <v>0</v>
      </c>
    </row>
    <row r="306" spans="1:17" s="259" customFormat="1" hidden="1" outlineLevel="2">
      <c r="A306" s="256"/>
      <c r="B306" s="257"/>
      <c r="C306" s="258"/>
      <c r="D306" s="255"/>
      <c r="E306" s="181" t="str">
        <f xml:space="preserve"> PR19FDPublishedTables!E$604</f>
        <v>Average CPIH inflated RCV - BR - real</v>
      </c>
      <c r="F306" s="181">
        <f xml:space="preserve"> PR19FDPublishedTables!F$604</f>
        <v>0</v>
      </c>
      <c r="G306" s="181" t="str">
        <f xml:space="preserve"> PR19FDPublishedTables!G$604</f>
        <v>£m</v>
      </c>
      <c r="H306" s="181">
        <f xml:space="preserve"> PR19FDPublishedTables!H$604</f>
        <v>0</v>
      </c>
      <c r="I306" s="181">
        <f xml:space="preserve"> PR19FDPublishedTables!I$604</f>
        <v>0</v>
      </c>
      <c r="J306" s="181">
        <f xml:space="preserve"> PR19FDPublishedTables!J$604</f>
        <v>0</v>
      </c>
      <c r="K306" s="181">
        <f xml:space="preserve"> PR19FDPublishedTables!K$604</f>
        <v>0</v>
      </c>
      <c r="L306" s="181">
        <f xml:space="preserve"> PR19FDPublishedTables!L$604</f>
        <v>0</v>
      </c>
      <c r="M306" s="181">
        <f xml:space="preserve"> PR19FDPublishedTables!M$604</f>
        <v>0</v>
      </c>
      <c r="N306" s="181">
        <f xml:space="preserve"> PR19FDPublishedTables!N$604</f>
        <v>0</v>
      </c>
      <c r="O306" s="181">
        <f xml:space="preserve"> PR19FDPublishedTables!O$604</f>
        <v>0</v>
      </c>
      <c r="P306" s="181">
        <f xml:space="preserve"> PR19FDPublishedTables!P$604</f>
        <v>0</v>
      </c>
      <c r="Q306" s="181">
        <f xml:space="preserve"> PR19FDPublishedTables!Q$604</f>
        <v>0</v>
      </c>
    </row>
    <row r="307" spans="1:17" s="259" customFormat="1" hidden="1" outlineLevel="2">
      <c r="A307" s="256"/>
      <c r="B307" s="257"/>
      <c r="C307" s="258"/>
      <c r="D307" s="255"/>
      <c r="E307" s="196"/>
      <c r="F307" s="196"/>
      <c r="G307" s="196"/>
      <c r="H307" s="196"/>
      <c r="I307" s="196"/>
      <c r="J307" s="196"/>
      <c r="K307" s="196"/>
      <c r="L307" s="196"/>
      <c r="M307" s="196"/>
      <c r="N307" s="196"/>
      <c r="O307" s="196"/>
      <c r="P307" s="196"/>
      <c r="Q307" s="196"/>
    </row>
    <row r="308" spans="1:17" s="292" customFormat="1" hidden="1" outlineLevel="2">
      <c r="A308" s="287"/>
      <c r="B308" s="288"/>
      <c r="C308" s="289"/>
      <c r="D308" s="290"/>
      <c r="E308" s="181" t="str">
        <f xml:space="preserve"> PR19FDPublishedTables!E$625</f>
        <v>RCV (post 2020 investment RCV) 31 March 2020 post midnight adjustments - BR - real</v>
      </c>
      <c r="F308" s="181">
        <f xml:space="preserve"> PR19FDPublishedTables!F$625</f>
        <v>0</v>
      </c>
      <c r="G308" s="181" t="str">
        <f xml:space="preserve"> PR19FDPublishedTables!G$625</f>
        <v>£m</v>
      </c>
      <c r="H308" s="181">
        <f xml:space="preserve"> PR19FDPublishedTables!H$625</f>
        <v>0</v>
      </c>
      <c r="I308" s="181">
        <f xml:space="preserve"> PR19FDPublishedTables!I$625</f>
        <v>0</v>
      </c>
      <c r="J308" s="181">
        <f xml:space="preserve"> PR19FDPublishedTables!J$625</f>
        <v>0</v>
      </c>
      <c r="K308" s="181">
        <f xml:space="preserve"> PR19FDPublishedTables!K$625</f>
        <v>0</v>
      </c>
      <c r="L308" s="181">
        <f xml:space="preserve"> PR19FDPublishedTables!L$625</f>
        <v>0</v>
      </c>
      <c r="M308" s="181">
        <f xml:space="preserve"> PR19FDPublishedTables!M$625</f>
        <v>0</v>
      </c>
      <c r="N308" s="181">
        <f xml:space="preserve"> PR19FDPublishedTables!N$625</f>
        <v>0</v>
      </c>
      <c r="O308" s="181">
        <f xml:space="preserve"> PR19FDPublishedTables!O$625</f>
        <v>0</v>
      </c>
      <c r="P308" s="181">
        <f xml:space="preserve"> PR19FDPublishedTables!P$625</f>
        <v>0</v>
      </c>
      <c r="Q308" s="181">
        <f xml:space="preserve"> PR19FDPublishedTables!Q$625</f>
        <v>0</v>
      </c>
    </row>
    <row r="309" spans="1:17" s="259" customFormat="1" hidden="1" outlineLevel="2">
      <c r="A309" s="256"/>
      <c r="B309" s="257"/>
      <c r="C309" s="258"/>
      <c r="D309" s="255"/>
      <c r="E309" s="181" t="str">
        <f xml:space="preserve"> PR19FDPublishedTables!E$635</f>
        <v>Opening RCV (Post 2020 investment RCV) - BR - real</v>
      </c>
      <c r="F309" s="181">
        <f xml:space="preserve"> PR19FDPublishedTables!F$635</f>
        <v>0</v>
      </c>
      <c r="G309" s="181" t="str">
        <f xml:space="preserve"> PR19FDPublishedTables!G$635</f>
        <v>£m</v>
      </c>
      <c r="H309" s="181">
        <f xml:space="preserve"> PR19FDPublishedTables!H$635</f>
        <v>0</v>
      </c>
      <c r="I309" s="181">
        <f xml:space="preserve"> PR19FDPublishedTables!I$635</f>
        <v>0</v>
      </c>
      <c r="J309" s="181">
        <f xml:space="preserve"> PR19FDPublishedTables!J$635</f>
        <v>0</v>
      </c>
      <c r="K309" s="181">
        <f xml:space="preserve"> PR19FDPublishedTables!K$635</f>
        <v>0</v>
      </c>
      <c r="L309" s="181">
        <f xml:space="preserve"> PR19FDPublishedTables!L$635</f>
        <v>0</v>
      </c>
      <c r="M309" s="181">
        <f xml:space="preserve"> PR19FDPublishedTables!M$635</f>
        <v>0</v>
      </c>
      <c r="N309" s="181">
        <f xml:space="preserve"> PR19FDPublishedTables!N$635</f>
        <v>0</v>
      </c>
      <c r="O309" s="181">
        <f xml:space="preserve"> PR19FDPublishedTables!O$635</f>
        <v>0</v>
      </c>
      <c r="P309" s="181">
        <f xml:space="preserve"> PR19FDPublishedTables!P$635</f>
        <v>0</v>
      </c>
      <c r="Q309" s="181">
        <f xml:space="preserve"> PR19FDPublishedTables!Q$635</f>
        <v>0</v>
      </c>
    </row>
    <row r="310" spans="1:17" s="259" customFormat="1" hidden="1" outlineLevel="2">
      <c r="A310" s="256"/>
      <c r="B310" s="257"/>
      <c r="C310" s="258"/>
      <c r="D310" s="255" t="str">
        <f xml:space="preserve"> PR19FDPublishedTables!D$111</f>
        <v>plus</v>
      </c>
      <c r="E310" s="181" t="str">
        <f xml:space="preserve"> PR19FDPublishedTables!E$636</f>
        <v>Bio resources: Non-PAYG Totex - real</v>
      </c>
      <c r="F310" s="181">
        <f xml:space="preserve"> PR19FDPublishedTables!F$636</f>
        <v>0</v>
      </c>
      <c r="G310" s="181" t="str">
        <f xml:space="preserve"> PR19FDPublishedTables!G$636</f>
        <v>£m</v>
      </c>
      <c r="H310" s="181">
        <f xml:space="preserve"> PR19FDPublishedTables!H$636</f>
        <v>0</v>
      </c>
      <c r="I310" s="181">
        <f xml:space="preserve"> PR19FDPublishedTables!I$636</f>
        <v>0</v>
      </c>
      <c r="J310" s="181">
        <f xml:space="preserve"> PR19FDPublishedTables!J$636</f>
        <v>0</v>
      </c>
      <c r="K310" s="181">
        <f xml:space="preserve"> PR19FDPublishedTables!K$636</f>
        <v>0</v>
      </c>
      <c r="L310" s="181">
        <f xml:space="preserve"> PR19FDPublishedTables!L$636</f>
        <v>0</v>
      </c>
      <c r="M310" s="181">
        <f xml:space="preserve"> PR19FDPublishedTables!M$636</f>
        <v>0</v>
      </c>
      <c r="N310" s="181">
        <f xml:space="preserve"> PR19FDPublishedTables!N$636</f>
        <v>0</v>
      </c>
      <c r="O310" s="181">
        <f xml:space="preserve"> PR19FDPublishedTables!O$636</f>
        <v>0</v>
      </c>
      <c r="P310" s="181">
        <f xml:space="preserve"> PR19FDPublishedTables!P$636</f>
        <v>0</v>
      </c>
      <c r="Q310" s="181">
        <f xml:space="preserve"> PR19FDPublishedTables!Q$636</f>
        <v>0</v>
      </c>
    </row>
    <row r="311" spans="1:17" s="259" customFormat="1" hidden="1" outlineLevel="2">
      <c r="A311" s="256"/>
      <c r="B311" s="257"/>
      <c r="C311" s="258"/>
      <c r="D311" s="255" t="str">
        <f xml:space="preserve"> PR19FDPublishedTables!D$112</f>
        <v>less</v>
      </c>
      <c r="E311" s="181" t="str">
        <f xml:space="preserve"> PR19FDPublishedTables!E$637</f>
        <v>RCV additions depreciation - BR - real POS</v>
      </c>
      <c r="F311" s="181">
        <f xml:space="preserve"> PR19FDPublishedTables!F$637</f>
        <v>0</v>
      </c>
      <c r="G311" s="181" t="str">
        <f xml:space="preserve"> PR19FDPublishedTables!G$637</f>
        <v>£m</v>
      </c>
      <c r="H311" s="181">
        <f xml:space="preserve"> PR19FDPublishedTables!H$637</f>
        <v>0</v>
      </c>
      <c r="I311" s="181">
        <f xml:space="preserve"> PR19FDPublishedTables!I$637</f>
        <v>0</v>
      </c>
      <c r="J311" s="181">
        <f xml:space="preserve"> PR19FDPublishedTables!J$637</f>
        <v>0</v>
      </c>
      <c r="K311" s="181">
        <f xml:space="preserve"> PR19FDPublishedTables!K$637</f>
        <v>0</v>
      </c>
      <c r="L311" s="181">
        <f xml:space="preserve"> PR19FDPublishedTables!L$637</f>
        <v>0</v>
      </c>
      <c r="M311" s="181">
        <f xml:space="preserve"> PR19FDPublishedTables!M$637</f>
        <v>0</v>
      </c>
      <c r="N311" s="181">
        <f xml:space="preserve"> PR19FDPublishedTables!N$637</f>
        <v>0</v>
      </c>
      <c r="O311" s="181">
        <f xml:space="preserve"> PR19FDPublishedTables!O$637</f>
        <v>0</v>
      </c>
      <c r="P311" s="181">
        <f xml:space="preserve"> PR19FDPublishedTables!P$637</f>
        <v>0</v>
      </c>
      <c r="Q311" s="181">
        <f xml:space="preserve"> PR19FDPublishedTables!Q$637</f>
        <v>0</v>
      </c>
    </row>
    <row r="312" spans="1:17" s="259" customFormat="1" hidden="1" outlineLevel="2">
      <c r="A312" s="256"/>
      <c r="B312" s="257"/>
      <c r="C312" s="258"/>
      <c r="D312" s="255"/>
      <c r="E312" s="181" t="str">
        <f xml:space="preserve"> PR19FDPublishedTables!E$638</f>
        <v>Closing RCV (Post 2020 investment RCV) - BR - real</v>
      </c>
      <c r="F312" s="181">
        <f xml:space="preserve"> PR19FDPublishedTables!F$638</f>
        <v>0</v>
      </c>
      <c r="G312" s="181" t="str">
        <f xml:space="preserve"> PR19FDPublishedTables!G$638</f>
        <v>£m</v>
      </c>
      <c r="H312" s="181">
        <f xml:space="preserve"> PR19FDPublishedTables!H$638</f>
        <v>0</v>
      </c>
      <c r="I312" s="181">
        <f xml:space="preserve"> PR19FDPublishedTables!I$638</f>
        <v>0</v>
      </c>
      <c r="J312" s="181">
        <f xml:space="preserve"> PR19FDPublishedTables!J$638</f>
        <v>0</v>
      </c>
      <c r="K312" s="181">
        <f xml:space="preserve"> PR19FDPublishedTables!K$638</f>
        <v>0</v>
      </c>
      <c r="L312" s="181">
        <f xml:space="preserve"> PR19FDPublishedTables!L$638</f>
        <v>0</v>
      </c>
      <c r="M312" s="181">
        <f xml:space="preserve"> PR19FDPublishedTables!M$638</f>
        <v>0</v>
      </c>
      <c r="N312" s="181">
        <f xml:space="preserve"> PR19FDPublishedTables!N$638</f>
        <v>0</v>
      </c>
      <c r="O312" s="181">
        <f xml:space="preserve"> PR19FDPublishedTables!O$638</f>
        <v>0</v>
      </c>
      <c r="P312" s="181">
        <f xml:space="preserve"> PR19FDPublishedTables!P$638</f>
        <v>0</v>
      </c>
      <c r="Q312" s="181">
        <f xml:space="preserve"> PR19FDPublishedTables!Q$638</f>
        <v>0</v>
      </c>
    </row>
    <row r="313" spans="1:17" s="259" customFormat="1" hidden="1" outlineLevel="2">
      <c r="A313" s="256"/>
      <c r="B313" s="257"/>
      <c r="C313" s="258"/>
      <c r="D313" s="255"/>
      <c r="E313" s="181" t="str">
        <f xml:space="preserve"> PR19FDPublishedTables!E$642</f>
        <v>Average post 2020 investment RCV - BR - real</v>
      </c>
      <c r="F313" s="181">
        <f xml:space="preserve"> PR19FDPublishedTables!F$642</f>
        <v>0</v>
      </c>
      <c r="G313" s="181" t="str">
        <f xml:space="preserve"> PR19FDPublishedTables!G$642</f>
        <v>£m</v>
      </c>
      <c r="H313" s="181">
        <f xml:space="preserve"> PR19FDPublishedTables!H$642</f>
        <v>0</v>
      </c>
      <c r="I313" s="181">
        <f xml:space="preserve"> PR19FDPublishedTables!I$642</f>
        <v>0</v>
      </c>
      <c r="J313" s="181">
        <f xml:space="preserve"> PR19FDPublishedTables!J$642</f>
        <v>0</v>
      </c>
      <c r="K313" s="181">
        <f xml:space="preserve"> PR19FDPublishedTables!K$642</f>
        <v>0</v>
      </c>
      <c r="L313" s="181">
        <f xml:space="preserve"> PR19FDPublishedTables!L$642</f>
        <v>0</v>
      </c>
      <c r="M313" s="181">
        <f xml:space="preserve"> PR19FDPublishedTables!M$642</f>
        <v>0</v>
      </c>
      <c r="N313" s="181">
        <f xml:space="preserve"> PR19FDPublishedTables!N$642</f>
        <v>0</v>
      </c>
      <c r="O313" s="181">
        <f xml:space="preserve"> PR19FDPublishedTables!O$642</f>
        <v>0</v>
      </c>
      <c r="P313" s="181">
        <f xml:space="preserve"> PR19FDPublishedTables!P$642</f>
        <v>0</v>
      </c>
      <c r="Q313" s="181">
        <f xml:space="preserve"> PR19FDPublishedTables!Q$642</f>
        <v>0</v>
      </c>
    </row>
    <row r="314" spans="1:17" s="259" customFormat="1" hidden="1" outlineLevel="2">
      <c r="A314" s="256"/>
      <c r="B314" s="257"/>
      <c r="C314" s="258"/>
      <c r="D314" s="255"/>
      <c r="E314" s="196"/>
      <c r="F314" s="196"/>
      <c r="G314" s="196"/>
      <c r="H314" s="196"/>
      <c r="I314" s="196"/>
      <c r="J314" s="196"/>
      <c r="K314" s="196"/>
      <c r="L314" s="196"/>
      <c r="M314" s="196"/>
      <c r="N314" s="196"/>
      <c r="O314" s="196"/>
      <c r="P314" s="196"/>
      <c r="Q314" s="196"/>
    </row>
    <row r="315" spans="1:17" s="259" customFormat="1" hidden="1" outlineLevel="2">
      <c r="A315" s="256"/>
      <c r="B315" s="257"/>
      <c r="C315" s="258"/>
      <c r="D315" s="255"/>
      <c r="E315" s="196" t="str">
        <f t="shared" ref="E315:Q315" si="159" xml:space="preserve"> E299</f>
        <v>Average RPI inflated RCV - BR - real</v>
      </c>
      <c r="F315" s="196">
        <f t="shared" si="159"/>
        <v>0</v>
      </c>
      <c r="G315" s="196" t="str">
        <f t="shared" si="159"/>
        <v>£m</v>
      </c>
      <c r="H315" s="196">
        <f t="shared" si="159"/>
        <v>0</v>
      </c>
      <c r="I315" s="196">
        <f t="shared" si="159"/>
        <v>0</v>
      </c>
      <c r="J315" s="196">
        <f t="shared" si="159"/>
        <v>0</v>
      </c>
      <c r="K315" s="196">
        <f t="shared" si="159"/>
        <v>0</v>
      </c>
      <c r="L315" s="196">
        <f t="shared" si="159"/>
        <v>0</v>
      </c>
      <c r="M315" s="196">
        <f t="shared" si="159"/>
        <v>0</v>
      </c>
      <c r="N315" s="196">
        <f t="shared" si="159"/>
        <v>0</v>
      </c>
      <c r="O315" s="196">
        <f t="shared" si="159"/>
        <v>0</v>
      </c>
      <c r="P315" s="196">
        <f t="shared" si="159"/>
        <v>0</v>
      </c>
      <c r="Q315" s="196">
        <f t="shared" si="159"/>
        <v>0</v>
      </c>
    </row>
    <row r="316" spans="1:17" s="259" customFormat="1" hidden="1" outlineLevel="2">
      <c r="A316" s="256"/>
      <c r="B316" s="257"/>
      <c r="C316" s="258"/>
      <c r="D316" s="255"/>
      <c r="E316" s="196" t="str">
        <f t="shared" ref="E316:Q316" si="160" xml:space="preserve"> E306</f>
        <v>Average CPIH inflated RCV - BR - real</v>
      </c>
      <c r="F316" s="196">
        <f t="shared" si="160"/>
        <v>0</v>
      </c>
      <c r="G316" s="196" t="str">
        <f t="shared" si="160"/>
        <v>£m</v>
      </c>
      <c r="H316" s="196">
        <f t="shared" si="160"/>
        <v>0</v>
      </c>
      <c r="I316" s="196">
        <f t="shared" si="160"/>
        <v>0</v>
      </c>
      <c r="J316" s="196">
        <f t="shared" si="160"/>
        <v>0</v>
      </c>
      <c r="K316" s="196">
        <f t="shared" si="160"/>
        <v>0</v>
      </c>
      <c r="L316" s="196">
        <f t="shared" si="160"/>
        <v>0</v>
      </c>
      <c r="M316" s="196">
        <f t="shared" si="160"/>
        <v>0</v>
      </c>
      <c r="N316" s="196">
        <f t="shared" si="160"/>
        <v>0</v>
      </c>
      <c r="O316" s="196">
        <f t="shared" si="160"/>
        <v>0</v>
      </c>
      <c r="P316" s="196">
        <f t="shared" si="160"/>
        <v>0</v>
      </c>
      <c r="Q316" s="196">
        <f t="shared" si="160"/>
        <v>0</v>
      </c>
    </row>
    <row r="317" spans="1:17" s="259" customFormat="1" hidden="1" outlineLevel="2">
      <c r="A317" s="256"/>
      <c r="B317" s="257"/>
      <c r="C317" s="258"/>
      <c r="D317" s="255"/>
      <c r="E317" s="196" t="str">
        <f t="shared" ref="E317:Q317" si="161" xml:space="preserve"> E313</f>
        <v>Average post 2020 investment RCV - BR - real</v>
      </c>
      <c r="F317" s="196">
        <f t="shared" si="161"/>
        <v>0</v>
      </c>
      <c r="G317" s="196" t="str">
        <f t="shared" si="161"/>
        <v>£m</v>
      </c>
      <c r="H317" s="196">
        <f t="shared" si="161"/>
        <v>0</v>
      </c>
      <c r="I317" s="196">
        <f t="shared" si="161"/>
        <v>0</v>
      </c>
      <c r="J317" s="196">
        <f t="shared" si="161"/>
        <v>0</v>
      </c>
      <c r="K317" s="196">
        <f t="shared" si="161"/>
        <v>0</v>
      </c>
      <c r="L317" s="196">
        <f t="shared" si="161"/>
        <v>0</v>
      </c>
      <c r="M317" s="196">
        <f t="shared" si="161"/>
        <v>0</v>
      </c>
      <c r="N317" s="196">
        <f t="shared" si="161"/>
        <v>0</v>
      </c>
      <c r="O317" s="196">
        <f t="shared" si="161"/>
        <v>0</v>
      </c>
      <c r="P317" s="196">
        <f t="shared" si="161"/>
        <v>0</v>
      </c>
      <c r="Q317" s="196">
        <f t="shared" si="161"/>
        <v>0</v>
      </c>
    </row>
    <row r="318" spans="1:17" s="259" customFormat="1" hidden="1" outlineLevel="2">
      <c r="A318" s="256"/>
      <c r="B318" s="257"/>
      <c r="C318" s="258"/>
      <c r="D318" s="255"/>
      <c r="E318" s="320" t="s">
        <v>1152</v>
      </c>
      <c r="F318" s="379"/>
      <c r="G318" s="320" t="s">
        <v>255</v>
      </c>
      <c r="H318" s="379"/>
      <c r="I318" s="379"/>
      <c r="J318" s="320">
        <f t="shared" ref="J318:N318" si="162" xml:space="preserve"> SUM(J315:J317)</f>
        <v>0</v>
      </c>
      <c r="K318" s="320">
        <f t="shared" si="162"/>
        <v>0</v>
      </c>
      <c r="L318" s="320">
        <f t="shared" si="162"/>
        <v>0</v>
      </c>
      <c r="M318" s="320">
        <f t="shared" si="162"/>
        <v>0</v>
      </c>
      <c r="N318" s="320">
        <f t="shared" si="162"/>
        <v>0</v>
      </c>
      <c r="O318" s="320">
        <f xml:space="preserve"> SUM(O315:O317)</f>
        <v>0</v>
      </c>
      <c r="P318" s="320">
        <f t="shared" ref="P318:Q318" si="163" xml:space="preserve"> SUM(P315:P317)</f>
        <v>0</v>
      </c>
      <c r="Q318" s="320">
        <f t="shared" si="163"/>
        <v>0</v>
      </c>
    </row>
    <row r="319" spans="1:17" s="259" customFormat="1" hidden="1" outlineLevel="1">
      <c r="A319" s="256"/>
      <c r="B319" s="257"/>
      <c r="C319" s="258"/>
      <c r="D319" s="255"/>
      <c r="E319" s="196"/>
      <c r="F319" s="196"/>
      <c r="G319" s="196"/>
      <c r="H319" s="196"/>
      <c r="I319" s="196"/>
      <c r="J319" s="196"/>
      <c r="K319" s="196"/>
      <c r="L319" s="196"/>
      <c r="M319" s="196"/>
      <c r="N319" s="196"/>
      <c r="O319" s="196"/>
      <c r="P319" s="196"/>
      <c r="Q319" s="196"/>
    </row>
    <row r="320" spans="1:17" s="259" customFormat="1" hidden="1" outlineLevel="1" collapsed="1">
      <c r="A320" s="256"/>
      <c r="B320" s="257" t="s">
        <v>936</v>
      </c>
      <c r="C320" s="258"/>
      <c r="D320" s="255"/>
      <c r="E320" s="196"/>
      <c r="F320" s="196"/>
      <c r="G320" s="196"/>
      <c r="H320" s="196"/>
      <c r="I320" s="196"/>
      <c r="J320" s="196"/>
      <c r="K320" s="196"/>
      <c r="L320" s="196"/>
      <c r="M320" s="196"/>
      <c r="N320" s="196"/>
      <c r="O320" s="196"/>
      <c r="P320" s="196"/>
      <c r="Q320" s="196"/>
    </row>
    <row r="321" spans="1:17" s="259" customFormat="1" hidden="1" outlineLevel="2">
      <c r="A321" s="256"/>
      <c r="B321" s="257"/>
      <c r="C321" s="258"/>
      <c r="D321" s="255"/>
      <c r="E321" s="196"/>
      <c r="F321" s="196"/>
      <c r="G321" s="196"/>
      <c r="H321" s="196"/>
      <c r="I321" s="196"/>
      <c r="J321" s="196"/>
      <c r="K321" s="196"/>
      <c r="L321" s="196"/>
      <c r="M321" s="196"/>
      <c r="N321" s="196"/>
      <c r="O321" s="196"/>
      <c r="P321" s="196"/>
      <c r="Q321" s="196"/>
    </row>
    <row r="322" spans="1:17" s="205" customFormat="1" hidden="1" outlineLevel="2">
      <c r="A322" s="294"/>
      <c r="B322" s="295"/>
      <c r="C322" s="296"/>
      <c r="D322" s="297"/>
      <c r="E322" s="298" t="str">
        <f t="shared" ref="E322:P322" si="164" xml:space="preserve"> E$19</f>
        <v>Annual update - CPIH FYA active inflator from FYA 2017-18 - nominal year average prices (used for average RCV)</v>
      </c>
      <c r="F322" s="298">
        <f t="shared" si="164"/>
        <v>0</v>
      </c>
      <c r="G322" s="298" t="str">
        <f t="shared" si="164"/>
        <v>Factor</v>
      </c>
      <c r="H322" s="298">
        <f t="shared" si="164"/>
        <v>0</v>
      </c>
      <c r="I322" s="298">
        <f t="shared" si="164"/>
        <v>0</v>
      </c>
      <c r="J322" s="298">
        <f t="shared" si="164"/>
        <v>0</v>
      </c>
      <c r="K322" s="298">
        <f t="shared" si="164"/>
        <v>0</v>
      </c>
      <c r="L322" s="298">
        <f t="shared" si="164"/>
        <v>1.0386214616983847</v>
      </c>
      <c r="M322" s="298">
        <f t="shared" si="164"/>
        <v>1.0469374700143934</v>
      </c>
      <c r="N322" s="298">
        <f t="shared" si="164"/>
        <v>1.0853990084759317</v>
      </c>
      <c r="O322" s="298">
        <f t="shared" si="164"/>
        <v>0</v>
      </c>
      <c r="P322" s="298">
        <f t="shared" si="164"/>
        <v>0</v>
      </c>
      <c r="Q322" s="298">
        <f xml:space="preserve"> Q$19</f>
        <v>0</v>
      </c>
    </row>
    <row r="323" spans="1:17" s="205" customFormat="1" hidden="1" outlineLevel="2">
      <c r="A323" s="294"/>
      <c r="B323" s="295"/>
      <c r="C323" s="296"/>
      <c r="D323" s="297"/>
      <c r="E323" s="298" t="str">
        <f t="shared" ref="E323:P323" si="165" xml:space="preserve"> E$20</f>
        <v>Annual update - CPIH FYE active inflator from FYA 2017-18 - nominal year end prices (used for RCV components)</v>
      </c>
      <c r="F323" s="298">
        <f t="shared" si="165"/>
        <v>0</v>
      </c>
      <c r="G323" s="298" t="str">
        <f t="shared" si="165"/>
        <v>Factor</v>
      </c>
      <c r="H323" s="298">
        <f t="shared" si="165"/>
        <v>0</v>
      </c>
      <c r="I323" s="298">
        <f t="shared" si="165"/>
        <v>0</v>
      </c>
      <c r="J323" s="298">
        <f t="shared" si="165"/>
        <v>0</v>
      </c>
      <c r="K323" s="298">
        <f t="shared" si="165"/>
        <v>0</v>
      </c>
      <c r="L323" s="298">
        <f t="shared" si="165"/>
        <v>1.0420598112905806</v>
      </c>
      <c r="M323" s="298">
        <f t="shared" si="165"/>
        <v>1.0526147449224375</v>
      </c>
      <c r="N323" s="298">
        <f t="shared" si="165"/>
        <v>1.1178634255557334</v>
      </c>
      <c r="O323" s="298">
        <f t="shared" si="165"/>
        <v>0</v>
      </c>
      <c r="P323" s="298">
        <f t="shared" si="165"/>
        <v>0</v>
      </c>
      <c r="Q323" s="298">
        <f xml:space="preserve"> Q$20</f>
        <v>0</v>
      </c>
    </row>
    <row r="324" spans="1:17" s="259" customFormat="1" hidden="1" outlineLevel="1">
      <c r="A324" s="256"/>
      <c r="B324" s="257"/>
      <c r="C324" s="258"/>
      <c r="D324" s="255"/>
      <c r="E324" s="196"/>
      <c r="F324" s="196"/>
      <c r="G324" s="196"/>
      <c r="H324" s="196"/>
      <c r="I324" s="196"/>
      <c r="J324" s="196"/>
      <c r="K324" s="196"/>
      <c r="L324" s="196"/>
      <c r="M324" s="196"/>
      <c r="N324" s="196"/>
      <c r="O324" s="196"/>
      <c r="P324" s="196"/>
      <c r="Q324" s="196"/>
    </row>
    <row r="325" spans="1:17" s="259" customFormat="1" hidden="1" outlineLevel="1" collapsed="1">
      <c r="A325" s="256"/>
      <c r="B325" s="257" t="s">
        <v>969</v>
      </c>
      <c r="C325" s="258"/>
      <c r="D325" s="255"/>
      <c r="E325" s="196"/>
      <c r="F325" s="196"/>
      <c r="G325" s="196"/>
      <c r="H325" s="196"/>
      <c r="I325" s="196"/>
      <c r="J325" s="196"/>
      <c r="K325" s="196"/>
      <c r="L325" s="196"/>
      <c r="M325" s="196"/>
      <c r="N325" s="196"/>
      <c r="O325" s="196"/>
      <c r="P325" s="196"/>
      <c r="Q325" s="196"/>
    </row>
    <row r="326" spans="1:17" s="259" customFormat="1" hidden="1" outlineLevel="2">
      <c r="A326" s="256"/>
      <c r="B326" s="257"/>
      <c r="C326" s="258"/>
      <c r="D326" s="255"/>
      <c r="E326" s="196"/>
      <c r="F326" s="196"/>
      <c r="G326" s="196"/>
      <c r="H326" s="196"/>
      <c r="I326" s="196"/>
      <c r="J326" s="196"/>
      <c r="K326" s="196"/>
      <c r="L326" s="196"/>
      <c r="M326" s="196"/>
      <c r="N326" s="196"/>
      <c r="O326" s="196"/>
      <c r="P326" s="196"/>
      <c r="Q326" s="196"/>
    </row>
    <row r="327" spans="1:17" s="259" customFormat="1" hidden="1" outlineLevel="2">
      <c r="A327" s="256"/>
      <c r="B327" s="257"/>
      <c r="C327" s="258"/>
      <c r="D327" s="255"/>
      <c r="E327" s="196" t="s">
        <v>1515</v>
      </c>
      <c r="F327" s="196"/>
      <c r="G327" s="196" t="s">
        <v>255</v>
      </c>
      <c r="H327" s="196"/>
      <c r="I327" s="196"/>
      <c r="J327" s="196">
        <f t="shared" ref="J327:Q327" si="166" xml:space="preserve"> J296 * J323</f>
        <v>0</v>
      </c>
      <c r="K327" s="196">
        <f t="shared" si="166"/>
        <v>0</v>
      </c>
      <c r="L327" s="196">
        <f t="shared" si="166"/>
        <v>0</v>
      </c>
      <c r="M327" s="196">
        <f t="shared" si="166"/>
        <v>0</v>
      </c>
      <c r="N327" s="196">
        <f t="shared" si="166"/>
        <v>0</v>
      </c>
      <c r="O327" s="196">
        <f t="shared" si="166"/>
        <v>0</v>
      </c>
      <c r="P327" s="196">
        <f t="shared" si="166"/>
        <v>0</v>
      </c>
      <c r="Q327" s="196">
        <f t="shared" si="166"/>
        <v>0</v>
      </c>
    </row>
    <row r="328" spans="1:17" s="259" customFormat="1" hidden="1" outlineLevel="2">
      <c r="A328" s="256"/>
      <c r="B328" s="257"/>
      <c r="C328" s="258"/>
      <c r="D328" s="255"/>
      <c r="E328" s="196" t="s">
        <v>373</v>
      </c>
      <c r="F328" s="196"/>
      <c r="G328" s="196" t="s">
        <v>255</v>
      </c>
      <c r="H328" s="196"/>
      <c r="I328" s="196"/>
      <c r="J328" s="196">
        <f t="shared" ref="J328:Q328" si="167" xml:space="preserve"> J297 * J323</f>
        <v>0</v>
      </c>
      <c r="K328" s="196">
        <f t="shared" si="167"/>
        <v>0</v>
      </c>
      <c r="L328" s="196">
        <f t="shared" si="167"/>
        <v>0</v>
      </c>
      <c r="M328" s="196">
        <f t="shared" si="167"/>
        <v>0</v>
      </c>
      <c r="N328" s="196">
        <f t="shared" si="167"/>
        <v>0</v>
      </c>
      <c r="O328" s="196">
        <f t="shared" si="167"/>
        <v>0</v>
      </c>
      <c r="P328" s="196">
        <f t="shared" si="167"/>
        <v>0</v>
      </c>
      <c r="Q328" s="196">
        <f t="shared" si="167"/>
        <v>0</v>
      </c>
    </row>
    <row r="329" spans="1:17" s="259" customFormat="1" hidden="1" outlineLevel="2">
      <c r="A329" s="256"/>
      <c r="B329" s="257"/>
      <c r="C329" s="258"/>
      <c r="D329" s="255"/>
      <c r="E329" s="196" t="s">
        <v>1516</v>
      </c>
      <c r="F329" s="196"/>
      <c r="G329" s="196" t="s">
        <v>255</v>
      </c>
      <c r="H329" s="196"/>
      <c r="I329" s="196"/>
      <c r="J329" s="196">
        <f t="shared" ref="J329:Q329" si="168" xml:space="preserve"> IF( J$10 = 1, J295 * J323, J298 * J323)</f>
        <v>0</v>
      </c>
      <c r="K329" s="196">
        <f t="shared" si="168"/>
        <v>0</v>
      </c>
      <c r="L329" s="196">
        <f t="shared" si="168"/>
        <v>0</v>
      </c>
      <c r="M329" s="196">
        <f t="shared" si="168"/>
        <v>0</v>
      </c>
      <c r="N329" s="196">
        <f t="shared" si="168"/>
        <v>0</v>
      </c>
      <c r="O329" s="196">
        <f t="shared" si="168"/>
        <v>0</v>
      </c>
      <c r="P329" s="196">
        <f t="shared" si="168"/>
        <v>0</v>
      </c>
      <c r="Q329" s="196">
        <f t="shared" si="168"/>
        <v>0</v>
      </c>
    </row>
    <row r="330" spans="1:17" s="259" customFormat="1" hidden="1" outlineLevel="2">
      <c r="A330" s="256"/>
      <c r="B330" s="257"/>
      <c r="C330" s="258"/>
      <c r="D330" s="255"/>
      <c r="E330" s="196"/>
      <c r="F330" s="196"/>
      <c r="G330" s="196"/>
      <c r="H330" s="196"/>
      <c r="I330" s="196"/>
      <c r="J330" s="196"/>
      <c r="K330" s="196"/>
      <c r="L330" s="196"/>
      <c r="M330" s="196"/>
      <c r="N330" s="196"/>
      <c r="O330" s="196"/>
      <c r="P330" s="196"/>
      <c r="Q330" s="196"/>
    </row>
    <row r="331" spans="1:17" s="259" customFormat="1" hidden="1" outlineLevel="2">
      <c r="A331" s="256"/>
      <c r="B331" s="257"/>
      <c r="C331" s="258"/>
      <c r="D331" s="255"/>
      <c r="E331" s="196" t="s">
        <v>1517</v>
      </c>
      <c r="F331" s="196"/>
      <c r="G331" s="196" t="s">
        <v>255</v>
      </c>
      <c r="H331" s="196"/>
      <c r="I331" s="196"/>
      <c r="J331" s="196">
        <f t="shared" ref="J331:Q331" si="169" xml:space="preserve"> J302 * J323</f>
        <v>0</v>
      </c>
      <c r="K331" s="196">
        <f t="shared" si="169"/>
        <v>0</v>
      </c>
      <c r="L331" s="196">
        <f t="shared" si="169"/>
        <v>0</v>
      </c>
      <c r="M331" s="196">
        <f t="shared" si="169"/>
        <v>0</v>
      </c>
      <c r="N331" s="196">
        <f t="shared" si="169"/>
        <v>0</v>
      </c>
      <c r="O331" s="196">
        <f t="shared" si="169"/>
        <v>0</v>
      </c>
      <c r="P331" s="196">
        <f t="shared" si="169"/>
        <v>0</v>
      </c>
      <c r="Q331" s="196">
        <f t="shared" si="169"/>
        <v>0</v>
      </c>
    </row>
    <row r="332" spans="1:17" s="259" customFormat="1" hidden="1" outlineLevel="2">
      <c r="A332" s="256"/>
      <c r="B332" s="257"/>
      <c r="C332" s="258"/>
      <c r="D332" s="255"/>
      <c r="E332" s="196" t="s">
        <v>385</v>
      </c>
      <c r="F332" s="196"/>
      <c r="G332" s="196" t="s">
        <v>255</v>
      </c>
      <c r="H332" s="196"/>
      <c r="I332" s="196"/>
      <c r="J332" s="196">
        <f t="shared" ref="J332:Q332" si="170" xml:space="preserve"> J303 * J323</f>
        <v>0</v>
      </c>
      <c r="K332" s="196">
        <f t="shared" si="170"/>
        <v>0</v>
      </c>
      <c r="L332" s="196">
        <f t="shared" si="170"/>
        <v>0</v>
      </c>
      <c r="M332" s="196">
        <f t="shared" si="170"/>
        <v>0</v>
      </c>
      <c r="N332" s="196">
        <f t="shared" si="170"/>
        <v>0</v>
      </c>
      <c r="O332" s="196">
        <f t="shared" si="170"/>
        <v>0</v>
      </c>
      <c r="P332" s="196">
        <f t="shared" si="170"/>
        <v>0</v>
      </c>
      <c r="Q332" s="196">
        <f t="shared" si="170"/>
        <v>0</v>
      </c>
    </row>
    <row r="333" spans="1:17" s="259" customFormat="1" hidden="1" outlineLevel="2">
      <c r="A333" s="256"/>
      <c r="B333" s="257"/>
      <c r="C333" s="258"/>
      <c r="D333" s="255"/>
      <c r="E333" s="196" t="s">
        <v>387</v>
      </c>
      <c r="F333" s="196"/>
      <c r="G333" s="196" t="s">
        <v>255</v>
      </c>
      <c r="H333" s="196"/>
      <c r="I333" s="196"/>
      <c r="J333" s="196">
        <f t="shared" ref="J333:Q333" si="171" xml:space="preserve"> J304 * J323</f>
        <v>0</v>
      </c>
      <c r="K333" s="196">
        <f t="shared" si="171"/>
        <v>0</v>
      </c>
      <c r="L333" s="196">
        <f t="shared" si="171"/>
        <v>0</v>
      </c>
      <c r="M333" s="196">
        <f t="shared" si="171"/>
        <v>0</v>
      </c>
      <c r="N333" s="196">
        <f t="shared" si="171"/>
        <v>0</v>
      </c>
      <c r="O333" s="196">
        <f t="shared" si="171"/>
        <v>0</v>
      </c>
      <c r="P333" s="196">
        <f t="shared" si="171"/>
        <v>0</v>
      </c>
      <c r="Q333" s="196">
        <f t="shared" si="171"/>
        <v>0</v>
      </c>
    </row>
    <row r="334" spans="1:17" s="259" customFormat="1" hidden="1" outlineLevel="2">
      <c r="A334" s="256"/>
      <c r="B334" s="257"/>
      <c r="C334" s="258"/>
      <c r="D334" s="255"/>
      <c r="E334" s="196" t="s">
        <v>1518</v>
      </c>
      <c r="F334" s="196"/>
      <c r="G334" s="196" t="s">
        <v>255</v>
      </c>
      <c r="H334" s="196"/>
      <c r="I334" s="196"/>
      <c r="J334" s="196">
        <f t="shared" ref="J334:Q334" si="172" xml:space="preserve"> IF( J$10 = 1, J301 * J323, J305 * J323)</f>
        <v>0</v>
      </c>
      <c r="K334" s="196">
        <f t="shared" si="172"/>
        <v>0</v>
      </c>
      <c r="L334" s="196">
        <f t="shared" si="172"/>
        <v>0</v>
      </c>
      <c r="M334" s="196">
        <f t="shared" si="172"/>
        <v>0</v>
      </c>
      <c r="N334" s="196">
        <f t="shared" si="172"/>
        <v>0</v>
      </c>
      <c r="O334" s="196">
        <f t="shared" si="172"/>
        <v>0</v>
      </c>
      <c r="P334" s="196">
        <f t="shared" si="172"/>
        <v>0</v>
      </c>
      <c r="Q334" s="196">
        <f t="shared" si="172"/>
        <v>0</v>
      </c>
    </row>
    <row r="335" spans="1:17" s="259" customFormat="1" hidden="1" outlineLevel="2">
      <c r="A335" s="256"/>
      <c r="B335" s="257"/>
      <c r="C335" s="258"/>
      <c r="D335" s="255"/>
      <c r="E335" s="196"/>
      <c r="F335" s="196"/>
      <c r="G335" s="196"/>
      <c r="H335" s="196"/>
      <c r="I335" s="196"/>
      <c r="J335" s="196"/>
      <c r="K335" s="196"/>
      <c r="L335" s="196"/>
      <c r="M335" s="196"/>
      <c r="N335" s="196"/>
      <c r="O335" s="196"/>
      <c r="P335" s="196"/>
      <c r="Q335" s="196"/>
    </row>
    <row r="336" spans="1:17" s="259" customFormat="1" hidden="1" outlineLevel="2">
      <c r="A336" s="256"/>
      <c r="B336" s="257"/>
      <c r="C336" s="258"/>
      <c r="D336" s="255"/>
      <c r="E336" s="196" t="s">
        <v>1519</v>
      </c>
      <c r="F336" s="196"/>
      <c r="G336" s="196" t="s">
        <v>255</v>
      </c>
      <c r="H336" s="196"/>
      <c r="I336" s="196"/>
      <c r="J336" s="196">
        <f t="shared" ref="J336:Q336" si="173" xml:space="preserve"> J309 * J323</f>
        <v>0</v>
      </c>
      <c r="K336" s="196">
        <f t="shared" si="173"/>
        <v>0</v>
      </c>
      <c r="L336" s="196">
        <f t="shared" si="173"/>
        <v>0</v>
      </c>
      <c r="M336" s="196">
        <f t="shared" si="173"/>
        <v>0</v>
      </c>
      <c r="N336" s="196">
        <f t="shared" si="173"/>
        <v>0</v>
      </c>
      <c r="O336" s="196">
        <f t="shared" si="173"/>
        <v>0</v>
      </c>
      <c r="P336" s="196">
        <f t="shared" si="173"/>
        <v>0</v>
      </c>
      <c r="Q336" s="196">
        <f t="shared" si="173"/>
        <v>0</v>
      </c>
    </row>
    <row r="337" spans="1:17" s="259" customFormat="1" hidden="1" outlineLevel="2">
      <c r="A337" s="256"/>
      <c r="B337" s="257"/>
      <c r="C337" s="258"/>
      <c r="D337" s="255"/>
      <c r="E337" s="196" t="s">
        <v>395</v>
      </c>
      <c r="F337" s="196"/>
      <c r="G337" s="196" t="s">
        <v>255</v>
      </c>
      <c r="H337" s="196"/>
      <c r="I337" s="196"/>
      <c r="J337" s="196">
        <f t="shared" ref="J337:Q337" si="174" xml:space="preserve"> J310 * J323</f>
        <v>0</v>
      </c>
      <c r="K337" s="196">
        <f t="shared" si="174"/>
        <v>0</v>
      </c>
      <c r="L337" s="196">
        <f t="shared" si="174"/>
        <v>0</v>
      </c>
      <c r="M337" s="196">
        <f t="shared" si="174"/>
        <v>0</v>
      </c>
      <c r="N337" s="196">
        <f t="shared" si="174"/>
        <v>0</v>
      </c>
      <c r="O337" s="196">
        <f t="shared" si="174"/>
        <v>0</v>
      </c>
      <c r="P337" s="196">
        <f t="shared" si="174"/>
        <v>0</v>
      </c>
      <c r="Q337" s="196">
        <f t="shared" si="174"/>
        <v>0</v>
      </c>
    </row>
    <row r="338" spans="1:17" s="259" customFormat="1" hidden="1" outlineLevel="2">
      <c r="A338" s="256"/>
      <c r="B338" s="257"/>
      <c r="C338" s="258"/>
      <c r="D338" s="255"/>
      <c r="E338" s="196" t="s">
        <v>397</v>
      </c>
      <c r="F338" s="196"/>
      <c r="G338" s="196" t="s">
        <v>255</v>
      </c>
      <c r="H338" s="196"/>
      <c r="I338" s="196"/>
      <c r="J338" s="196">
        <f t="shared" ref="J338:Q338" si="175" xml:space="preserve"> J311 * J323</f>
        <v>0</v>
      </c>
      <c r="K338" s="196">
        <f t="shared" si="175"/>
        <v>0</v>
      </c>
      <c r="L338" s="196">
        <f t="shared" si="175"/>
        <v>0</v>
      </c>
      <c r="M338" s="196">
        <f t="shared" si="175"/>
        <v>0</v>
      </c>
      <c r="N338" s="196">
        <f t="shared" si="175"/>
        <v>0</v>
      </c>
      <c r="O338" s="196">
        <f t="shared" si="175"/>
        <v>0</v>
      </c>
      <c r="P338" s="196">
        <f t="shared" si="175"/>
        <v>0</v>
      </c>
      <c r="Q338" s="196">
        <f t="shared" si="175"/>
        <v>0</v>
      </c>
    </row>
    <row r="339" spans="1:17" s="259" customFormat="1" hidden="1" outlineLevel="2">
      <c r="A339" s="256"/>
      <c r="B339" s="257"/>
      <c r="C339" s="258"/>
      <c r="D339" s="255"/>
      <c r="E339" s="196" t="s">
        <v>1520</v>
      </c>
      <c r="F339" s="196"/>
      <c r="G339" s="196" t="s">
        <v>255</v>
      </c>
      <c r="H339" s="196"/>
      <c r="I339" s="196"/>
      <c r="J339" s="196">
        <f t="shared" ref="J339:Q339" si="176" xml:space="preserve"> IF(J$10 = 1, J308 * J323, J312 * J323)</f>
        <v>0</v>
      </c>
      <c r="K339" s="196">
        <f t="shared" si="176"/>
        <v>0</v>
      </c>
      <c r="L339" s="196">
        <f t="shared" si="176"/>
        <v>0</v>
      </c>
      <c r="M339" s="196">
        <f t="shared" si="176"/>
        <v>0</v>
      </c>
      <c r="N339" s="196">
        <f t="shared" si="176"/>
        <v>0</v>
      </c>
      <c r="O339" s="196">
        <f t="shared" si="176"/>
        <v>0</v>
      </c>
      <c r="P339" s="196">
        <f t="shared" si="176"/>
        <v>0</v>
      </c>
      <c r="Q339" s="196">
        <f t="shared" si="176"/>
        <v>0</v>
      </c>
    </row>
    <row r="340" spans="1:17" s="259" customFormat="1" hidden="1" outlineLevel="2">
      <c r="A340" s="256"/>
      <c r="B340" s="257"/>
      <c r="C340" s="258"/>
      <c r="D340" s="255"/>
      <c r="E340" s="196"/>
      <c r="F340" s="196"/>
      <c r="G340" s="196"/>
      <c r="H340" s="196"/>
      <c r="I340" s="196"/>
      <c r="J340" s="196"/>
      <c r="K340" s="196"/>
      <c r="L340" s="196"/>
      <c r="M340" s="196"/>
      <c r="N340" s="196"/>
      <c r="O340" s="196"/>
      <c r="P340" s="196"/>
      <c r="Q340" s="196"/>
    </row>
    <row r="341" spans="1:17" s="259" customFormat="1" hidden="1" outlineLevel="2">
      <c r="A341" s="256"/>
      <c r="B341" s="257"/>
      <c r="C341" s="258"/>
      <c r="D341" s="255"/>
      <c r="E341" s="196" t="s">
        <v>1521</v>
      </c>
      <c r="F341" s="196"/>
      <c r="G341" s="196" t="s">
        <v>255</v>
      </c>
      <c r="H341" s="196"/>
      <c r="I341" s="196"/>
      <c r="J341" s="196">
        <f t="shared" ref="J341:Q341" si="177" xml:space="preserve"> J299 * J322</f>
        <v>0</v>
      </c>
      <c r="K341" s="196">
        <f t="shared" si="177"/>
        <v>0</v>
      </c>
      <c r="L341" s="196">
        <f t="shared" si="177"/>
        <v>0</v>
      </c>
      <c r="M341" s="196">
        <f t="shared" si="177"/>
        <v>0</v>
      </c>
      <c r="N341" s="196">
        <f t="shared" si="177"/>
        <v>0</v>
      </c>
      <c r="O341" s="196">
        <f t="shared" si="177"/>
        <v>0</v>
      </c>
      <c r="P341" s="196">
        <f t="shared" si="177"/>
        <v>0</v>
      </c>
      <c r="Q341" s="196">
        <f t="shared" si="177"/>
        <v>0</v>
      </c>
    </row>
    <row r="342" spans="1:17" s="259" customFormat="1" hidden="1" outlineLevel="2">
      <c r="A342" s="256"/>
      <c r="B342" s="257"/>
      <c r="C342" s="258"/>
      <c r="D342" s="255"/>
      <c r="E342" s="196" t="s">
        <v>1522</v>
      </c>
      <c r="F342" s="196"/>
      <c r="G342" s="196" t="s">
        <v>255</v>
      </c>
      <c r="H342" s="196"/>
      <c r="I342" s="196"/>
      <c r="J342" s="196">
        <f t="shared" ref="J342:Q342" si="178" xml:space="preserve"> J306 * J322</f>
        <v>0</v>
      </c>
      <c r="K342" s="196">
        <f t="shared" si="178"/>
        <v>0</v>
      </c>
      <c r="L342" s="196">
        <f t="shared" si="178"/>
        <v>0</v>
      </c>
      <c r="M342" s="196">
        <f t="shared" si="178"/>
        <v>0</v>
      </c>
      <c r="N342" s="196">
        <f t="shared" si="178"/>
        <v>0</v>
      </c>
      <c r="O342" s="196">
        <f t="shared" si="178"/>
        <v>0</v>
      </c>
      <c r="P342" s="196">
        <f t="shared" si="178"/>
        <v>0</v>
      </c>
      <c r="Q342" s="196">
        <f t="shared" si="178"/>
        <v>0</v>
      </c>
    </row>
    <row r="343" spans="1:17" s="259" customFormat="1" hidden="1" outlineLevel="2">
      <c r="A343" s="256"/>
      <c r="B343" s="257"/>
      <c r="C343" s="258"/>
      <c r="D343" s="255"/>
      <c r="E343" s="196" t="s">
        <v>1523</v>
      </c>
      <c r="F343" s="196"/>
      <c r="G343" s="196" t="s">
        <v>255</v>
      </c>
      <c r="H343" s="196"/>
      <c r="I343" s="196"/>
      <c r="J343" s="196">
        <f t="shared" ref="J343:Q343" si="179" xml:space="preserve"> J313 * J322</f>
        <v>0</v>
      </c>
      <c r="K343" s="196">
        <f t="shared" si="179"/>
        <v>0</v>
      </c>
      <c r="L343" s="196">
        <f t="shared" si="179"/>
        <v>0</v>
      </c>
      <c r="M343" s="196">
        <f t="shared" si="179"/>
        <v>0</v>
      </c>
      <c r="N343" s="196">
        <f t="shared" si="179"/>
        <v>0</v>
      </c>
      <c r="O343" s="196">
        <f t="shared" si="179"/>
        <v>0</v>
      </c>
      <c r="P343" s="196">
        <f t="shared" si="179"/>
        <v>0</v>
      </c>
      <c r="Q343" s="196">
        <f t="shared" si="179"/>
        <v>0</v>
      </c>
    </row>
    <row r="344" spans="1:17" s="192" customFormat="1" hidden="1" outlineLevel="2">
      <c r="A344" s="188"/>
      <c r="B344" s="304"/>
      <c r="C344" s="190"/>
      <c r="D344" s="191"/>
      <c r="E344" s="243" t="s">
        <v>1524</v>
      </c>
      <c r="F344" s="243"/>
      <c r="G344" s="243" t="s">
        <v>255</v>
      </c>
      <c r="H344" s="243"/>
      <c r="I344" s="243"/>
      <c r="J344" s="243">
        <f t="shared" ref="J344:Q344" si="180" xml:space="preserve"> SUM(J341:J343)</f>
        <v>0</v>
      </c>
      <c r="K344" s="243">
        <f t="shared" si="180"/>
        <v>0</v>
      </c>
      <c r="L344" s="243">
        <f t="shared" si="180"/>
        <v>0</v>
      </c>
      <c r="M344" s="243">
        <f t="shared" si="180"/>
        <v>0</v>
      </c>
      <c r="N344" s="243">
        <f t="shared" si="180"/>
        <v>0</v>
      </c>
      <c r="O344" s="243">
        <f t="shared" si="180"/>
        <v>0</v>
      </c>
      <c r="P344" s="243">
        <f t="shared" si="180"/>
        <v>0</v>
      </c>
      <c r="Q344" s="243">
        <f t="shared" si="180"/>
        <v>0</v>
      </c>
    </row>
    <row r="345" spans="1:17" s="259" customFormat="1" hidden="1" outlineLevel="1">
      <c r="A345" s="256"/>
      <c r="B345" s="257"/>
      <c r="C345" s="258"/>
      <c r="D345" s="255"/>
      <c r="E345" s="196"/>
      <c r="F345" s="196"/>
      <c r="G345" s="196"/>
      <c r="H345" s="196"/>
      <c r="I345" s="196"/>
      <c r="J345" s="196"/>
      <c r="K345" s="196"/>
      <c r="L345" s="196"/>
      <c r="M345" s="196"/>
      <c r="N345" s="196"/>
      <c r="O345" s="196"/>
      <c r="P345" s="196"/>
      <c r="Q345" s="196"/>
    </row>
    <row r="346" spans="1:17" s="259" customFormat="1" hidden="1" outlineLevel="1" collapsed="1">
      <c r="A346" s="256"/>
      <c r="B346" s="257" t="s">
        <v>994</v>
      </c>
      <c r="C346" s="258"/>
      <c r="D346" s="255"/>
      <c r="E346" s="196"/>
      <c r="F346" s="196"/>
      <c r="G346" s="196"/>
      <c r="H346" s="196"/>
      <c r="I346" s="196"/>
      <c r="J346" s="196"/>
      <c r="K346" s="196"/>
      <c r="L346" s="196"/>
      <c r="M346" s="196"/>
      <c r="N346" s="196"/>
      <c r="O346" s="196"/>
      <c r="P346" s="196"/>
      <c r="Q346" s="196"/>
    </row>
    <row r="347" spans="1:17" s="259" customFormat="1" hidden="1" outlineLevel="2">
      <c r="A347" s="256"/>
      <c r="B347" s="257"/>
      <c r="C347" s="258"/>
      <c r="D347" s="255"/>
      <c r="E347" s="266"/>
      <c r="F347" s="266"/>
      <c r="G347" s="266"/>
      <c r="H347" s="267"/>
      <c r="I347" s="266"/>
      <c r="J347" s="267"/>
      <c r="K347" s="267"/>
      <c r="L347" s="267"/>
      <c r="M347" s="267"/>
      <c r="N347" s="267"/>
      <c r="O347" s="267"/>
      <c r="P347" s="267"/>
      <c r="Q347" s="267"/>
    </row>
    <row r="348" spans="1:17" s="200" customFormat="1" hidden="1" outlineLevel="2">
      <c r="A348" s="314"/>
      <c r="B348" s="315"/>
      <c r="C348" s="316"/>
      <c r="D348" s="317"/>
      <c r="E348" s="318" t="str">
        <f t="shared" ref="E348:Q348" si="181" xml:space="preserve"> E329</f>
        <v>Closing RCV (RPI inflated RCV) - BR - nominal</v>
      </c>
      <c r="F348" s="318">
        <f t="shared" si="181"/>
        <v>0</v>
      </c>
      <c r="G348" s="318" t="str">
        <f t="shared" si="181"/>
        <v>£m</v>
      </c>
      <c r="H348" s="318">
        <f t="shared" si="181"/>
        <v>0</v>
      </c>
      <c r="I348" s="318">
        <f t="shared" si="181"/>
        <v>0</v>
      </c>
      <c r="J348" s="318">
        <f t="shared" si="181"/>
        <v>0</v>
      </c>
      <c r="K348" s="318">
        <f t="shared" si="181"/>
        <v>0</v>
      </c>
      <c r="L348" s="318">
        <f t="shared" si="181"/>
        <v>0</v>
      </c>
      <c r="M348" s="318">
        <f t="shared" si="181"/>
        <v>0</v>
      </c>
      <c r="N348" s="318">
        <f t="shared" si="181"/>
        <v>0</v>
      </c>
      <c r="O348" s="318">
        <f t="shared" si="181"/>
        <v>0</v>
      </c>
      <c r="P348" s="318">
        <f t="shared" si="181"/>
        <v>0</v>
      </c>
      <c r="Q348" s="318">
        <f t="shared" si="181"/>
        <v>0</v>
      </c>
    </row>
    <row r="349" spans="1:17" s="200" customFormat="1" hidden="1" outlineLevel="2">
      <c r="A349" s="314"/>
      <c r="B349" s="315"/>
      <c r="C349" s="316"/>
      <c r="D349" s="317" t="s">
        <v>719</v>
      </c>
      <c r="E349" s="318" t="str">
        <f t="shared" ref="E349:Q349" si="182" xml:space="preserve"> E334</f>
        <v>Closing RCV (CPIH inflated RCV) - BR - nominal</v>
      </c>
      <c r="F349" s="318">
        <f t="shared" si="182"/>
        <v>0</v>
      </c>
      <c r="G349" s="318" t="str">
        <f t="shared" si="182"/>
        <v>£m</v>
      </c>
      <c r="H349" s="318">
        <f t="shared" si="182"/>
        <v>0</v>
      </c>
      <c r="I349" s="318">
        <f t="shared" si="182"/>
        <v>0</v>
      </c>
      <c r="J349" s="318">
        <f t="shared" si="182"/>
        <v>0</v>
      </c>
      <c r="K349" s="318">
        <f t="shared" si="182"/>
        <v>0</v>
      </c>
      <c r="L349" s="318">
        <f t="shared" si="182"/>
        <v>0</v>
      </c>
      <c r="M349" s="318">
        <f t="shared" si="182"/>
        <v>0</v>
      </c>
      <c r="N349" s="318">
        <f t="shared" si="182"/>
        <v>0</v>
      </c>
      <c r="O349" s="318">
        <f t="shared" si="182"/>
        <v>0</v>
      </c>
      <c r="P349" s="318">
        <f t="shared" si="182"/>
        <v>0</v>
      </c>
      <c r="Q349" s="318">
        <f t="shared" si="182"/>
        <v>0</v>
      </c>
    </row>
    <row r="350" spans="1:17" s="200" customFormat="1" hidden="1" outlineLevel="2">
      <c r="A350" s="314"/>
      <c r="B350" s="315"/>
      <c r="C350" s="316"/>
      <c r="D350" s="317" t="s">
        <v>719</v>
      </c>
      <c r="E350" s="318" t="str">
        <f t="shared" ref="E350:Q350" si="183" xml:space="preserve"> E339</f>
        <v>Closing RCV (Post 2020 investment RCV) - BR - nominal</v>
      </c>
      <c r="F350" s="318">
        <f t="shared" si="183"/>
        <v>0</v>
      </c>
      <c r="G350" s="318" t="str">
        <f t="shared" si="183"/>
        <v>£m</v>
      </c>
      <c r="H350" s="318">
        <f t="shared" si="183"/>
        <v>0</v>
      </c>
      <c r="I350" s="318">
        <f t="shared" si="183"/>
        <v>0</v>
      </c>
      <c r="J350" s="318">
        <f t="shared" si="183"/>
        <v>0</v>
      </c>
      <c r="K350" s="318">
        <f t="shared" si="183"/>
        <v>0</v>
      </c>
      <c r="L350" s="318">
        <f t="shared" si="183"/>
        <v>0</v>
      </c>
      <c r="M350" s="318">
        <f t="shared" si="183"/>
        <v>0</v>
      </c>
      <c r="N350" s="318">
        <f t="shared" si="183"/>
        <v>0</v>
      </c>
      <c r="O350" s="318">
        <f t="shared" si="183"/>
        <v>0</v>
      </c>
      <c r="P350" s="318">
        <f t="shared" si="183"/>
        <v>0</v>
      </c>
      <c r="Q350" s="318">
        <f t="shared" si="183"/>
        <v>0</v>
      </c>
    </row>
    <row r="351" spans="1:17" s="192" customFormat="1" hidden="1" outlineLevel="2">
      <c r="A351" s="188"/>
      <c r="B351" s="304"/>
      <c r="C351" s="190"/>
      <c r="D351" s="191"/>
      <c r="E351" s="243" t="s">
        <v>1176</v>
      </c>
      <c r="F351" s="243"/>
      <c r="G351" s="243" t="s">
        <v>255</v>
      </c>
      <c r="H351" s="243"/>
      <c r="I351" s="243"/>
      <c r="J351" s="319">
        <f t="shared" ref="J351:Q351" si="184" xml:space="preserve"> SUM(J348:J350)</f>
        <v>0</v>
      </c>
      <c r="K351" s="319">
        <f t="shared" si="184"/>
        <v>0</v>
      </c>
      <c r="L351" s="319">
        <f t="shared" si="184"/>
        <v>0</v>
      </c>
      <c r="M351" s="319">
        <f t="shared" si="184"/>
        <v>0</v>
      </c>
      <c r="N351" s="319">
        <f t="shared" si="184"/>
        <v>0</v>
      </c>
      <c r="O351" s="319">
        <f t="shared" si="184"/>
        <v>0</v>
      </c>
      <c r="P351" s="319">
        <f t="shared" si="184"/>
        <v>0</v>
      </c>
      <c r="Q351" s="319">
        <f t="shared" si="184"/>
        <v>0</v>
      </c>
    </row>
    <row r="352" spans="1:17" s="259" customFormat="1" hidden="1" outlineLevel="2">
      <c r="A352" s="256"/>
      <c r="B352" s="257"/>
      <c r="C352" s="258"/>
      <c r="D352" s="255"/>
      <c r="E352" s="196"/>
      <c r="F352" s="196"/>
      <c r="G352" s="196"/>
      <c r="H352" s="196"/>
      <c r="I352" s="196"/>
      <c r="J352" s="196"/>
      <c r="K352" s="196"/>
      <c r="L352" s="196"/>
      <c r="M352" s="196"/>
      <c r="N352" s="196"/>
      <c r="O352" s="196"/>
      <c r="P352" s="196"/>
      <c r="Q352" s="196"/>
    </row>
    <row r="353" spans="1:17" s="200" customFormat="1" hidden="1" outlineLevel="2">
      <c r="A353" s="314"/>
      <c r="B353" s="315"/>
      <c r="C353" s="316"/>
      <c r="D353" s="317"/>
      <c r="E353" s="318" t="s">
        <v>1177</v>
      </c>
      <c r="F353" s="318"/>
      <c r="G353" s="318" t="s">
        <v>255</v>
      </c>
      <c r="H353" s="318"/>
      <c r="I353" s="318"/>
      <c r="J353" s="318">
        <f t="shared" ref="J353:J355" si="185" xml:space="preserve"> I348 * J$21</f>
        <v>0</v>
      </c>
      <c r="K353" s="318">
        <f t="shared" ref="K353:K355" si="186" xml:space="preserve"> J348 * K$21</f>
        <v>0</v>
      </c>
      <c r="L353" s="318">
        <f t="shared" ref="L353:L355" si="187" xml:space="preserve"> K348 * L$21</f>
        <v>0</v>
      </c>
      <c r="M353" s="318">
        <f xml:space="preserve"> L348 * M$21</f>
        <v>0</v>
      </c>
      <c r="N353" s="318">
        <f xml:space="preserve"> M348 * N$21</f>
        <v>0</v>
      </c>
      <c r="O353" s="318">
        <f t="shared" ref="O353:O355" si="188" xml:space="preserve"> N348 * O$21</f>
        <v>0</v>
      </c>
      <c r="P353" s="318">
        <f t="shared" ref="P353:P355" si="189" xml:space="preserve"> O348 * P$21</f>
        <v>0</v>
      </c>
      <c r="Q353" s="318">
        <f t="shared" ref="Q353:Q355" si="190" xml:space="preserve"> P348 * Q$21</f>
        <v>0</v>
      </c>
    </row>
    <row r="354" spans="1:17" s="200" customFormat="1" hidden="1" outlineLevel="2">
      <c r="A354" s="314"/>
      <c r="B354" s="315"/>
      <c r="C354" s="316"/>
      <c r="D354" s="317" t="s">
        <v>719</v>
      </c>
      <c r="E354" s="318" t="s">
        <v>1178</v>
      </c>
      <c r="F354" s="318"/>
      <c r="G354" s="318" t="s">
        <v>255</v>
      </c>
      <c r="H354" s="318"/>
      <c r="I354" s="318"/>
      <c r="J354" s="318">
        <f t="shared" si="185"/>
        <v>0</v>
      </c>
      <c r="K354" s="318">
        <f t="shared" si="186"/>
        <v>0</v>
      </c>
      <c r="L354" s="318">
        <f t="shared" si="187"/>
        <v>0</v>
      </c>
      <c r="M354" s="318">
        <f t="shared" ref="M354:M355" si="191" xml:space="preserve"> L349 * M$21</f>
        <v>0</v>
      </c>
      <c r="N354" s="318">
        <f t="shared" ref="N354:N355" si="192" xml:space="preserve"> M349 * N$21</f>
        <v>0</v>
      </c>
      <c r="O354" s="318">
        <f t="shared" si="188"/>
        <v>0</v>
      </c>
      <c r="P354" s="318">
        <f t="shared" si="189"/>
        <v>0</v>
      </c>
      <c r="Q354" s="318">
        <f t="shared" si="190"/>
        <v>0</v>
      </c>
    </row>
    <row r="355" spans="1:17" s="200" customFormat="1" hidden="1" outlineLevel="2">
      <c r="A355" s="314"/>
      <c r="B355" s="315"/>
      <c r="C355" s="316"/>
      <c r="D355" s="317" t="s">
        <v>719</v>
      </c>
      <c r="E355" s="318" t="s">
        <v>1179</v>
      </c>
      <c r="F355" s="318"/>
      <c r="G355" s="318" t="s">
        <v>255</v>
      </c>
      <c r="H355" s="318"/>
      <c r="I355" s="318"/>
      <c r="J355" s="318">
        <f t="shared" si="185"/>
        <v>0</v>
      </c>
      <c r="K355" s="318">
        <f t="shared" si="186"/>
        <v>0</v>
      </c>
      <c r="L355" s="318">
        <f t="shared" si="187"/>
        <v>0</v>
      </c>
      <c r="M355" s="318">
        <f t="shared" si="191"/>
        <v>0</v>
      </c>
      <c r="N355" s="318">
        <f t="shared" si="192"/>
        <v>0</v>
      </c>
      <c r="O355" s="318">
        <f t="shared" si="188"/>
        <v>0</v>
      </c>
      <c r="P355" s="318">
        <f t="shared" si="189"/>
        <v>0</v>
      </c>
      <c r="Q355" s="318">
        <f t="shared" si="190"/>
        <v>0</v>
      </c>
    </row>
    <row r="356" spans="1:17" s="192" customFormat="1" hidden="1" outlineLevel="2">
      <c r="A356" s="188"/>
      <c r="B356" s="304"/>
      <c r="C356" s="190"/>
      <c r="D356" s="191"/>
      <c r="E356" s="243" t="s">
        <v>1180</v>
      </c>
      <c r="F356" s="243"/>
      <c r="G356" s="243" t="s">
        <v>255</v>
      </c>
      <c r="H356" s="243"/>
      <c r="I356" s="243"/>
      <c r="J356" s="319">
        <f t="shared" ref="J356:Q356" si="193" xml:space="preserve"> SUM(J353:J355)</f>
        <v>0</v>
      </c>
      <c r="K356" s="319">
        <f t="shared" si="193"/>
        <v>0</v>
      </c>
      <c r="L356" s="319">
        <f t="shared" si="193"/>
        <v>0</v>
      </c>
      <c r="M356" s="319">
        <f t="shared" si="193"/>
        <v>0</v>
      </c>
      <c r="N356" s="319">
        <f t="shared" si="193"/>
        <v>0</v>
      </c>
      <c r="O356" s="319">
        <f t="shared" si="193"/>
        <v>0</v>
      </c>
      <c r="P356" s="319">
        <f t="shared" si="193"/>
        <v>0</v>
      </c>
      <c r="Q356" s="319">
        <f t="shared" si="193"/>
        <v>0</v>
      </c>
    </row>
    <row r="357" spans="1:17" s="259" customFormat="1" hidden="1" outlineLevel="2">
      <c r="A357" s="256"/>
      <c r="B357" s="257"/>
      <c r="C357" s="258"/>
      <c r="D357" s="255"/>
      <c r="E357" s="196"/>
      <c r="F357" s="196"/>
      <c r="G357" s="196"/>
      <c r="H357" s="196"/>
      <c r="I357" s="196"/>
      <c r="J357" s="196"/>
      <c r="K357" s="196"/>
      <c r="L357" s="196"/>
      <c r="M357" s="196"/>
      <c r="N357" s="196"/>
      <c r="O357" s="196"/>
      <c r="P357" s="196"/>
      <c r="Q357" s="196"/>
    </row>
    <row r="358" spans="1:17" s="259" customFormat="1" hidden="1" outlineLevel="2">
      <c r="A358" s="256"/>
      <c r="B358" s="257"/>
      <c r="C358" s="258"/>
      <c r="D358" s="255"/>
      <c r="E358" s="196" t="str">
        <f t="shared" ref="E358:Q358" si="194" xml:space="preserve"> E356</f>
        <v>Prior year closing RCV expressed in current year nominal terms - BR</v>
      </c>
      <c r="F358" s="196">
        <f t="shared" si="194"/>
        <v>0</v>
      </c>
      <c r="G358" s="196" t="str">
        <f t="shared" si="194"/>
        <v>£m</v>
      </c>
      <c r="H358" s="196">
        <f t="shared" si="194"/>
        <v>0</v>
      </c>
      <c r="I358" s="196">
        <f t="shared" si="194"/>
        <v>0</v>
      </c>
      <c r="J358" s="196">
        <f t="shared" si="194"/>
        <v>0</v>
      </c>
      <c r="K358" s="196">
        <f t="shared" si="194"/>
        <v>0</v>
      </c>
      <c r="L358" s="196">
        <f t="shared" si="194"/>
        <v>0</v>
      </c>
      <c r="M358" s="196">
        <f t="shared" si="194"/>
        <v>0</v>
      </c>
      <c r="N358" s="196">
        <f t="shared" si="194"/>
        <v>0</v>
      </c>
      <c r="O358" s="196">
        <f t="shared" si="194"/>
        <v>0</v>
      </c>
      <c r="P358" s="196">
        <f t="shared" si="194"/>
        <v>0</v>
      </c>
      <c r="Q358" s="196">
        <f t="shared" si="194"/>
        <v>0</v>
      </c>
    </row>
    <row r="359" spans="1:17" s="259" customFormat="1" hidden="1" outlineLevel="2">
      <c r="A359" s="256"/>
      <c r="B359" s="257"/>
      <c r="C359" s="258"/>
      <c r="D359" s="255" t="s">
        <v>631</v>
      </c>
      <c r="E359" s="196" t="s">
        <v>1181</v>
      </c>
      <c r="F359" s="196"/>
      <c r="G359" s="196" t="s">
        <v>255</v>
      </c>
      <c r="H359" s="196"/>
      <c r="I359" s="196"/>
      <c r="J359" s="196">
        <f t="shared" ref="J359" si="195" xml:space="preserve"> I351</f>
        <v>0</v>
      </c>
      <c r="K359" s="196">
        <f t="shared" ref="K359" si="196" xml:space="preserve"> J351</f>
        <v>0</v>
      </c>
      <c r="L359" s="196">
        <f t="shared" ref="L359" si="197" xml:space="preserve"> K351</f>
        <v>0</v>
      </c>
      <c r="M359" s="196">
        <f t="shared" ref="M359" si="198" xml:space="preserve"> L351</f>
        <v>0</v>
      </c>
      <c r="N359" s="196">
        <f t="shared" ref="N359" si="199" xml:space="preserve"> M351</f>
        <v>0</v>
      </c>
      <c r="O359" s="196">
        <f t="shared" ref="O359" si="200" xml:space="preserve"> N351</f>
        <v>0</v>
      </c>
      <c r="P359" s="196">
        <f t="shared" ref="P359" si="201" xml:space="preserve"> O351</f>
        <v>0</v>
      </c>
      <c r="Q359" s="196">
        <f t="shared" ref="Q359" si="202" xml:space="preserve"> P351</f>
        <v>0</v>
      </c>
    </row>
    <row r="360" spans="1:17" s="259" customFormat="1" hidden="1" outlineLevel="2">
      <c r="A360" s="256"/>
      <c r="B360" s="257"/>
      <c r="C360" s="258"/>
      <c r="D360" s="255"/>
      <c r="E360" s="266" t="str">
        <f t="shared" ref="E360:Q360" si="203" xml:space="preserve"> E$13</f>
        <v>Annual update active flag</v>
      </c>
      <c r="F360" s="266">
        <f t="shared" si="203"/>
        <v>0</v>
      </c>
      <c r="G360" s="266" t="str">
        <f t="shared" si="203"/>
        <v>Flag</v>
      </c>
      <c r="H360" s="266">
        <f t="shared" si="203"/>
        <v>0</v>
      </c>
      <c r="I360" s="266">
        <f t="shared" si="203"/>
        <v>0</v>
      </c>
      <c r="J360" s="266">
        <f t="shared" si="203"/>
        <v>0</v>
      </c>
      <c r="K360" s="266">
        <f t="shared" si="203"/>
        <v>0</v>
      </c>
      <c r="L360" s="266">
        <f t="shared" si="203"/>
        <v>1</v>
      </c>
      <c r="M360" s="266">
        <f t="shared" si="203"/>
        <v>1</v>
      </c>
      <c r="N360" s="266">
        <f t="shared" si="203"/>
        <v>1</v>
      </c>
      <c r="O360" s="266">
        <f t="shared" si="203"/>
        <v>0</v>
      </c>
      <c r="P360" s="266">
        <f t="shared" si="203"/>
        <v>0</v>
      </c>
      <c r="Q360" s="266">
        <f t="shared" si="203"/>
        <v>0</v>
      </c>
    </row>
    <row r="361" spans="1:17" s="259" customFormat="1" hidden="1" outlineLevel="2">
      <c r="A361" s="256"/>
      <c r="B361" s="257"/>
      <c r="C361" s="258"/>
      <c r="D361" s="255"/>
      <c r="E361" s="320" t="s">
        <v>1182</v>
      </c>
      <c r="F361" s="320"/>
      <c r="G361" s="320" t="s">
        <v>255</v>
      </c>
      <c r="H361" s="320"/>
      <c r="I361" s="320"/>
      <c r="J361" s="320">
        <f t="shared" ref="J361:Q361" si="204" xml:space="preserve"> J360 * (J358 - J359)</f>
        <v>0</v>
      </c>
      <c r="K361" s="320">
        <f t="shared" si="204"/>
        <v>0</v>
      </c>
      <c r="L361" s="320">
        <f t="shared" si="204"/>
        <v>0</v>
      </c>
      <c r="M361" s="320">
        <f t="shared" si="204"/>
        <v>0</v>
      </c>
      <c r="N361" s="320">
        <f t="shared" si="204"/>
        <v>0</v>
      </c>
      <c r="O361" s="320">
        <f t="shared" si="204"/>
        <v>0</v>
      </c>
      <c r="P361" s="320">
        <f t="shared" si="204"/>
        <v>0</v>
      </c>
      <c r="Q361" s="320">
        <f t="shared" si="204"/>
        <v>0</v>
      </c>
    </row>
    <row r="362" spans="1:17" s="192" customFormat="1" hidden="1" outlineLevel="1">
      <c r="A362" s="188"/>
      <c r="B362" s="304"/>
      <c r="C362" s="190"/>
      <c r="D362" s="191"/>
      <c r="E362" s="195"/>
    </row>
    <row r="363" spans="1:17" s="192" customFormat="1" hidden="1" outlineLevel="1" collapsed="1">
      <c r="A363" s="188"/>
      <c r="B363" s="304" t="s">
        <v>759</v>
      </c>
      <c r="C363" s="190"/>
      <c r="D363" s="191"/>
      <c r="E363" s="195"/>
    </row>
    <row r="364" spans="1:17" s="192" customFormat="1" hidden="1" outlineLevel="2">
      <c r="A364" s="188"/>
      <c r="B364" s="85"/>
      <c r="C364" s="190"/>
      <c r="D364" s="191"/>
      <c r="E364" s="195"/>
    </row>
    <row r="365" spans="1:17" s="187" customFormat="1" hidden="1" outlineLevel="2">
      <c r="A365" s="183"/>
      <c r="B365" s="158"/>
      <c r="C365" s="185"/>
      <c r="D365" s="186"/>
      <c r="E365" s="181" t="str">
        <f xml:space="preserve"> Inp!E$206</f>
        <v>Regulatory equity notional (PR19FD)</v>
      </c>
      <c r="F365" s="181">
        <f xml:space="preserve"> Inp!F$206</f>
        <v>0</v>
      </c>
      <c r="G365" s="181" t="str">
        <f xml:space="preserve"> Inp!G$206</f>
        <v>%</v>
      </c>
      <c r="H365" s="181">
        <f xml:space="preserve"> Inp!H$206</f>
        <v>0</v>
      </c>
      <c r="I365" s="181">
        <f xml:space="preserve"> Inp!I$206</f>
        <v>0</v>
      </c>
      <c r="J365" s="291">
        <f xml:space="preserve"> Inp!J$206</f>
        <v>0</v>
      </c>
      <c r="K365" s="291">
        <f xml:space="preserve"> Inp!K$206</f>
        <v>0</v>
      </c>
      <c r="L365" s="291">
        <f xml:space="preserve"> Inp!L$206</f>
        <v>0</v>
      </c>
      <c r="M365" s="291">
        <f xml:space="preserve"> Inp!M$206</f>
        <v>0.4</v>
      </c>
      <c r="N365" s="291">
        <f xml:space="preserve"> Inp!N$206</f>
        <v>0.4</v>
      </c>
      <c r="O365" s="291">
        <f xml:space="preserve"> Inp!O$206</f>
        <v>0.4</v>
      </c>
      <c r="P365" s="291">
        <f xml:space="preserve"> Inp!P$206</f>
        <v>0.4</v>
      </c>
      <c r="Q365" s="291">
        <f xml:space="preserve"> Inp!Q$206</f>
        <v>0.4</v>
      </c>
    </row>
    <row r="366" spans="1:17" s="192" customFormat="1" hidden="1" outlineLevel="2">
      <c r="A366" s="188"/>
      <c r="B366" s="304"/>
      <c r="C366" s="190"/>
      <c r="D366" s="191"/>
      <c r="E366" s="195" t="str">
        <f t="shared" ref="E366:Q366" si="205" xml:space="preserve"> E344</f>
        <v>Average total RCV (year average) - BR - nominal</v>
      </c>
      <c r="F366" s="195">
        <f t="shared" si="205"/>
        <v>0</v>
      </c>
      <c r="G366" s="195" t="str">
        <f t="shared" si="205"/>
        <v>£m</v>
      </c>
      <c r="H366" s="195">
        <f t="shared" si="205"/>
        <v>0</v>
      </c>
      <c r="I366" s="195">
        <f t="shared" si="205"/>
        <v>0</v>
      </c>
      <c r="J366" s="195">
        <f t="shared" si="205"/>
        <v>0</v>
      </c>
      <c r="K366" s="195">
        <f t="shared" si="205"/>
        <v>0</v>
      </c>
      <c r="L366" s="195">
        <f t="shared" si="205"/>
        <v>0</v>
      </c>
      <c r="M366" s="195">
        <f t="shared" si="205"/>
        <v>0</v>
      </c>
      <c r="N366" s="195">
        <f t="shared" si="205"/>
        <v>0</v>
      </c>
      <c r="O366" s="195">
        <f t="shared" si="205"/>
        <v>0</v>
      </c>
      <c r="P366" s="195">
        <f t="shared" si="205"/>
        <v>0</v>
      </c>
      <c r="Q366" s="195">
        <f t="shared" si="205"/>
        <v>0</v>
      </c>
    </row>
    <row r="367" spans="1:17" s="192" customFormat="1" hidden="1" outlineLevel="2">
      <c r="A367" s="188"/>
      <c r="B367" s="269"/>
      <c r="C367" s="190"/>
      <c r="D367" s="191"/>
      <c r="E367" s="195" t="s">
        <v>1525</v>
      </c>
      <c r="G367" s="192" t="s">
        <v>255</v>
      </c>
      <c r="J367" s="195">
        <f t="shared" ref="J367:Q367" si="206" xml:space="preserve"> J365 * J366</f>
        <v>0</v>
      </c>
      <c r="K367" s="195">
        <f t="shared" si="206"/>
        <v>0</v>
      </c>
      <c r="L367" s="195">
        <f t="shared" si="206"/>
        <v>0</v>
      </c>
      <c r="M367" s="195">
        <f t="shared" si="206"/>
        <v>0</v>
      </c>
      <c r="N367" s="195">
        <f t="shared" si="206"/>
        <v>0</v>
      </c>
      <c r="O367" s="195">
        <f t="shared" si="206"/>
        <v>0</v>
      </c>
      <c r="P367" s="195">
        <f t="shared" si="206"/>
        <v>0</v>
      </c>
      <c r="Q367" s="195">
        <f t="shared" si="206"/>
        <v>0</v>
      </c>
    </row>
    <row r="368" spans="1:17" s="240" customFormat="1" hidden="1" outlineLevel="2">
      <c r="A368" s="237"/>
      <c r="B368" s="241"/>
      <c r="C368" s="238"/>
      <c r="D368" s="239"/>
      <c r="E368" s="196" t="s">
        <v>1184</v>
      </c>
      <c r="G368" s="240" t="s">
        <v>255</v>
      </c>
      <c r="J368" s="196">
        <f t="shared" ref="J368:Q368" si="207" xml:space="preserve"> J318 * J$13</f>
        <v>0</v>
      </c>
      <c r="K368" s="196">
        <f t="shared" si="207"/>
        <v>0</v>
      </c>
      <c r="L368" s="196">
        <f t="shared" si="207"/>
        <v>0</v>
      </c>
      <c r="M368" s="196">
        <f t="shared" si="207"/>
        <v>0</v>
      </c>
      <c r="N368" s="196">
        <f t="shared" si="207"/>
        <v>0</v>
      </c>
      <c r="O368" s="196">
        <f t="shared" si="207"/>
        <v>0</v>
      </c>
      <c r="P368" s="196">
        <f t="shared" si="207"/>
        <v>0</v>
      </c>
      <c r="Q368" s="196">
        <f t="shared" si="207"/>
        <v>0</v>
      </c>
    </row>
    <row r="369" spans="1:17" s="240" customFormat="1" hidden="1" outlineLevel="2">
      <c r="A369" s="237"/>
      <c r="B369" s="241"/>
      <c r="C369" s="238"/>
      <c r="D369" s="239"/>
      <c r="E369" s="196" t="s">
        <v>1185</v>
      </c>
      <c r="G369" s="240" t="s">
        <v>255</v>
      </c>
      <c r="J369" s="196">
        <f t="shared" ref="J369" si="208" xml:space="preserve"> J365 * J368</f>
        <v>0</v>
      </c>
      <c r="K369" s="196">
        <f t="shared" ref="K369" si="209" xml:space="preserve"> K365 * K368</f>
        <v>0</v>
      </c>
      <c r="L369" s="196">
        <f t="shared" ref="L369" si="210" xml:space="preserve"> L365 * L368</f>
        <v>0</v>
      </c>
      <c r="M369" s="196">
        <f t="shared" ref="M369" si="211" xml:space="preserve"> M365 * M368</f>
        <v>0</v>
      </c>
      <c r="N369" s="196">
        <f xml:space="preserve"> N365 * N368</f>
        <v>0</v>
      </c>
      <c r="O369" s="196">
        <f t="shared" ref="O369" si="212" xml:space="preserve"> O365 * O368</f>
        <v>0</v>
      </c>
      <c r="P369" s="196">
        <f t="shared" ref="P369" si="213" xml:space="preserve"> P365 * P368</f>
        <v>0</v>
      </c>
      <c r="Q369" s="196">
        <f t="shared" ref="Q369" si="214" xml:space="preserve"> Q365 * Q368</f>
        <v>0</v>
      </c>
    </row>
    <row r="370" spans="1:17" s="192" customFormat="1" hidden="1" outlineLevel="1">
      <c r="A370" s="188"/>
      <c r="B370" s="85"/>
      <c r="C370" s="190"/>
      <c r="D370" s="191"/>
      <c r="E370" s="195"/>
    </row>
    <row r="371" spans="1:17" s="192" customFormat="1" hidden="1" outlineLevel="1" collapsed="1">
      <c r="A371" s="188"/>
      <c r="B371" s="304" t="s">
        <v>761</v>
      </c>
      <c r="C371" s="190"/>
      <c r="D371" s="191"/>
      <c r="E371" s="195"/>
    </row>
    <row r="372" spans="1:17" s="192" customFormat="1" hidden="1" outlineLevel="2">
      <c r="A372" s="188"/>
      <c r="B372" s="304"/>
      <c r="C372" s="190"/>
      <c r="D372" s="191"/>
      <c r="E372" s="195"/>
    </row>
    <row r="373" spans="1:17" s="187" customFormat="1" hidden="1" outlineLevel="2">
      <c r="A373" s="183"/>
      <c r="B373" s="158"/>
      <c r="C373" s="185"/>
      <c r="D373" s="186"/>
      <c r="E373" s="181" t="str">
        <f xml:space="preserve"> Inp!E$214</f>
        <v>Regulatory equity actual</v>
      </c>
      <c r="F373" s="181">
        <f xml:space="preserve"> Inp!F$214</f>
        <v>0</v>
      </c>
      <c r="G373" s="181" t="str">
        <f xml:space="preserve"> Inp!G$214</f>
        <v>%</v>
      </c>
      <c r="H373" s="181">
        <f xml:space="preserve"> Inp!H$214</f>
        <v>0</v>
      </c>
      <c r="I373" s="181">
        <f xml:space="preserve"> Inp!I$214</f>
        <v>0</v>
      </c>
      <c r="J373" s="291">
        <f xml:space="preserve"> Inp!J$214</f>
        <v>0</v>
      </c>
      <c r="K373" s="291">
        <f xml:space="preserve"> Inp!K$214</f>
        <v>0</v>
      </c>
      <c r="L373" s="291">
        <f xml:space="preserve"> Inp!L$214</f>
        <v>0</v>
      </c>
      <c r="M373" s="291">
        <f xml:space="preserve"> Inp!M$214</f>
        <v>0.38514999999999999</v>
      </c>
      <c r="N373" s="291">
        <f xml:space="preserve"> Inp!N$214</f>
        <v>0</v>
      </c>
      <c r="O373" s="291">
        <f xml:space="preserve"> Inp!O$214</f>
        <v>0</v>
      </c>
      <c r="P373" s="291">
        <f xml:space="preserve"> Inp!P$214</f>
        <v>0</v>
      </c>
      <c r="Q373" s="291">
        <f xml:space="preserve"> Inp!Q$214</f>
        <v>0</v>
      </c>
    </row>
    <row r="374" spans="1:17" s="192" customFormat="1" hidden="1" outlineLevel="2">
      <c r="A374" s="188"/>
      <c r="B374" s="304"/>
      <c r="C374" s="190"/>
      <c r="D374" s="191"/>
      <c r="E374" s="195" t="str">
        <f t="shared" ref="E374:Q374" si="215" xml:space="preserve"> E344</f>
        <v>Average total RCV (year average) - BR - nominal</v>
      </c>
      <c r="F374" s="195">
        <f t="shared" si="215"/>
        <v>0</v>
      </c>
      <c r="G374" s="195" t="str">
        <f t="shared" si="215"/>
        <v>£m</v>
      </c>
      <c r="H374" s="195">
        <f t="shared" si="215"/>
        <v>0</v>
      </c>
      <c r="I374" s="195">
        <f t="shared" si="215"/>
        <v>0</v>
      </c>
      <c r="J374" s="195">
        <f t="shared" si="215"/>
        <v>0</v>
      </c>
      <c r="K374" s="195">
        <f t="shared" si="215"/>
        <v>0</v>
      </c>
      <c r="L374" s="195">
        <f t="shared" si="215"/>
        <v>0</v>
      </c>
      <c r="M374" s="195">
        <f t="shared" si="215"/>
        <v>0</v>
      </c>
      <c r="N374" s="195">
        <f t="shared" si="215"/>
        <v>0</v>
      </c>
      <c r="O374" s="195">
        <f t="shared" si="215"/>
        <v>0</v>
      </c>
      <c r="P374" s="195">
        <f t="shared" si="215"/>
        <v>0</v>
      </c>
      <c r="Q374" s="195">
        <f t="shared" si="215"/>
        <v>0</v>
      </c>
    </row>
    <row r="375" spans="1:17" s="192" customFormat="1" hidden="1" outlineLevel="2">
      <c r="A375" s="188"/>
      <c r="B375" s="304"/>
      <c r="C375" s="190"/>
      <c r="D375" s="191"/>
      <c r="E375" s="195" t="s">
        <v>1526</v>
      </c>
      <c r="G375" s="192" t="s">
        <v>255</v>
      </c>
      <c r="J375" s="195">
        <f t="shared" ref="J375:Q375" si="216" xml:space="preserve"> J373 * J374</f>
        <v>0</v>
      </c>
      <c r="K375" s="195">
        <f t="shared" si="216"/>
        <v>0</v>
      </c>
      <c r="L375" s="195">
        <f t="shared" si="216"/>
        <v>0</v>
      </c>
      <c r="M375" s="195">
        <f t="shared" si="216"/>
        <v>0</v>
      </c>
      <c r="N375" s="195">
        <f t="shared" si="216"/>
        <v>0</v>
      </c>
      <c r="O375" s="195">
        <f t="shared" si="216"/>
        <v>0</v>
      </c>
      <c r="P375" s="195">
        <f t="shared" si="216"/>
        <v>0</v>
      </c>
      <c r="Q375" s="195">
        <f t="shared" si="216"/>
        <v>0</v>
      </c>
    </row>
    <row r="376" spans="1:17" s="259" customFormat="1" hidden="1" outlineLevel="2">
      <c r="A376" s="256"/>
      <c r="B376" s="257"/>
      <c r="C376" s="258"/>
      <c r="D376" s="255"/>
      <c r="E376" s="196" t="s">
        <v>1184</v>
      </c>
      <c r="F376" s="240"/>
      <c r="G376" s="240" t="s">
        <v>255</v>
      </c>
      <c r="H376" s="240"/>
      <c r="I376" s="240"/>
      <c r="J376" s="196">
        <f t="shared" ref="J376:L376" si="217" xml:space="preserve"> J318 * J$13</f>
        <v>0</v>
      </c>
      <c r="K376" s="196">
        <f t="shared" si="217"/>
        <v>0</v>
      </c>
      <c r="L376" s="196">
        <f t="shared" si="217"/>
        <v>0</v>
      </c>
      <c r="M376" s="196">
        <f xml:space="preserve"> M318 * M$13</f>
        <v>0</v>
      </c>
      <c r="N376" s="196">
        <f t="shared" ref="N376:Q376" si="218" xml:space="preserve"> N318 * N$13</f>
        <v>0</v>
      </c>
      <c r="O376" s="196">
        <f t="shared" si="218"/>
        <v>0</v>
      </c>
      <c r="P376" s="196">
        <f t="shared" si="218"/>
        <v>0</v>
      </c>
      <c r="Q376" s="196">
        <f t="shared" si="218"/>
        <v>0</v>
      </c>
    </row>
    <row r="377" spans="1:17" s="259" customFormat="1" hidden="1" outlineLevel="2">
      <c r="A377" s="256"/>
      <c r="B377" s="257"/>
      <c r="C377" s="258"/>
      <c r="D377" s="255"/>
      <c r="E377" s="196" t="s">
        <v>1187</v>
      </c>
      <c r="F377" s="240"/>
      <c r="G377" s="240" t="s">
        <v>255</v>
      </c>
      <c r="H377" s="240"/>
      <c r="I377" s="240"/>
      <c r="J377" s="196">
        <f t="shared" ref="J377" si="219" xml:space="preserve"> J373 * J376</f>
        <v>0</v>
      </c>
      <c r="K377" s="196">
        <f t="shared" ref="K377" si="220" xml:space="preserve"> K373 * K376</f>
        <v>0</v>
      </c>
      <c r="L377" s="196">
        <f t="shared" ref="L377" si="221" xml:space="preserve"> L373 * L376</f>
        <v>0</v>
      </c>
      <c r="M377" s="196">
        <f xml:space="preserve"> M373 * M376</f>
        <v>0</v>
      </c>
      <c r="N377" s="196">
        <f t="shared" ref="N377" si="222" xml:space="preserve"> N373 * N376</f>
        <v>0</v>
      </c>
      <c r="O377" s="196">
        <f t="shared" ref="O377" si="223" xml:space="preserve"> O373 * O376</f>
        <v>0</v>
      </c>
      <c r="P377" s="196">
        <f t="shared" ref="P377" si="224" xml:space="preserve"> P373 * P376</f>
        <v>0</v>
      </c>
      <c r="Q377" s="196">
        <f t="shared" ref="Q377" si="225" xml:space="preserve"> Q373 * Q376</f>
        <v>0</v>
      </c>
    </row>
    <row r="378" spans="1:17" s="259" customFormat="1" hidden="1" outlineLevel="1">
      <c r="A378" s="256"/>
      <c r="B378" s="257"/>
      <c r="C378" s="258"/>
      <c r="D378" s="255"/>
      <c r="E378" s="196"/>
      <c r="F378" s="240"/>
      <c r="G378" s="240"/>
      <c r="H378" s="240"/>
      <c r="I378" s="240"/>
      <c r="J378" s="196"/>
      <c r="K378" s="196"/>
      <c r="L378" s="196"/>
      <c r="M378" s="196"/>
      <c r="N378" s="196"/>
      <c r="O378" s="196"/>
      <c r="P378" s="196"/>
      <c r="Q378" s="196"/>
    </row>
    <row r="379" spans="1:17" s="259" customFormat="1">
      <c r="A379" s="256"/>
      <c r="B379" s="257"/>
      <c r="C379" s="258"/>
      <c r="D379" s="255"/>
      <c r="E379" s="196"/>
      <c r="F379" s="196"/>
      <c r="G379" s="196"/>
      <c r="H379" s="196"/>
      <c r="I379" s="196"/>
      <c r="J379" s="196"/>
      <c r="K379" s="196"/>
      <c r="L379" s="196"/>
      <c r="M379" s="196"/>
      <c r="N379" s="196"/>
      <c r="O379" s="196"/>
      <c r="P379" s="196"/>
      <c r="Q379" s="196"/>
    </row>
    <row r="380" spans="1:17" s="33" customFormat="1" collapsed="1">
      <c r="A380" s="33" t="s">
        <v>1527</v>
      </c>
      <c r="D380" s="253"/>
    </row>
    <row r="381" spans="1:17" s="259" customFormat="1" hidden="1" outlineLevel="1">
      <c r="A381" s="256"/>
      <c r="B381" s="257"/>
      <c r="C381" s="258"/>
      <c r="D381" s="255"/>
      <c r="E381" s="196"/>
      <c r="F381" s="196"/>
      <c r="G381" s="196"/>
      <c r="H381" s="196"/>
      <c r="I381" s="196"/>
      <c r="J381" s="196"/>
      <c r="K381" s="196"/>
      <c r="L381" s="196"/>
      <c r="M381" s="196"/>
      <c r="N381" s="196"/>
      <c r="O381" s="196"/>
      <c r="P381" s="196"/>
      <c r="Q381" s="196"/>
    </row>
    <row r="382" spans="1:17" s="259" customFormat="1" hidden="1" outlineLevel="1" collapsed="1">
      <c r="A382" s="256"/>
      <c r="B382" s="144" t="s">
        <v>1475</v>
      </c>
      <c r="C382" s="258"/>
      <c r="D382" s="255"/>
      <c r="E382" s="196"/>
      <c r="F382" s="196"/>
      <c r="G382" s="196"/>
      <c r="H382" s="196"/>
      <c r="I382" s="196"/>
      <c r="J382" s="196"/>
      <c r="K382" s="196"/>
      <c r="L382" s="196"/>
      <c r="M382" s="196"/>
      <c r="N382" s="196"/>
      <c r="O382" s="196"/>
      <c r="P382" s="196"/>
      <c r="Q382" s="196"/>
    </row>
    <row r="383" spans="1:17" s="259" customFormat="1" hidden="1" outlineLevel="2">
      <c r="A383" s="256"/>
      <c r="B383" s="257"/>
      <c r="C383" s="258"/>
      <c r="D383" s="255"/>
      <c r="E383" s="196"/>
      <c r="F383" s="196"/>
      <c r="G383" s="196"/>
      <c r="H383" s="196"/>
      <c r="I383" s="196"/>
      <c r="J383" s="196"/>
      <c r="K383" s="196"/>
      <c r="L383" s="196"/>
      <c r="M383" s="196"/>
      <c r="N383" s="196"/>
      <c r="O383" s="196"/>
      <c r="P383" s="196"/>
      <c r="Q383" s="196"/>
    </row>
    <row r="384" spans="1:17" s="292" customFormat="1" hidden="1" outlineLevel="2">
      <c r="A384" s="287"/>
      <c r="B384" s="288"/>
      <c r="C384" s="289"/>
      <c r="D384" s="290"/>
      <c r="E384" s="181" t="str">
        <f xml:space="preserve"> PR19FDPublishedTables!E$719</f>
        <v>RCV (RPI inflated RCV) 31 March 2020 post midnight adjustments - DMMY - real</v>
      </c>
      <c r="F384" s="181">
        <f xml:space="preserve"> PR19FDPublishedTables!F$719</f>
        <v>0</v>
      </c>
      <c r="G384" s="181" t="str">
        <f xml:space="preserve"> PR19FDPublishedTables!G$719</f>
        <v>£m</v>
      </c>
      <c r="H384" s="181">
        <f xml:space="preserve"> PR19FDPublishedTables!H$719</f>
        <v>0</v>
      </c>
      <c r="I384" s="181">
        <f xml:space="preserve"> PR19FDPublishedTables!I$719</f>
        <v>0</v>
      </c>
      <c r="J384" s="181">
        <f xml:space="preserve"> PR19FDPublishedTables!J$719</f>
        <v>0</v>
      </c>
      <c r="K384" s="181">
        <f xml:space="preserve"> PR19FDPublishedTables!K$719</f>
        <v>0</v>
      </c>
      <c r="L384" s="181">
        <f xml:space="preserve"> PR19FDPublishedTables!L$719</f>
        <v>0</v>
      </c>
      <c r="M384" s="181">
        <f xml:space="preserve"> PR19FDPublishedTables!M$719</f>
        <v>0</v>
      </c>
      <c r="N384" s="181">
        <f xml:space="preserve"> PR19FDPublishedTables!N$719</f>
        <v>0</v>
      </c>
      <c r="O384" s="181">
        <f xml:space="preserve"> PR19FDPublishedTables!O$719</f>
        <v>0</v>
      </c>
      <c r="P384" s="181">
        <f xml:space="preserve"> PR19FDPublishedTables!P$719</f>
        <v>0</v>
      </c>
      <c r="Q384" s="181">
        <f xml:space="preserve"> PR19FDPublishedTables!Q$719</f>
        <v>0</v>
      </c>
    </row>
    <row r="385" spans="1:17" s="292" customFormat="1" hidden="1" outlineLevel="2">
      <c r="A385" s="287"/>
      <c r="B385" s="288"/>
      <c r="C385" s="289"/>
      <c r="D385" s="255"/>
      <c r="E385" s="181" t="str">
        <f xml:space="preserve"> PR19FDPublishedTables!E$728</f>
        <v>Opening RCV (RPI inflated RCV) - DMMY - real</v>
      </c>
      <c r="F385" s="181">
        <f xml:space="preserve"> PR19FDPublishedTables!F$728</f>
        <v>0</v>
      </c>
      <c r="G385" s="181" t="str">
        <f xml:space="preserve"> PR19FDPublishedTables!G$728</f>
        <v>£m</v>
      </c>
      <c r="H385" s="181">
        <f xml:space="preserve"> PR19FDPublishedTables!H$728</f>
        <v>0</v>
      </c>
      <c r="I385" s="181">
        <f xml:space="preserve"> PR19FDPublishedTables!I$728</f>
        <v>0</v>
      </c>
      <c r="J385" s="181">
        <f xml:space="preserve"> PR19FDPublishedTables!J$728</f>
        <v>0</v>
      </c>
      <c r="K385" s="181">
        <f xml:space="preserve"> PR19FDPublishedTables!K$728</f>
        <v>0</v>
      </c>
      <c r="L385" s="181">
        <f xml:space="preserve"> PR19FDPublishedTables!L$728</f>
        <v>0</v>
      </c>
      <c r="M385" s="181">
        <f xml:space="preserve"> PR19FDPublishedTables!M$728</f>
        <v>0</v>
      </c>
      <c r="N385" s="181">
        <f xml:space="preserve"> PR19FDPublishedTables!N$728</f>
        <v>0</v>
      </c>
      <c r="O385" s="181">
        <f xml:space="preserve"> PR19FDPublishedTables!O$728</f>
        <v>0</v>
      </c>
      <c r="P385" s="181">
        <f xml:space="preserve"> PR19FDPublishedTables!P$728</f>
        <v>0</v>
      </c>
      <c r="Q385" s="181">
        <f xml:space="preserve"> PR19FDPublishedTables!Q$728</f>
        <v>0</v>
      </c>
    </row>
    <row r="386" spans="1:17" s="292" customFormat="1" hidden="1" outlineLevel="2">
      <c r="A386" s="287"/>
      <c r="B386" s="288"/>
      <c r="C386" s="289"/>
      <c r="D386" s="255" t="str">
        <f xml:space="preserve"> PR19FDPublishedTables!D$29</f>
        <v>less</v>
      </c>
      <c r="E386" s="181" t="str">
        <f xml:space="preserve"> PR19FDPublishedTables!E$729</f>
        <v>RCV - CPI(H) + RPI wedge bf depreciation - DMMY - real</v>
      </c>
      <c r="F386" s="181">
        <f xml:space="preserve"> PR19FDPublishedTables!F$729</f>
        <v>0</v>
      </c>
      <c r="G386" s="181" t="str">
        <f xml:space="preserve"> PR19FDPublishedTables!G$729</f>
        <v>£m</v>
      </c>
      <c r="H386" s="181">
        <f xml:space="preserve"> PR19FDPublishedTables!H$729</f>
        <v>0</v>
      </c>
      <c r="I386" s="181">
        <f xml:space="preserve"> PR19FDPublishedTables!I$729</f>
        <v>0</v>
      </c>
      <c r="J386" s="181">
        <f xml:space="preserve"> PR19FDPublishedTables!J$729</f>
        <v>0</v>
      </c>
      <c r="K386" s="181">
        <f xml:space="preserve"> PR19FDPublishedTables!K$729</f>
        <v>0</v>
      </c>
      <c r="L386" s="181">
        <f xml:space="preserve"> PR19FDPublishedTables!L$729</f>
        <v>0</v>
      </c>
      <c r="M386" s="181">
        <f xml:space="preserve"> PR19FDPublishedTables!M$729</f>
        <v>0</v>
      </c>
      <c r="N386" s="181">
        <f xml:space="preserve"> PR19FDPublishedTables!N$729</f>
        <v>0</v>
      </c>
      <c r="O386" s="181">
        <f xml:space="preserve"> PR19FDPublishedTables!O$729</f>
        <v>0</v>
      </c>
      <c r="P386" s="181">
        <f xml:space="preserve"> PR19FDPublishedTables!P$729</f>
        <v>0</v>
      </c>
      <c r="Q386" s="181">
        <f xml:space="preserve"> PR19FDPublishedTables!Q$729</f>
        <v>0</v>
      </c>
    </row>
    <row r="387" spans="1:17" s="292" customFormat="1" hidden="1" outlineLevel="2">
      <c r="A387" s="287"/>
      <c r="B387" s="288"/>
      <c r="C387" s="289"/>
      <c r="D387" s="255"/>
      <c r="E387" s="181" t="str">
        <f xml:space="preserve"> PR19FDPublishedTables!E$730</f>
        <v>Closing RCV (RPI inflated RCV) - DMMY - real</v>
      </c>
      <c r="F387" s="181">
        <f xml:space="preserve"> PR19FDPublishedTables!F$730</f>
        <v>0</v>
      </c>
      <c r="G387" s="181" t="str">
        <f xml:space="preserve"> PR19FDPublishedTables!G$730</f>
        <v>£m</v>
      </c>
      <c r="H387" s="181">
        <f xml:space="preserve"> PR19FDPublishedTables!H$730</f>
        <v>0</v>
      </c>
      <c r="I387" s="181">
        <f xml:space="preserve"> PR19FDPublishedTables!I$730</f>
        <v>0</v>
      </c>
      <c r="J387" s="181">
        <f xml:space="preserve"> PR19FDPublishedTables!J$730</f>
        <v>0</v>
      </c>
      <c r="K387" s="181">
        <f xml:space="preserve"> PR19FDPublishedTables!K$730</f>
        <v>0</v>
      </c>
      <c r="L387" s="181">
        <f xml:space="preserve"> PR19FDPublishedTables!L$730</f>
        <v>0</v>
      </c>
      <c r="M387" s="181">
        <f xml:space="preserve"> PR19FDPublishedTables!M$730</f>
        <v>0</v>
      </c>
      <c r="N387" s="181">
        <f xml:space="preserve"> PR19FDPublishedTables!N$730</f>
        <v>0</v>
      </c>
      <c r="O387" s="181">
        <f xml:space="preserve"> PR19FDPublishedTables!O$730</f>
        <v>0</v>
      </c>
      <c r="P387" s="181">
        <f xml:space="preserve"> PR19FDPublishedTables!P$730</f>
        <v>0</v>
      </c>
      <c r="Q387" s="181">
        <f xml:space="preserve"> PR19FDPublishedTables!Q$730</f>
        <v>0</v>
      </c>
    </row>
    <row r="388" spans="1:17" s="292" customFormat="1" hidden="1" outlineLevel="2">
      <c r="A388" s="287"/>
      <c r="B388" s="288"/>
      <c r="C388" s="289"/>
      <c r="D388" s="255"/>
      <c r="E388" s="181" t="str">
        <f xml:space="preserve"> PR19FDPublishedTables!E$734</f>
        <v>Average RPI inflated RCV - DMMY - real</v>
      </c>
      <c r="F388" s="181">
        <f xml:space="preserve"> PR19FDPublishedTables!F$734</f>
        <v>0</v>
      </c>
      <c r="G388" s="181" t="str">
        <f xml:space="preserve"> PR19FDPublishedTables!G$734</f>
        <v>£m</v>
      </c>
      <c r="H388" s="181">
        <f xml:space="preserve"> PR19FDPublishedTables!H$734</f>
        <v>0</v>
      </c>
      <c r="I388" s="181">
        <f xml:space="preserve"> PR19FDPublishedTables!I$734</f>
        <v>0</v>
      </c>
      <c r="J388" s="181">
        <f xml:space="preserve"> PR19FDPublishedTables!J$734</f>
        <v>0</v>
      </c>
      <c r="K388" s="181">
        <f xml:space="preserve"> PR19FDPublishedTables!K$734</f>
        <v>0</v>
      </c>
      <c r="L388" s="181">
        <f xml:space="preserve"> PR19FDPublishedTables!L$734</f>
        <v>0</v>
      </c>
      <c r="M388" s="181">
        <f xml:space="preserve"> PR19FDPublishedTables!M$734</f>
        <v>0</v>
      </c>
      <c r="N388" s="181">
        <f xml:space="preserve"> PR19FDPublishedTables!N$734</f>
        <v>0</v>
      </c>
      <c r="O388" s="181">
        <f xml:space="preserve"> PR19FDPublishedTables!O$734</f>
        <v>0</v>
      </c>
      <c r="P388" s="181">
        <f xml:space="preserve"> PR19FDPublishedTables!P$734</f>
        <v>0</v>
      </c>
      <c r="Q388" s="181">
        <f xml:space="preserve"> PR19FDPublishedTables!Q$734</f>
        <v>0</v>
      </c>
    </row>
    <row r="389" spans="1:17" s="259" customFormat="1" hidden="1" outlineLevel="2">
      <c r="A389" s="256"/>
      <c r="B389" s="257"/>
      <c r="C389" s="258"/>
      <c r="D389" s="255"/>
      <c r="E389" s="196"/>
      <c r="F389" s="196"/>
      <c r="G389" s="196"/>
      <c r="H389" s="196"/>
      <c r="I389" s="196"/>
      <c r="J389" s="196"/>
      <c r="K389" s="196"/>
      <c r="L389" s="196"/>
      <c r="M389" s="196"/>
      <c r="N389" s="196"/>
      <c r="O389" s="196"/>
      <c r="P389" s="196"/>
      <c r="Q389" s="196"/>
    </row>
    <row r="390" spans="1:17" s="292" customFormat="1" hidden="1" outlineLevel="2">
      <c r="A390" s="287"/>
      <c r="B390" s="288"/>
      <c r="C390" s="289"/>
      <c r="D390" s="290"/>
      <c r="E390" s="181" t="str">
        <f xml:space="preserve"> PR19FDPublishedTables!E$758</f>
        <v>RCV (CPIH inflated RCV) 31 March 2020 post midnight adjustments - DMMY - real</v>
      </c>
      <c r="F390" s="181">
        <f xml:space="preserve"> PR19FDPublishedTables!F$758</f>
        <v>0</v>
      </c>
      <c r="G390" s="181" t="str">
        <f xml:space="preserve"> PR19FDPublishedTables!G$758</f>
        <v>£m</v>
      </c>
      <c r="H390" s="181">
        <f xml:space="preserve"> PR19FDPublishedTables!H$758</f>
        <v>0</v>
      </c>
      <c r="I390" s="181">
        <f xml:space="preserve"> PR19FDPublishedTables!I$758</f>
        <v>0</v>
      </c>
      <c r="J390" s="181">
        <f xml:space="preserve"> PR19FDPublishedTables!J$758</f>
        <v>0</v>
      </c>
      <c r="K390" s="181">
        <f xml:space="preserve"> PR19FDPublishedTables!K$758</f>
        <v>0</v>
      </c>
      <c r="L390" s="181">
        <f xml:space="preserve"> PR19FDPublishedTables!L$758</f>
        <v>0</v>
      </c>
      <c r="M390" s="181">
        <f xml:space="preserve"> PR19FDPublishedTables!M$758</f>
        <v>0</v>
      </c>
      <c r="N390" s="181">
        <f xml:space="preserve"> PR19FDPublishedTables!N$758</f>
        <v>0</v>
      </c>
      <c r="O390" s="181">
        <f xml:space="preserve"> PR19FDPublishedTables!O$758</f>
        <v>0</v>
      </c>
      <c r="P390" s="181">
        <f xml:space="preserve"> PR19FDPublishedTables!P$758</f>
        <v>0</v>
      </c>
      <c r="Q390" s="181">
        <f xml:space="preserve"> PR19FDPublishedTables!Q$758</f>
        <v>0</v>
      </c>
    </row>
    <row r="391" spans="1:17" s="259" customFormat="1" hidden="1" outlineLevel="2">
      <c r="A391" s="256"/>
      <c r="B391" s="257"/>
      <c r="C391" s="258"/>
      <c r="D391" s="196"/>
      <c r="E391" s="181" t="str">
        <f xml:space="preserve"> PR19FDPublishedTables!E$772</f>
        <v>Opening RCV (CPIH inflated RCV) - DMMY - real</v>
      </c>
      <c r="F391" s="181">
        <f xml:space="preserve"> PR19FDPublishedTables!F$772</f>
        <v>0</v>
      </c>
      <c r="G391" s="181" t="str">
        <f xml:space="preserve"> PR19FDPublishedTables!G$772</f>
        <v>£m</v>
      </c>
      <c r="H391" s="181">
        <f xml:space="preserve"> PR19FDPublishedTables!H$772</f>
        <v>0</v>
      </c>
      <c r="I391" s="181">
        <f xml:space="preserve"> PR19FDPublishedTables!I$772</f>
        <v>0</v>
      </c>
      <c r="J391" s="181">
        <f xml:space="preserve"> PR19FDPublishedTables!J$772</f>
        <v>0</v>
      </c>
      <c r="K391" s="181">
        <f xml:space="preserve"> PR19FDPublishedTables!K$772</f>
        <v>0</v>
      </c>
      <c r="L391" s="181">
        <f xml:space="preserve"> PR19FDPublishedTables!L$772</f>
        <v>0</v>
      </c>
      <c r="M391" s="181">
        <f xml:space="preserve"> PR19FDPublishedTables!M$772</f>
        <v>0</v>
      </c>
      <c r="N391" s="181">
        <f xml:space="preserve"> PR19FDPublishedTables!N$772</f>
        <v>0</v>
      </c>
      <c r="O391" s="181">
        <f xml:space="preserve"> PR19FDPublishedTables!O$772</f>
        <v>0</v>
      </c>
      <c r="P391" s="181">
        <f xml:space="preserve"> PR19FDPublishedTables!P$772</f>
        <v>0</v>
      </c>
      <c r="Q391" s="181">
        <f xml:space="preserve"> PR19FDPublishedTables!Q$772</f>
        <v>0</v>
      </c>
    </row>
    <row r="392" spans="1:17" s="259" customFormat="1" hidden="1" outlineLevel="2">
      <c r="A392" s="256"/>
      <c r="B392" s="257"/>
      <c r="C392" s="258"/>
      <c r="D392" s="255" t="str">
        <f xml:space="preserve"> PR19FDPublishedTables!D$73</f>
        <v>less</v>
      </c>
      <c r="E392" s="181" t="str">
        <f xml:space="preserve"> PR19FDPublishedTables!E$773</f>
        <v>RCV - CPI(H) bf depreciation - DMMY - real</v>
      </c>
      <c r="F392" s="181">
        <f xml:space="preserve"> PR19FDPublishedTables!F$773</f>
        <v>0</v>
      </c>
      <c r="G392" s="181" t="str">
        <f xml:space="preserve"> PR19FDPublishedTables!G$773</f>
        <v>£m</v>
      </c>
      <c r="H392" s="181">
        <f xml:space="preserve"> PR19FDPublishedTables!H$773</f>
        <v>0</v>
      </c>
      <c r="I392" s="181">
        <f xml:space="preserve"> PR19FDPublishedTables!I$773</f>
        <v>0</v>
      </c>
      <c r="J392" s="181">
        <f xml:space="preserve"> PR19FDPublishedTables!J$773</f>
        <v>0</v>
      </c>
      <c r="K392" s="181">
        <f xml:space="preserve"> PR19FDPublishedTables!K$773</f>
        <v>0</v>
      </c>
      <c r="L392" s="181">
        <f xml:space="preserve"> PR19FDPublishedTables!L$773</f>
        <v>0</v>
      </c>
      <c r="M392" s="181">
        <f xml:space="preserve"> PR19FDPublishedTables!M$773</f>
        <v>0</v>
      </c>
      <c r="N392" s="181">
        <f xml:space="preserve"> PR19FDPublishedTables!N$773</f>
        <v>0</v>
      </c>
      <c r="O392" s="181">
        <f xml:space="preserve"> PR19FDPublishedTables!O$773</f>
        <v>0</v>
      </c>
      <c r="P392" s="181">
        <f xml:space="preserve"> PR19FDPublishedTables!P$773</f>
        <v>0</v>
      </c>
      <c r="Q392" s="181">
        <f xml:space="preserve"> PR19FDPublishedTables!Q$773</f>
        <v>0</v>
      </c>
    </row>
    <row r="393" spans="1:17" s="259" customFormat="1" hidden="1" outlineLevel="2">
      <c r="A393" s="256"/>
      <c r="B393" s="257"/>
      <c r="C393" s="258"/>
      <c r="D393" s="255" t="str">
        <f xml:space="preserve"> PR19FDPublishedTables!D$74</f>
        <v>less</v>
      </c>
      <c r="E393" s="181" t="str">
        <f xml:space="preserve"> PR19FDPublishedTables!E$774</f>
        <v>Other adjustments CPI(H) - DMMY - real</v>
      </c>
      <c r="F393" s="181">
        <f xml:space="preserve"> PR19FDPublishedTables!F$774</f>
        <v>0</v>
      </c>
      <c r="G393" s="181" t="str">
        <f xml:space="preserve"> PR19FDPublishedTables!G$774</f>
        <v>£m</v>
      </c>
      <c r="H393" s="181">
        <f xml:space="preserve"> PR19FDPublishedTables!H$774</f>
        <v>0</v>
      </c>
      <c r="I393" s="181">
        <f xml:space="preserve"> PR19FDPublishedTables!I$774</f>
        <v>0</v>
      </c>
      <c r="J393" s="181">
        <f xml:space="preserve"> PR19FDPublishedTables!J$774</f>
        <v>0</v>
      </c>
      <c r="K393" s="181">
        <f xml:space="preserve"> PR19FDPublishedTables!K$774</f>
        <v>0</v>
      </c>
      <c r="L393" s="181">
        <f xml:space="preserve"> PR19FDPublishedTables!L$774</f>
        <v>0</v>
      </c>
      <c r="M393" s="181">
        <f xml:space="preserve"> PR19FDPublishedTables!M$774</f>
        <v>0</v>
      </c>
      <c r="N393" s="181">
        <f xml:space="preserve"> PR19FDPublishedTables!N$774</f>
        <v>0</v>
      </c>
      <c r="O393" s="181">
        <f xml:space="preserve"> PR19FDPublishedTables!O$774</f>
        <v>0</v>
      </c>
      <c r="P393" s="181">
        <f xml:space="preserve"> PR19FDPublishedTables!P$774</f>
        <v>0</v>
      </c>
      <c r="Q393" s="181">
        <f xml:space="preserve"> PR19FDPublishedTables!Q$774</f>
        <v>0</v>
      </c>
    </row>
    <row r="394" spans="1:17" s="259" customFormat="1" hidden="1" outlineLevel="2">
      <c r="A394" s="256"/>
      <c r="B394" s="257"/>
      <c r="C394" s="258"/>
      <c r="D394" s="255"/>
      <c r="E394" s="181" t="str">
        <f xml:space="preserve"> PR19FDPublishedTables!E$775</f>
        <v>Closing RCV (CPIH inflated RCV) - DMMY - real</v>
      </c>
      <c r="F394" s="181">
        <f xml:space="preserve"> PR19FDPublishedTables!F$775</f>
        <v>0</v>
      </c>
      <c r="G394" s="181" t="str">
        <f xml:space="preserve"> PR19FDPublishedTables!G$775</f>
        <v>£m</v>
      </c>
      <c r="H394" s="181">
        <f xml:space="preserve"> PR19FDPublishedTables!H$775</f>
        <v>0</v>
      </c>
      <c r="I394" s="181">
        <f xml:space="preserve"> PR19FDPublishedTables!I$775</f>
        <v>0</v>
      </c>
      <c r="J394" s="181">
        <f xml:space="preserve"> PR19FDPublishedTables!J$775</f>
        <v>0</v>
      </c>
      <c r="K394" s="181">
        <f xml:space="preserve"> PR19FDPublishedTables!K$775</f>
        <v>0</v>
      </c>
      <c r="L394" s="181">
        <f xml:space="preserve"> PR19FDPublishedTables!L$775</f>
        <v>0</v>
      </c>
      <c r="M394" s="181">
        <f xml:space="preserve"> PR19FDPublishedTables!M$775</f>
        <v>0</v>
      </c>
      <c r="N394" s="181">
        <f xml:space="preserve"> PR19FDPublishedTables!N$775</f>
        <v>0</v>
      </c>
      <c r="O394" s="181">
        <f xml:space="preserve"> PR19FDPublishedTables!O$775</f>
        <v>0</v>
      </c>
      <c r="P394" s="181">
        <f xml:space="preserve"> PR19FDPublishedTables!P$775</f>
        <v>0</v>
      </c>
      <c r="Q394" s="181">
        <f xml:space="preserve"> PR19FDPublishedTables!Q$775</f>
        <v>0</v>
      </c>
    </row>
    <row r="395" spans="1:17" s="259" customFormat="1" hidden="1" outlineLevel="2">
      <c r="A395" s="256"/>
      <c r="B395" s="257"/>
      <c r="C395" s="258"/>
      <c r="D395" s="255"/>
      <c r="E395" s="181" t="str">
        <f xml:space="preserve"> PR19FDPublishedTables!E$779</f>
        <v>Average CPIH inflated RCV - DMMY - real</v>
      </c>
      <c r="F395" s="181">
        <f xml:space="preserve"> PR19FDPublishedTables!F$779</f>
        <v>0</v>
      </c>
      <c r="G395" s="181" t="str">
        <f xml:space="preserve"> PR19FDPublishedTables!G$779</f>
        <v>£m</v>
      </c>
      <c r="H395" s="181">
        <f xml:space="preserve"> PR19FDPublishedTables!H$779</f>
        <v>0</v>
      </c>
      <c r="I395" s="181">
        <f xml:space="preserve"> PR19FDPublishedTables!I$779</f>
        <v>0</v>
      </c>
      <c r="J395" s="181">
        <f xml:space="preserve"> PR19FDPublishedTables!J$779</f>
        <v>0</v>
      </c>
      <c r="K395" s="181">
        <f xml:space="preserve"> PR19FDPublishedTables!K$779</f>
        <v>0</v>
      </c>
      <c r="L395" s="181">
        <f xml:space="preserve"> PR19FDPublishedTables!L$779</f>
        <v>0</v>
      </c>
      <c r="M395" s="181">
        <f xml:space="preserve"> PR19FDPublishedTables!M$779</f>
        <v>0</v>
      </c>
      <c r="N395" s="181">
        <f xml:space="preserve"> PR19FDPublishedTables!N$779</f>
        <v>0</v>
      </c>
      <c r="O395" s="181">
        <f xml:space="preserve"> PR19FDPublishedTables!O$779</f>
        <v>0</v>
      </c>
      <c r="P395" s="181">
        <f xml:space="preserve"> PR19FDPublishedTables!P$779</f>
        <v>0</v>
      </c>
      <c r="Q395" s="181">
        <f xml:space="preserve"> PR19FDPublishedTables!Q$779</f>
        <v>0</v>
      </c>
    </row>
    <row r="396" spans="1:17" s="259" customFormat="1" hidden="1" outlineLevel="2">
      <c r="A396" s="256"/>
      <c r="B396" s="257"/>
      <c r="C396" s="258"/>
      <c r="D396" s="255"/>
      <c r="E396" s="196"/>
      <c r="F396" s="196"/>
      <c r="G396" s="196"/>
      <c r="H396" s="196"/>
      <c r="I396" s="196"/>
      <c r="J396" s="196"/>
      <c r="K396" s="196"/>
      <c r="L396" s="196"/>
      <c r="M396" s="196"/>
      <c r="N396" s="196"/>
      <c r="O396" s="196"/>
      <c r="P396" s="196"/>
      <c r="Q396" s="196"/>
    </row>
    <row r="397" spans="1:17" s="292" customFormat="1" hidden="1" outlineLevel="2">
      <c r="A397" s="287"/>
      <c r="B397" s="288"/>
      <c r="C397" s="289"/>
      <c r="D397" s="290"/>
      <c r="E397" s="181" t="str">
        <f xml:space="preserve"> PR19FDPublishedTables!E$800</f>
        <v>RCV (post 2020 investment RCV) 31 March 2020 post midnight adjustments - DMMY - real</v>
      </c>
      <c r="F397" s="181">
        <f xml:space="preserve"> PR19FDPublishedTables!F$800</f>
        <v>0</v>
      </c>
      <c r="G397" s="181" t="str">
        <f xml:space="preserve"> PR19FDPublishedTables!G$800</f>
        <v>£m</v>
      </c>
      <c r="H397" s="181">
        <f xml:space="preserve"> PR19FDPublishedTables!H$800</f>
        <v>0</v>
      </c>
      <c r="I397" s="181">
        <f xml:space="preserve"> PR19FDPublishedTables!I$800</f>
        <v>0</v>
      </c>
      <c r="J397" s="181">
        <f xml:space="preserve"> PR19FDPublishedTables!J$800</f>
        <v>0</v>
      </c>
      <c r="K397" s="181">
        <f xml:space="preserve"> PR19FDPublishedTables!K$800</f>
        <v>0</v>
      </c>
      <c r="L397" s="181">
        <f xml:space="preserve"> PR19FDPublishedTables!L$800</f>
        <v>0</v>
      </c>
      <c r="M397" s="181">
        <f xml:space="preserve"> PR19FDPublishedTables!M$800</f>
        <v>0</v>
      </c>
      <c r="N397" s="181">
        <f xml:space="preserve"> PR19FDPublishedTables!N$800</f>
        <v>0</v>
      </c>
      <c r="O397" s="181">
        <f xml:space="preserve"> PR19FDPublishedTables!O$800</f>
        <v>0</v>
      </c>
      <c r="P397" s="181">
        <f xml:space="preserve"> PR19FDPublishedTables!P$800</f>
        <v>0</v>
      </c>
      <c r="Q397" s="181">
        <f xml:space="preserve"> PR19FDPublishedTables!Q$800</f>
        <v>0</v>
      </c>
    </row>
    <row r="398" spans="1:17" s="259" customFormat="1" hidden="1" outlineLevel="2">
      <c r="A398" s="256"/>
      <c r="B398" s="257"/>
      <c r="C398" s="258"/>
      <c r="D398" s="255"/>
      <c r="E398" s="181" t="str">
        <f xml:space="preserve"> PR19FDPublishedTables!E$810</f>
        <v>Opening RCV (Post 2020 investment RCV) - DMMY - real</v>
      </c>
      <c r="F398" s="181">
        <f xml:space="preserve"> PR19FDPublishedTables!F$810</f>
        <v>0</v>
      </c>
      <c r="G398" s="181" t="str">
        <f xml:space="preserve"> PR19FDPublishedTables!G$810</f>
        <v>£m</v>
      </c>
      <c r="H398" s="181">
        <f xml:space="preserve"> PR19FDPublishedTables!H$810</f>
        <v>0</v>
      </c>
      <c r="I398" s="181">
        <f xml:space="preserve"> PR19FDPublishedTables!I$810</f>
        <v>0</v>
      </c>
      <c r="J398" s="181">
        <f xml:space="preserve"> PR19FDPublishedTables!J$810</f>
        <v>0</v>
      </c>
      <c r="K398" s="181">
        <f xml:space="preserve"> PR19FDPublishedTables!K$810</f>
        <v>0</v>
      </c>
      <c r="L398" s="181">
        <f xml:space="preserve"> PR19FDPublishedTables!L$810</f>
        <v>0</v>
      </c>
      <c r="M398" s="181">
        <f xml:space="preserve"> PR19FDPublishedTables!M$810</f>
        <v>0</v>
      </c>
      <c r="N398" s="181">
        <f xml:space="preserve"> PR19FDPublishedTables!N$810</f>
        <v>0</v>
      </c>
      <c r="O398" s="181">
        <f xml:space="preserve"> PR19FDPublishedTables!O$810</f>
        <v>0</v>
      </c>
      <c r="P398" s="181">
        <f xml:space="preserve"> PR19FDPublishedTables!P$810</f>
        <v>0</v>
      </c>
      <c r="Q398" s="181">
        <f xml:space="preserve"> PR19FDPublishedTables!Q$810</f>
        <v>0</v>
      </c>
    </row>
    <row r="399" spans="1:17" s="259" customFormat="1" hidden="1" outlineLevel="2">
      <c r="A399" s="256"/>
      <c r="B399" s="257"/>
      <c r="C399" s="258"/>
      <c r="D399" s="255" t="str">
        <f xml:space="preserve"> PR19FDPublishedTables!D$111</f>
        <v>plus</v>
      </c>
      <c r="E399" s="181" t="str">
        <f xml:space="preserve"> PR19FDPublishedTables!E$811</f>
        <v>Dummy control: Non-PAYG Totex - real</v>
      </c>
      <c r="F399" s="181">
        <f xml:space="preserve"> PR19FDPublishedTables!F$811</f>
        <v>0</v>
      </c>
      <c r="G399" s="181" t="str">
        <f xml:space="preserve"> PR19FDPublishedTables!G$811</f>
        <v>£m</v>
      </c>
      <c r="H399" s="181">
        <f xml:space="preserve"> PR19FDPublishedTables!H$811</f>
        <v>0</v>
      </c>
      <c r="I399" s="181">
        <f xml:space="preserve"> PR19FDPublishedTables!I$811</f>
        <v>0</v>
      </c>
      <c r="J399" s="181">
        <f xml:space="preserve"> PR19FDPublishedTables!J$811</f>
        <v>0</v>
      </c>
      <c r="K399" s="181">
        <f xml:space="preserve"> PR19FDPublishedTables!K$811</f>
        <v>0</v>
      </c>
      <c r="L399" s="181">
        <f xml:space="preserve"> PR19FDPublishedTables!L$811</f>
        <v>0</v>
      </c>
      <c r="M399" s="181">
        <f xml:space="preserve"> PR19FDPublishedTables!M$811</f>
        <v>0</v>
      </c>
      <c r="N399" s="181">
        <f xml:space="preserve"> PR19FDPublishedTables!N$811</f>
        <v>0</v>
      </c>
      <c r="O399" s="181">
        <f xml:space="preserve"> PR19FDPublishedTables!O$811</f>
        <v>0</v>
      </c>
      <c r="P399" s="181">
        <f xml:space="preserve"> PR19FDPublishedTables!P$811</f>
        <v>0</v>
      </c>
      <c r="Q399" s="181">
        <f xml:space="preserve"> PR19FDPublishedTables!Q$811</f>
        <v>0</v>
      </c>
    </row>
    <row r="400" spans="1:17" s="259" customFormat="1" hidden="1" outlineLevel="2">
      <c r="A400" s="256"/>
      <c r="B400" s="257"/>
      <c r="C400" s="258"/>
      <c r="D400" s="255" t="str">
        <f xml:space="preserve"> PR19FDPublishedTables!D$112</f>
        <v>less</v>
      </c>
      <c r="E400" s="181" t="str">
        <f xml:space="preserve"> PR19FDPublishedTables!E$812</f>
        <v>RCV additions depreciation - DMMY - real POS</v>
      </c>
      <c r="F400" s="181">
        <f xml:space="preserve"> PR19FDPublishedTables!F$812</f>
        <v>0</v>
      </c>
      <c r="G400" s="181" t="str">
        <f xml:space="preserve"> PR19FDPublishedTables!G$812</f>
        <v>£m</v>
      </c>
      <c r="H400" s="181">
        <f xml:space="preserve"> PR19FDPublishedTables!H$812</f>
        <v>0</v>
      </c>
      <c r="I400" s="181">
        <f xml:space="preserve"> PR19FDPublishedTables!I$812</f>
        <v>0</v>
      </c>
      <c r="J400" s="181">
        <f xml:space="preserve"> PR19FDPublishedTables!J$812</f>
        <v>0</v>
      </c>
      <c r="K400" s="181">
        <f xml:space="preserve"> PR19FDPublishedTables!K$812</f>
        <v>0</v>
      </c>
      <c r="L400" s="181">
        <f xml:space="preserve"> PR19FDPublishedTables!L$812</f>
        <v>0</v>
      </c>
      <c r="M400" s="181">
        <f xml:space="preserve"> PR19FDPublishedTables!M$812</f>
        <v>0</v>
      </c>
      <c r="N400" s="181">
        <f xml:space="preserve"> PR19FDPublishedTables!N$812</f>
        <v>0</v>
      </c>
      <c r="O400" s="181">
        <f xml:space="preserve"> PR19FDPublishedTables!O$812</f>
        <v>0</v>
      </c>
      <c r="P400" s="181">
        <f xml:space="preserve"> PR19FDPublishedTables!P$812</f>
        <v>0</v>
      </c>
      <c r="Q400" s="181">
        <f xml:space="preserve"> PR19FDPublishedTables!Q$812</f>
        <v>0</v>
      </c>
    </row>
    <row r="401" spans="1:17" s="259" customFormat="1" hidden="1" outlineLevel="2">
      <c r="A401" s="256"/>
      <c r="B401" s="257"/>
      <c r="C401" s="258"/>
      <c r="D401" s="255"/>
      <c r="E401" s="181" t="str">
        <f xml:space="preserve"> PR19FDPublishedTables!E$813</f>
        <v>Closing RCV (Post 2020 investment RCV) - DMMY - real</v>
      </c>
      <c r="F401" s="181">
        <f xml:space="preserve"> PR19FDPublishedTables!F$813</f>
        <v>0</v>
      </c>
      <c r="G401" s="181" t="str">
        <f xml:space="preserve"> PR19FDPublishedTables!G$813</f>
        <v>£m</v>
      </c>
      <c r="H401" s="181">
        <f xml:space="preserve"> PR19FDPublishedTables!H$813</f>
        <v>0</v>
      </c>
      <c r="I401" s="181">
        <f xml:space="preserve"> PR19FDPublishedTables!I$813</f>
        <v>0</v>
      </c>
      <c r="J401" s="181">
        <f xml:space="preserve"> PR19FDPublishedTables!J$813</f>
        <v>0</v>
      </c>
      <c r="K401" s="181">
        <f xml:space="preserve"> PR19FDPublishedTables!K$813</f>
        <v>0</v>
      </c>
      <c r="L401" s="181">
        <f xml:space="preserve"> PR19FDPublishedTables!L$813</f>
        <v>0</v>
      </c>
      <c r="M401" s="181">
        <f xml:space="preserve"> PR19FDPublishedTables!M$813</f>
        <v>0</v>
      </c>
      <c r="N401" s="181">
        <f xml:space="preserve"> PR19FDPublishedTables!N$813</f>
        <v>0</v>
      </c>
      <c r="O401" s="181">
        <f xml:space="preserve"> PR19FDPublishedTables!O$813</f>
        <v>0</v>
      </c>
      <c r="P401" s="181">
        <f xml:space="preserve"> PR19FDPublishedTables!P$813</f>
        <v>0</v>
      </c>
      <c r="Q401" s="181">
        <f xml:space="preserve"> PR19FDPublishedTables!Q$813</f>
        <v>0</v>
      </c>
    </row>
    <row r="402" spans="1:17" s="259" customFormat="1" hidden="1" outlineLevel="2">
      <c r="A402" s="256"/>
      <c r="B402" s="257"/>
      <c r="C402" s="258"/>
      <c r="D402" s="255"/>
      <c r="E402" s="181" t="str">
        <f xml:space="preserve"> PR19FDPublishedTables!E$817</f>
        <v>Average post 2020 investment RCV - DMMY - real</v>
      </c>
      <c r="F402" s="181">
        <f xml:space="preserve"> PR19FDPublishedTables!F$817</f>
        <v>0</v>
      </c>
      <c r="G402" s="181" t="str">
        <f xml:space="preserve"> PR19FDPublishedTables!G$817</f>
        <v>£m</v>
      </c>
      <c r="H402" s="181">
        <f xml:space="preserve"> PR19FDPublishedTables!H$817</f>
        <v>0</v>
      </c>
      <c r="I402" s="181">
        <f xml:space="preserve"> PR19FDPublishedTables!I$817</f>
        <v>0</v>
      </c>
      <c r="J402" s="181">
        <f xml:space="preserve"> PR19FDPublishedTables!J$817</f>
        <v>0</v>
      </c>
      <c r="K402" s="181">
        <f xml:space="preserve"> PR19FDPublishedTables!K$817</f>
        <v>0</v>
      </c>
      <c r="L402" s="181">
        <f xml:space="preserve"> PR19FDPublishedTables!L$817</f>
        <v>0</v>
      </c>
      <c r="M402" s="181">
        <f xml:space="preserve"> PR19FDPublishedTables!M$817</f>
        <v>0</v>
      </c>
      <c r="N402" s="181">
        <f xml:space="preserve"> PR19FDPublishedTables!N$817</f>
        <v>0</v>
      </c>
      <c r="O402" s="181">
        <f xml:space="preserve"> PR19FDPublishedTables!O$817</f>
        <v>0</v>
      </c>
      <c r="P402" s="181">
        <f xml:space="preserve"> PR19FDPublishedTables!P$817</f>
        <v>0</v>
      </c>
      <c r="Q402" s="181">
        <f xml:space="preserve"> PR19FDPublishedTables!Q$817</f>
        <v>0</v>
      </c>
    </row>
    <row r="403" spans="1:17" s="259" customFormat="1" hidden="1" outlineLevel="2">
      <c r="A403" s="256"/>
      <c r="B403" s="257"/>
      <c r="C403" s="258"/>
      <c r="D403" s="255"/>
      <c r="E403" s="196"/>
      <c r="F403" s="196"/>
      <c r="G403" s="196"/>
      <c r="H403" s="196"/>
      <c r="I403" s="196"/>
      <c r="J403" s="196"/>
      <c r="K403" s="196"/>
      <c r="L403" s="196"/>
      <c r="M403" s="196"/>
      <c r="N403" s="196"/>
      <c r="O403" s="196"/>
      <c r="P403" s="196"/>
      <c r="Q403" s="196"/>
    </row>
    <row r="404" spans="1:17" s="259" customFormat="1" hidden="1" outlineLevel="2">
      <c r="A404" s="256"/>
      <c r="B404" s="257"/>
      <c r="C404" s="258"/>
      <c r="D404" s="255"/>
      <c r="E404" s="196" t="str">
        <f t="shared" ref="E404:Q404" si="226" xml:space="preserve"> E388</f>
        <v>Average RPI inflated RCV - DMMY - real</v>
      </c>
      <c r="F404" s="196">
        <f t="shared" si="226"/>
        <v>0</v>
      </c>
      <c r="G404" s="196" t="str">
        <f t="shared" si="226"/>
        <v>£m</v>
      </c>
      <c r="H404" s="196">
        <f t="shared" si="226"/>
        <v>0</v>
      </c>
      <c r="I404" s="196">
        <f t="shared" si="226"/>
        <v>0</v>
      </c>
      <c r="J404" s="196">
        <f t="shared" si="226"/>
        <v>0</v>
      </c>
      <c r="K404" s="196">
        <f t="shared" si="226"/>
        <v>0</v>
      </c>
      <c r="L404" s="196">
        <f t="shared" si="226"/>
        <v>0</v>
      </c>
      <c r="M404" s="196">
        <f t="shared" si="226"/>
        <v>0</v>
      </c>
      <c r="N404" s="196">
        <f t="shared" si="226"/>
        <v>0</v>
      </c>
      <c r="O404" s="196">
        <f t="shared" si="226"/>
        <v>0</v>
      </c>
      <c r="P404" s="196">
        <f t="shared" si="226"/>
        <v>0</v>
      </c>
      <c r="Q404" s="196">
        <f t="shared" si="226"/>
        <v>0</v>
      </c>
    </row>
    <row r="405" spans="1:17" s="259" customFormat="1" hidden="1" outlineLevel="2">
      <c r="A405" s="256"/>
      <c r="B405" s="257"/>
      <c r="C405" s="258"/>
      <c r="D405" s="255"/>
      <c r="E405" s="196" t="str">
        <f t="shared" ref="E405:Q405" si="227" xml:space="preserve"> E395</f>
        <v>Average CPIH inflated RCV - DMMY - real</v>
      </c>
      <c r="F405" s="196">
        <f t="shared" si="227"/>
        <v>0</v>
      </c>
      <c r="G405" s="196" t="str">
        <f t="shared" si="227"/>
        <v>£m</v>
      </c>
      <c r="H405" s="196">
        <f t="shared" si="227"/>
        <v>0</v>
      </c>
      <c r="I405" s="196">
        <f t="shared" si="227"/>
        <v>0</v>
      </c>
      <c r="J405" s="196">
        <f t="shared" si="227"/>
        <v>0</v>
      </c>
      <c r="K405" s="196">
        <f t="shared" si="227"/>
        <v>0</v>
      </c>
      <c r="L405" s="196">
        <f t="shared" si="227"/>
        <v>0</v>
      </c>
      <c r="M405" s="196">
        <f t="shared" si="227"/>
        <v>0</v>
      </c>
      <c r="N405" s="196">
        <f t="shared" si="227"/>
        <v>0</v>
      </c>
      <c r="O405" s="196">
        <f t="shared" si="227"/>
        <v>0</v>
      </c>
      <c r="P405" s="196">
        <f t="shared" si="227"/>
        <v>0</v>
      </c>
      <c r="Q405" s="196">
        <f t="shared" si="227"/>
        <v>0</v>
      </c>
    </row>
    <row r="406" spans="1:17" s="259" customFormat="1" hidden="1" outlineLevel="2">
      <c r="A406" s="256"/>
      <c r="B406" s="257"/>
      <c r="C406" s="258"/>
      <c r="D406" s="255"/>
      <c r="E406" s="196" t="str">
        <f t="shared" ref="E406:Q406" si="228" xml:space="preserve"> E402</f>
        <v>Average post 2020 investment RCV - DMMY - real</v>
      </c>
      <c r="F406" s="196">
        <f t="shared" si="228"/>
        <v>0</v>
      </c>
      <c r="G406" s="196" t="str">
        <f t="shared" si="228"/>
        <v>£m</v>
      </c>
      <c r="H406" s="196">
        <f t="shared" si="228"/>
        <v>0</v>
      </c>
      <c r="I406" s="196">
        <f t="shared" si="228"/>
        <v>0</v>
      </c>
      <c r="J406" s="196">
        <f t="shared" si="228"/>
        <v>0</v>
      </c>
      <c r="K406" s="196">
        <f t="shared" si="228"/>
        <v>0</v>
      </c>
      <c r="L406" s="196">
        <f t="shared" si="228"/>
        <v>0</v>
      </c>
      <c r="M406" s="196">
        <f t="shared" si="228"/>
        <v>0</v>
      </c>
      <c r="N406" s="196">
        <f t="shared" si="228"/>
        <v>0</v>
      </c>
      <c r="O406" s="196">
        <f t="shared" si="228"/>
        <v>0</v>
      </c>
      <c r="P406" s="196">
        <f t="shared" si="228"/>
        <v>0</v>
      </c>
      <c r="Q406" s="196">
        <f t="shared" si="228"/>
        <v>0</v>
      </c>
    </row>
    <row r="407" spans="1:17" s="259" customFormat="1" hidden="1" outlineLevel="2">
      <c r="A407" s="256"/>
      <c r="B407" s="257"/>
      <c r="C407" s="258"/>
      <c r="D407" s="255"/>
      <c r="E407" s="320" t="s">
        <v>1212</v>
      </c>
      <c r="F407" s="379"/>
      <c r="G407" s="320" t="s">
        <v>255</v>
      </c>
      <c r="H407" s="379"/>
      <c r="I407" s="379"/>
      <c r="J407" s="320">
        <f t="shared" ref="J407:N407" si="229" xml:space="preserve"> SUM(J404:J406)</f>
        <v>0</v>
      </c>
      <c r="K407" s="320">
        <f t="shared" si="229"/>
        <v>0</v>
      </c>
      <c r="L407" s="320">
        <f t="shared" si="229"/>
        <v>0</v>
      </c>
      <c r="M407" s="320">
        <f t="shared" si="229"/>
        <v>0</v>
      </c>
      <c r="N407" s="320">
        <f t="shared" si="229"/>
        <v>0</v>
      </c>
      <c r="O407" s="320">
        <f xml:space="preserve"> SUM(O404:O406)</f>
        <v>0</v>
      </c>
      <c r="P407" s="320">
        <f t="shared" ref="P407:Q407" si="230" xml:space="preserve"> SUM(P404:P406)</f>
        <v>0</v>
      </c>
      <c r="Q407" s="320">
        <f t="shared" si="230"/>
        <v>0</v>
      </c>
    </row>
    <row r="408" spans="1:17" s="259" customFormat="1" hidden="1" outlineLevel="1">
      <c r="A408" s="256"/>
      <c r="B408" s="257"/>
      <c r="C408" s="258"/>
      <c r="D408" s="255"/>
      <c r="E408" s="196"/>
      <c r="F408" s="196"/>
      <c r="G408" s="196"/>
      <c r="H408" s="196"/>
      <c r="I408" s="196"/>
      <c r="J408" s="196"/>
      <c r="K408" s="196"/>
      <c r="L408" s="196"/>
      <c r="M408" s="196"/>
      <c r="N408" s="196"/>
      <c r="O408" s="196"/>
      <c r="P408" s="196"/>
      <c r="Q408" s="196"/>
    </row>
    <row r="409" spans="1:17" s="259" customFormat="1" hidden="1" outlineLevel="1" collapsed="1">
      <c r="A409" s="256"/>
      <c r="B409" s="257" t="s">
        <v>936</v>
      </c>
      <c r="C409" s="258"/>
      <c r="D409" s="255"/>
      <c r="E409" s="196"/>
      <c r="F409" s="196"/>
      <c r="G409" s="196"/>
      <c r="H409" s="196"/>
      <c r="I409" s="196"/>
      <c r="J409" s="196"/>
      <c r="K409" s="196"/>
      <c r="L409" s="196"/>
      <c r="M409" s="196"/>
      <c r="N409" s="196"/>
      <c r="O409" s="196"/>
      <c r="P409" s="196"/>
      <c r="Q409" s="196"/>
    </row>
    <row r="410" spans="1:17" s="259" customFormat="1" hidden="1" outlineLevel="2">
      <c r="A410" s="256"/>
      <c r="B410" s="257"/>
      <c r="C410" s="258"/>
      <c r="D410" s="255"/>
      <c r="E410" s="196"/>
      <c r="F410" s="196"/>
      <c r="G410" s="196"/>
      <c r="H410" s="196"/>
      <c r="I410" s="196"/>
      <c r="J410" s="196"/>
      <c r="K410" s="196"/>
      <c r="L410" s="196"/>
      <c r="M410" s="196"/>
      <c r="N410" s="196"/>
      <c r="O410" s="196"/>
      <c r="P410" s="196"/>
      <c r="Q410" s="196"/>
    </row>
    <row r="411" spans="1:17" s="205" customFormat="1" hidden="1" outlineLevel="2">
      <c r="A411" s="294"/>
      <c r="B411" s="295"/>
      <c r="C411" s="296"/>
      <c r="D411" s="297"/>
      <c r="E411" s="298" t="str">
        <f t="shared" ref="E411:P411" si="231" xml:space="preserve"> E$19</f>
        <v>Annual update - CPIH FYA active inflator from FYA 2017-18 - nominal year average prices (used for average RCV)</v>
      </c>
      <c r="F411" s="298">
        <f t="shared" si="231"/>
        <v>0</v>
      </c>
      <c r="G411" s="298" t="str">
        <f t="shared" si="231"/>
        <v>Factor</v>
      </c>
      <c r="H411" s="298">
        <f t="shared" si="231"/>
        <v>0</v>
      </c>
      <c r="I411" s="298">
        <f t="shared" si="231"/>
        <v>0</v>
      </c>
      <c r="J411" s="298">
        <f t="shared" si="231"/>
        <v>0</v>
      </c>
      <c r="K411" s="298">
        <f t="shared" si="231"/>
        <v>0</v>
      </c>
      <c r="L411" s="298">
        <f t="shared" si="231"/>
        <v>1.0386214616983847</v>
      </c>
      <c r="M411" s="298">
        <f t="shared" si="231"/>
        <v>1.0469374700143934</v>
      </c>
      <c r="N411" s="298">
        <f t="shared" si="231"/>
        <v>1.0853990084759317</v>
      </c>
      <c r="O411" s="298">
        <f t="shared" si="231"/>
        <v>0</v>
      </c>
      <c r="P411" s="298">
        <f t="shared" si="231"/>
        <v>0</v>
      </c>
      <c r="Q411" s="298">
        <f xml:space="preserve"> Q$19</f>
        <v>0</v>
      </c>
    </row>
    <row r="412" spans="1:17" s="205" customFormat="1" hidden="1" outlineLevel="2">
      <c r="A412" s="294"/>
      <c r="B412" s="295"/>
      <c r="C412" s="296"/>
      <c r="D412" s="297"/>
      <c r="E412" s="298" t="str">
        <f t="shared" ref="E412:P412" si="232" xml:space="preserve"> E$20</f>
        <v>Annual update - CPIH FYE active inflator from FYA 2017-18 - nominal year end prices (used for RCV components)</v>
      </c>
      <c r="F412" s="298">
        <f t="shared" si="232"/>
        <v>0</v>
      </c>
      <c r="G412" s="298" t="str">
        <f t="shared" si="232"/>
        <v>Factor</v>
      </c>
      <c r="H412" s="298">
        <f t="shared" si="232"/>
        <v>0</v>
      </c>
      <c r="I412" s="298">
        <f t="shared" si="232"/>
        <v>0</v>
      </c>
      <c r="J412" s="298">
        <f t="shared" si="232"/>
        <v>0</v>
      </c>
      <c r="K412" s="298">
        <f t="shared" si="232"/>
        <v>0</v>
      </c>
      <c r="L412" s="298">
        <f t="shared" si="232"/>
        <v>1.0420598112905806</v>
      </c>
      <c r="M412" s="298">
        <f t="shared" si="232"/>
        <v>1.0526147449224375</v>
      </c>
      <c r="N412" s="298">
        <f t="shared" si="232"/>
        <v>1.1178634255557334</v>
      </c>
      <c r="O412" s="298">
        <f t="shared" si="232"/>
        <v>0</v>
      </c>
      <c r="P412" s="298">
        <f t="shared" si="232"/>
        <v>0</v>
      </c>
      <c r="Q412" s="298">
        <f xml:space="preserve"> Q$20</f>
        <v>0</v>
      </c>
    </row>
    <row r="413" spans="1:17" s="259" customFormat="1" hidden="1" outlineLevel="1">
      <c r="A413" s="256"/>
      <c r="B413" s="257"/>
      <c r="C413" s="258"/>
      <c r="D413" s="255"/>
      <c r="E413" s="196"/>
      <c r="F413" s="196"/>
      <c r="G413" s="196"/>
      <c r="H413" s="196"/>
      <c r="I413" s="196"/>
      <c r="J413" s="196"/>
      <c r="K413" s="196"/>
      <c r="L413" s="196"/>
      <c r="M413" s="196"/>
      <c r="N413" s="196"/>
      <c r="O413" s="196"/>
      <c r="P413" s="196"/>
      <c r="Q413" s="196"/>
    </row>
    <row r="414" spans="1:17" s="259" customFormat="1" hidden="1" outlineLevel="1" collapsed="1">
      <c r="A414" s="256"/>
      <c r="B414" s="257" t="s">
        <v>969</v>
      </c>
      <c r="C414" s="258"/>
      <c r="D414" s="255"/>
      <c r="E414" s="196"/>
      <c r="F414" s="196"/>
      <c r="G414" s="196"/>
      <c r="H414" s="196"/>
      <c r="I414" s="196"/>
      <c r="J414" s="196"/>
      <c r="K414" s="196"/>
      <c r="L414" s="196"/>
      <c r="M414" s="196"/>
      <c r="N414" s="196"/>
      <c r="O414" s="196"/>
      <c r="P414" s="196"/>
      <c r="Q414" s="196"/>
    </row>
    <row r="415" spans="1:17" s="259" customFormat="1" hidden="1" outlineLevel="2">
      <c r="A415" s="256"/>
      <c r="B415" s="257"/>
      <c r="C415" s="258"/>
      <c r="D415" s="255"/>
      <c r="E415" s="196"/>
      <c r="F415" s="196"/>
      <c r="G415" s="196"/>
      <c r="H415" s="196"/>
      <c r="I415" s="196"/>
      <c r="J415" s="196"/>
      <c r="K415" s="196"/>
      <c r="L415" s="196"/>
      <c r="M415" s="196"/>
      <c r="N415" s="196"/>
      <c r="O415" s="196"/>
      <c r="P415" s="196"/>
      <c r="Q415" s="196"/>
    </row>
    <row r="416" spans="1:17" s="259" customFormat="1" hidden="1" outlineLevel="2">
      <c r="A416" s="256"/>
      <c r="B416" s="257"/>
      <c r="C416" s="258"/>
      <c r="D416" s="255"/>
      <c r="E416" s="196" t="s">
        <v>1528</v>
      </c>
      <c r="F416" s="196"/>
      <c r="G416" s="196" t="s">
        <v>255</v>
      </c>
      <c r="H416" s="196"/>
      <c r="I416" s="196"/>
      <c r="J416" s="196">
        <f t="shared" ref="J416:Q416" si="233" xml:space="preserve"> J385 * J412</f>
        <v>0</v>
      </c>
      <c r="K416" s="196">
        <f t="shared" si="233"/>
        <v>0</v>
      </c>
      <c r="L416" s="196">
        <f t="shared" si="233"/>
        <v>0</v>
      </c>
      <c r="M416" s="196">
        <f t="shared" si="233"/>
        <v>0</v>
      </c>
      <c r="N416" s="196">
        <f t="shared" si="233"/>
        <v>0</v>
      </c>
      <c r="O416" s="196">
        <f t="shared" si="233"/>
        <v>0</v>
      </c>
      <c r="P416" s="196">
        <f t="shared" si="233"/>
        <v>0</v>
      </c>
      <c r="Q416" s="196">
        <f t="shared" si="233"/>
        <v>0</v>
      </c>
    </row>
    <row r="417" spans="1:17" s="259" customFormat="1" hidden="1" outlineLevel="2">
      <c r="A417" s="256"/>
      <c r="B417" s="257"/>
      <c r="C417" s="258"/>
      <c r="D417" s="255"/>
      <c r="E417" s="196" t="s">
        <v>411</v>
      </c>
      <c r="F417" s="196"/>
      <c r="G417" s="196" t="s">
        <v>255</v>
      </c>
      <c r="H417" s="196"/>
      <c r="I417" s="196"/>
      <c r="J417" s="196">
        <f t="shared" ref="J417:Q417" si="234" xml:space="preserve"> J386 * J412</f>
        <v>0</v>
      </c>
      <c r="K417" s="196">
        <f t="shared" si="234"/>
        <v>0</v>
      </c>
      <c r="L417" s="196">
        <f t="shared" si="234"/>
        <v>0</v>
      </c>
      <c r="M417" s="196">
        <f t="shared" si="234"/>
        <v>0</v>
      </c>
      <c r="N417" s="196">
        <f t="shared" si="234"/>
        <v>0</v>
      </c>
      <c r="O417" s="196">
        <f t="shared" si="234"/>
        <v>0</v>
      </c>
      <c r="P417" s="196">
        <f t="shared" si="234"/>
        <v>0</v>
      </c>
      <c r="Q417" s="196">
        <f t="shared" si="234"/>
        <v>0</v>
      </c>
    </row>
    <row r="418" spans="1:17" s="259" customFormat="1" hidden="1" outlineLevel="2">
      <c r="A418" s="256"/>
      <c r="B418" s="257"/>
      <c r="C418" s="258"/>
      <c r="D418" s="255"/>
      <c r="E418" s="196" t="s">
        <v>1529</v>
      </c>
      <c r="F418" s="196"/>
      <c r="G418" s="196" t="s">
        <v>255</v>
      </c>
      <c r="H418" s="196"/>
      <c r="I418" s="196"/>
      <c r="J418" s="196">
        <f t="shared" ref="J418:Q418" si="235" xml:space="preserve"> IF( J$10 = 1, J384 * J412, J387 * J412)</f>
        <v>0</v>
      </c>
      <c r="K418" s="196">
        <f t="shared" si="235"/>
        <v>0</v>
      </c>
      <c r="L418" s="196">
        <f t="shared" si="235"/>
        <v>0</v>
      </c>
      <c r="M418" s="196">
        <f t="shared" si="235"/>
        <v>0</v>
      </c>
      <c r="N418" s="196">
        <f t="shared" si="235"/>
        <v>0</v>
      </c>
      <c r="O418" s="196">
        <f t="shared" si="235"/>
        <v>0</v>
      </c>
      <c r="P418" s="196">
        <f t="shared" si="235"/>
        <v>0</v>
      </c>
      <c r="Q418" s="196">
        <f t="shared" si="235"/>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59" customFormat="1" hidden="1" outlineLevel="2">
      <c r="A420" s="256"/>
      <c r="B420" s="257"/>
      <c r="C420" s="258"/>
      <c r="D420" s="255"/>
      <c r="E420" s="196" t="s">
        <v>1530</v>
      </c>
      <c r="F420" s="196"/>
      <c r="G420" s="196" t="s">
        <v>255</v>
      </c>
      <c r="H420" s="196"/>
      <c r="I420" s="196"/>
      <c r="J420" s="196">
        <f t="shared" ref="J420:Q420" si="236" xml:space="preserve"> J391 * J412</f>
        <v>0</v>
      </c>
      <c r="K420" s="196">
        <f t="shared" si="236"/>
        <v>0</v>
      </c>
      <c r="L420" s="196">
        <f t="shared" si="236"/>
        <v>0</v>
      </c>
      <c r="M420" s="196">
        <f t="shared" si="236"/>
        <v>0</v>
      </c>
      <c r="N420" s="196">
        <f t="shared" si="236"/>
        <v>0</v>
      </c>
      <c r="O420" s="196">
        <f t="shared" si="236"/>
        <v>0</v>
      </c>
      <c r="P420" s="196">
        <f t="shared" si="236"/>
        <v>0</v>
      </c>
      <c r="Q420" s="196">
        <f t="shared" si="236"/>
        <v>0</v>
      </c>
    </row>
    <row r="421" spans="1:17" s="259" customFormat="1" hidden="1" outlineLevel="2">
      <c r="A421" s="256"/>
      <c r="B421" s="257"/>
      <c r="C421" s="258"/>
      <c r="D421" s="255"/>
      <c r="E421" s="196" t="s">
        <v>423</v>
      </c>
      <c r="F421" s="196"/>
      <c r="G421" s="196" t="s">
        <v>255</v>
      </c>
      <c r="H421" s="196"/>
      <c r="I421" s="196"/>
      <c r="J421" s="196">
        <f t="shared" ref="J421:Q421" si="237" xml:space="preserve"> J392 * J412</f>
        <v>0</v>
      </c>
      <c r="K421" s="196">
        <f t="shared" si="237"/>
        <v>0</v>
      </c>
      <c r="L421" s="196">
        <f t="shared" si="237"/>
        <v>0</v>
      </c>
      <c r="M421" s="196">
        <f t="shared" si="237"/>
        <v>0</v>
      </c>
      <c r="N421" s="196">
        <f t="shared" si="237"/>
        <v>0</v>
      </c>
      <c r="O421" s="196">
        <f t="shared" si="237"/>
        <v>0</v>
      </c>
      <c r="P421" s="196">
        <f t="shared" si="237"/>
        <v>0</v>
      </c>
      <c r="Q421" s="196">
        <f t="shared" si="237"/>
        <v>0</v>
      </c>
    </row>
    <row r="422" spans="1:17" s="259" customFormat="1" hidden="1" outlineLevel="2">
      <c r="A422" s="256"/>
      <c r="B422" s="257"/>
      <c r="C422" s="258"/>
      <c r="D422" s="255"/>
      <c r="E422" s="196" t="s">
        <v>425</v>
      </c>
      <c r="F422" s="196"/>
      <c r="G422" s="196" t="s">
        <v>255</v>
      </c>
      <c r="H422" s="196"/>
      <c r="I422" s="196"/>
      <c r="J422" s="196">
        <f t="shared" ref="J422:Q422" si="238" xml:space="preserve"> J393 * J412</f>
        <v>0</v>
      </c>
      <c r="K422" s="196">
        <f t="shared" si="238"/>
        <v>0</v>
      </c>
      <c r="L422" s="196">
        <f t="shared" si="238"/>
        <v>0</v>
      </c>
      <c r="M422" s="196">
        <f t="shared" si="238"/>
        <v>0</v>
      </c>
      <c r="N422" s="196">
        <f t="shared" si="238"/>
        <v>0</v>
      </c>
      <c r="O422" s="196">
        <f t="shared" si="238"/>
        <v>0</v>
      </c>
      <c r="P422" s="196">
        <f t="shared" si="238"/>
        <v>0</v>
      </c>
      <c r="Q422" s="196">
        <f t="shared" si="238"/>
        <v>0</v>
      </c>
    </row>
    <row r="423" spans="1:17" s="259" customFormat="1" hidden="1" outlineLevel="2">
      <c r="A423" s="256"/>
      <c r="B423" s="257"/>
      <c r="C423" s="258"/>
      <c r="D423" s="255"/>
      <c r="E423" s="196" t="s">
        <v>1531</v>
      </c>
      <c r="F423" s="196"/>
      <c r="G423" s="196" t="s">
        <v>255</v>
      </c>
      <c r="H423" s="196"/>
      <c r="I423" s="196"/>
      <c r="J423" s="196">
        <f t="shared" ref="J423:Q423" si="239" xml:space="preserve"> IF( J$10 = 1, J390 * J412, J394 * J412)</f>
        <v>0</v>
      </c>
      <c r="K423" s="196">
        <f t="shared" si="239"/>
        <v>0</v>
      </c>
      <c r="L423" s="196">
        <f t="shared" si="239"/>
        <v>0</v>
      </c>
      <c r="M423" s="196">
        <f t="shared" si="239"/>
        <v>0</v>
      </c>
      <c r="N423" s="196">
        <f t="shared" si="239"/>
        <v>0</v>
      </c>
      <c r="O423" s="196">
        <f t="shared" si="239"/>
        <v>0</v>
      </c>
      <c r="P423" s="196">
        <f t="shared" si="239"/>
        <v>0</v>
      </c>
      <c r="Q423" s="196">
        <f t="shared" si="239"/>
        <v>0</v>
      </c>
    </row>
    <row r="424" spans="1:17" s="259" customFormat="1" hidden="1" outlineLevel="2">
      <c r="A424" s="256"/>
      <c r="B424" s="257"/>
      <c r="C424" s="258"/>
      <c r="D424" s="255"/>
      <c r="E424" s="196"/>
      <c r="F424" s="196"/>
      <c r="G424" s="196"/>
      <c r="H424" s="196"/>
      <c r="I424" s="196"/>
      <c r="J424" s="196"/>
      <c r="K424" s="196"/>
      <c r="L424" s="196"/>
      <c r="M424" s="196"/>
      <c r="N424" s="196"/>
      <c r="O424" s="196"/>
      <c r="P424" s="196"/>
      <c r="Q424" s="196"/>
    </row>
    <row r="425" spans="1:17" s="259" customFormat="1" hidden="1" outlineLevel="2">
      <c r="A425" s="256"/>
      <c r="B425" s="257"/>
      <c r="C425" s="258"/>
      <c r="D425" s="255"/>
      <c r="E425" s="196" t="s">
        <v>1532</v>
      </c>
      <c r="F425" s="196"/>
      <c r="G425" s="196" t="s">
        <v>255</v>
      </c>
      <c r="H425" s="196"/>
      <c r="I425" s="196"/>
      <c r="J425" s="196">
        <f t="shared" ref="J425:Q425" si="240" xml:space="preserve"> J398 * J412</f>
        <v>0</v>
      </c>
      <c r="K425" s="196">
        <f t="shared" si="240"/>
        <v>0</v>
      </c>
      <c r="L425" s="196">
        <f t="shared" si="240"/>
        <v>0</v>
      </c>
      <c r="M425" s="196">
        <f t="shared" si="240"/>
        <v>0</v>
      </c>
      <c r="N425" s="196">
        <f t="shared" si="240"/>
        <v>0</v>
      </c>
      <c r="O425" s="196">
        <f t="shared" si="240"/>
        <v>0</v>
      </c>
      <c r="P425" s="196">
        <f t="shared" si="240"/>
        <v>0</v>
      </c>
      <c r="Q425" s="196">
        <f t="shared" si="240"/>
        <v>0</v>
      </c>
    </row>
    <row r="426" spans="1:17" s="259" customFormat="1" hidden="1" outlineLevel="2">
      <c r="A426" s="256"/>
      <c r="B426" s="257"/>
      <c r="C426" s="258"/>
      <c r="D426" s="255"/>
      <c r="E426" s="196" t="s">
        <v>433</v>
      </c>
      <c r="F426" s="196"/>
      <c r="G426" s="196" t="s">
        <v>255</v>
      </c>
      <c r="H426" s="196"/>
      <c r="I426" s="196"/>
      <c r="J426" s="196">
        <f t="shared" ref="J426:Q426" si="241" xml:space="preserve"> J399 * J412</f>
        <v>0</v>
      </c>
      <c r="K426" s="196">
        <f t="shared" si="241"/>
        <v>0</v>
      </c>
      <c r="L426" s="196">
        <f t="shared" si="241"/>
        <v>0</v>
      </c>
      <c r="M426" s="196">
        <f t="shared" si="241"/>
        <v>0</v>
      </c>
      <c r="N426" s="196">
        <f t="shared" si="241"/>
        <v>0</v>
      </c>
      <c r="O426" s="196">
        <f t="shared" si="241"/>
        <v>0</v>
      </c>
      <c r="P426" s="196">
        <f t="shared" si="241"/>
        <v>0</v>
      </c>
      <c r="Q426" s="196">
        <f t="shared" si="241"/>
        <v>0</v>
      </c>
    </row>
    <row r="427" spans="1:17" s="259" customFormat="1" hidden="1" outlineLevel="2">
      <c r="A427" s="256"/>
      <c r="B427" s="257"/>
      <c r="C427" s="258"/>
      <c r="D427" s="255"/>
      <c r="E427" s="196" t="s">
        <v>435</v>
      </c>
      <c r="F427" s="196"/>
      <c r="G427" s="196" t="s">
        <v>255</v>
      </c>
      <c r="H427" s="196"/>
      <c r="I427" s="196"/>
      <c r="J427" s="196">
        <f t="shared" ref="J427:Q427" si="242" xml:space="preserve"> J400 * J412</f>
        <v>0</v>
      </c>
      <c r="K427" s="196">
        <f t="shared" si="242"/>
        <v>0</v>
      </c>
      <c r="L427" s="196">
        <f t="shared" si="242"/>
        <v>0</v>
      </c>
      <c r="M427" s="196">
        <f t="shared" si="242"/>
        <v>0</v>
      </c>
      <c r="N427" s="196">
        <f t="shared" si="242"/>
        <v>0</v>
      </c>
      <c r="O427" s="196">
        <f t="shared" si="242"/>
        <v>0</v>
      </c>
      <c r="P427" s="196">
        <f t="shared" si="242"/>
        <v>0</v>
      </c>
      <c r="Q427" s="196">
        <f t="shared" si="242"/>
        <v>0</v>
      </c>
    </row>
    <row r="428" spans="1:17" s="259" customFormat="1" hidden="1" outlineLevel="2">
      <c r="A428" s="256"/>
      <c r="B428" s="257"/>
      <c r="C428" s="258"/>
      <c r="D428" s="255"/>
      <c r="E428" s="196" t="s">
        <v>1533</v>
      </c>
      <c r="F428" s="196"/>
      <c r="G428" s="196" t="s">
        <v>255</v>
      </c>
      <c r="H428" s="196"/>
      <c r="I428" s="196"/>
      <c r="J428" s="196">
        <f t="shared" ref="J428:Q428" si="243" xml:space="preserve"> IF(J$10 = 1, J397 * J412, J401 * J412)</f>
        <v>0</v>
      </c>
      <c r="K428" s="196">
        <f t="shared" si="243"/>
        <v>0</v>
      </c>
      <c r="L428" s="196">
        <f t="shared" si="243"/>
        <v>0</v>
      </c>
      <c r="M428" s="196">
        <f t="shared" si="243"/>
        <v>0</v>
      </c>
      <c r="N428" s="196">
        <f t="shared" si="243"/>
        <v>0</v>
      </c>
      <c r="O428" s="196">
        <f t="shared" si="243"/>
        <v>0</v>
      </c>
      <c r="P428" s="196">
        <f t="shared" si="243"/>
        <v>0</v>
      </c>
      <c r="Q428" s="196">
        <f t="shared" si="243"/>
        <v>0</v>
      </c>
    </row>
    <row r="429" spans="1:17" s="259" customFormat="1" hidden="1" outlineLevel="2">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2">
      <c r="A430" s="256"/>
      <c r="B430" s="257"/>
      <c r="C430" s="258"/>
      <c r="D430" s="255"/>
      <c r="E430" s="196" t="s">
        <v>1534</v>
      </c>
      <c r="F430" s="196"/>
      <c r="G430" s="196" t="s">
        <v>255</v>
      </c>
      <c r="H430" s="196"/>
      <c r="I430" s="196"/>
      <c r="J430" s="196">
        <f t="shared" ref="J430:Q430" si="244" xml:space="preserve"> J388 * J411</f>
        <v>0</v>
      </c>
      <c r="K430" s="196">
        <f t="shared" si="244"/>
        <v>0</v>
      </c>
      <c r="L430" s="196">
        <f t="shared" si="244"/>
        <v>0</v>
      </c>
      <c r="M430" s="196">
        <f t="shared" si="244"/>
        <v>0</v>
      </c>
      <c r="N430" s="196">
        <f t="shared" si="244"/>
        <v>0</v>
      </c>
      <c r="O430" s="196">
        <f t="shared" si="244"/>
        <v>0</v>
      </c>
      <c r="P430" s="196">
        <f t="shared" si="244"/>
        <v>0</v>
      </c>
      <c r="Q430" s="196">
        <f t="shared" si="244"/>
        <v>0</v>
      </c>
    </row>
    <row r="431" spans="1:17" s="259" customFormat="1" hidden="1" outlineLevel="2">
      <c r="A431" s="256"/>
      <c r="B431" s="257"/>
      <c r="C431" s="258"/>
      <c r="D431" s="255"/>
      <c r="E431" s="196" t="s">
        <v>1535</v>
      </c>
      <c r="F431" s="196"/>
      <c r="G431" s="196" t="s">
        <v>255</v>
      </c>
      <c r="H431" s="196"/>
      <c r="I431" s="196"/>
      <c r="J431" s="196">
        <f t="shared" ref="J431:Q431" si="245" xml:space="preserve"> J395 * J411</f>
        <v>0</v>
      </c>
      <c r="K431" s="196">
        <f t="shared" si="245"/>
        <v>0</v>
      </c>
      <c r="L431" s="196">
        <f t="shared" si="245"/>
        <v>0</v>
      </c>
      <c r="M431" s="196">
        <f t="shared" si="245"/>
        <v>0</v>
      </c>
      <c r="N431" s="196">
        <f t="shared" si="245"/>
        <v>0</v>
      </c>
      <c r="O431" s="196">
        <f t="shared" si="245"/>
        <v>0</v>
      </c>
      <c r="P431" s="196">
        <f t="shared" si="245"/>
        <v>0</v>
      </c>
      <c r="Q431" s="196">
        <f t="shared" si="245"/>
        <v>0</v>
      </c>
    </row>
    <row r="432" spans="1:17" s="259" customFormat="1" hidden="1" outlineLevel="2">
      <c r="A432" s="256"/>
      <c r="B432" s="257"/>
      <c r="C432" s="258"/>
      <c r="D432" s="255"/>
      <c r="E432" s="196" t="s">
        <v>1536</v>
      </c>
      <c r="F432" s="196"/>
      <c r="G432" s="196" t="s">
        <v>255</v>
      </c>
      <c r="H432" s="196"/>
      <c r="I432" s="196"/>
      <c r="J432" s="196">
        <f t="shared" ref="J432:Q432" si="246" xml:space="preserve"> J402 * J411</f>
        <v>0</v>
      </c>
      <c r="K432" s="196">
        <f t="shared" si="246"/>
        <v>0</v>
      </c>
      <c r="L432" s="196">
        <f t="shared" si="246"/>
        <v>0</v>
      </c>
      <c r="M432" s="196">
        <f t="shared" si="246"/>
        <v>0</v>
      </c>
      <c r="N432" s="196">
        <f t="shared" si="246"/>
        <v>0</v>
      </c>
      <c r="O432" s="196">
        <f t="shared" si="246"/>
        <v>0</v>
      </c>
      <c r="P432" s="196">
        <f t="shared" si="246"/>
        <v>0</v>
      </c>
      <c r="Q432" s="196">
        <f t="shared" si="246"/>
        <v>0</v>
      </c>
    </row>
    <row r="433" spans="1:17" s="192" customFormat="1" hidden="1" outlineLevel="2">
      <c r="A433" s="188"/>
      <c r="B433" s="304"/>
      <c r="C433" s="190"/>
      <c r="D433" s="191"/>
      <c r="E433" s="243" t="s">
        <v>1537</v>
      </c>
      <c r="F433" s="243"/>
      <c r="G433" s="243" t="s">
        <v>255</v>
      </c>
      <c r="H433" s="243"/>
      <c r="I433" s="243"/>
      <c r="J433" s="243">
        <f t="shared" ref="J433:Q433" si="247" xml:space="preserve"> SUM(J430:J432)</f>
        <v>0</v>
      </c>
      <c r="K433" s="243">
        <f t="shared" si="247"/>
        <v>0</v>
      </c>
      <c r="L433" s="243">
        <f t="shared" si="247"/>
        <v>0</v>
      </c>
      <c r="M433" s="243">
        <f t="shared" si="247"/>
        <v>0</v>
      </c>
      <c r="N433" s="243">
        <f t="shared" si="247"/>
        <v>0</v>
      </c>
      <c r="O433" s="243">
        <f t="shared" si="247"/>
        <v>0</v>
      </c>
      <c r="P433" s="243">
        <f t="shared" si="247"/>
        <v>0</v>
      </c>
      <c r="Q433" s="243">
        <f t="shared" si="247"/>
        <v>0</v>
      </c>
    </row>
    <row r="434" spans="1:17" s="259" customFormat="1" hidden="1" outlineLevel="1">
      <c r="A434" s="256"/>
      <c r="B434" s="257"/>
      <c r="C434" s="258"/>
      <c r="D434" s="255"/>
      <c r="E434" s="196"/>
      <c r="F434" s="196"/>
      <c r="G434" s="196"/>
      <c r="H434" s="196"/>
      <c r="I434" s="196"/>
      <c r="J434" s="196"/>
      <c r="K434" s="196"/>
      <c r="L434" s="196"/>
      <c r="M434" s="196"/>
      <c r="N434" s="196"/>
      <c r="O434" s="196"/>
      <c r="P434" s="196"/>
      <c r="Q434" s="196"/>
    </row>
    <row r="435" spans="1:17" s="259" customFormat="1" hidden="1" outlineLevel="1" collapsed="1">
      <c r="A435" s="256"/>
      <c r="B435" s="257" t="s">
        <v>994</v>
      </c>
      <c r="C435" s="258"/>
      <c r="D435" s="255"/>
      <c r="E435" s="196"/>
      <c r="F435" s="196"/>
      <c r="G435" s="196"/>
      <c r="H435" s="196"/>
      <c r="I435" s="196"/>
      <c r="J435" s="196"/>
      <c r="K435" s="196"/>
      <c r="L435" s="196"/>
      <c r="M435" s="196"/>
      <c r="N435" s="196"/>
      <c r="O435" s="196"/>
      <c r="P435" s="196"/>
      <c r="Q435" s="196"/>
    </row>
    <row r="436" spans="1:17" s="259" customFormat="1" hidden="1" outlineLevel="2">
      <c r="A436" s="256"/>
      <c r="B436" s="257"/>
      <c r="C436" s="258"/>
      <c r="D436" s="255"/>
      <c r="E436" s="266"/>
      <c r="F436" s="266"/>
      <c r="G436" s="266"/>
      <c r="H436" s="267"/>
      <c r="I436" s="266"/>
      <c r="J436" s="267"/>
      <c r="K436" s="267"/>
      <c r="L436" s="267"/>
      <c r="M436" s="267"/>
      <c r="N436" s="267"/>
      <c r="O436" s="267"/>
      <c r="P436" s="267"/>
      <c r="Q436" s="267"/>
    </row>
    <row r="437" spans="1:17" s="200" customFormat="1" hidden="1" outlineLevel="2">
      <c r="A437" s="314"/>
      <c r="B437" s="315"/>
      <c r="C437" s="316"/>
      <c r="D437" s="317"/>
      <c r="E437" s="318" t="str">
        <f t="shared" ref="E437:Q437" si="248" xml:space="preserve"> E418</f>
        <v>Closing RCV (RPI inflated RCV) - DMMY - nominal</v>
      </c>
      <c r="F437" s="318">
        <f t="shared" si="248"/>
        <v>0</v>
      </c>
      <c r="G437" s="318" t="str">
        <f t="shared" si="248"/>
        <v>£m</v>
      </c>
      <c r="H437" s="318">
        <f t="shared" si="248"/>
        <v>0</v>
      </c>
      <c r="I437" s="318">
        <f t="shared" si="248"/>
        <v>0</v>
      </c>
      <c r="J437" s="318">
        <f t="shared" si="248"/>
        <v>0</v>
      </c>
      <c r="K437" s="318">
        <f t="shared" si="248"/>
        <v>0</v>
      </c>
      <c r="L437" s="318">
        <f t="shared" si="248"/>
        <v>0</v>
      </c>
      <c r="M437" s="318">
        <f t="shared" si="248"/>
        <v>0</v>
      </c>
      <c r="N437" s="318">
        <f t="shared" si="248"/>
        <v>0</v>
      </c>
      <c r="O437" s="318">
        <f t="shared" si="248"/>
        <v>0</v>
      </c>
      <c r="P437" s="318">
        <f t="shared" si="248"/>
        <v>0</v>
      </c>
      <c r="Q437" s="318">
        <f t="shared" si="248"/>
        <v>0</v>
      </c>
    </row>
    <row r="438" spans="1:17" s="200" customFormat="1" hidden="1" outlineLevel="2">
      <c r="A438" s="314"/>
      <c r="B438" s="315"/>
      <c r="C438" s="316"/>
      <c r="D438" s="317" t="s">
        <v>719</v>
      </c>
      <c r="E438" s="318" t="str">
        <f t="shared" ref="E438:Q438" si="249" xml:space="preserve"> E423</f>
        <v>Closing RCV (CPIH inflated RCV) - DMMY - nominal</v>
      </c>
      <c r="F438" s="318">
        <f t="shared" si="249"/>
        <v>0</v>
      </c>
      <c r="G438" s="318" t="str">
        <f t="shared" si="249"/>
        <v>£m</v>
      </c>
      <c r="H438" s="318">
        <f t="shared" si="249"/>
        <v>0</v>
      </c>
      <c r="I438" s="318">
        <f t="shared" si="249"/>
        <v>0</v>
      </c>
      <c r="J438" s="318">
        <f t="shared" si="249"/>
        <v>0</v>
      </c>
      <c r="K438" s="318">
        <f t="shared" si="249"/>
        <v>0</v>
      </c>
      <c r="L438" s="318">
        <f t="shared" si="249"/>
        <v>0</v>
      </c>
      <c r="M438" s="318">
        <f t="shared" si="249"/>
        <v>0</v>
      </c>
      <c r="N438" s="318">
        <f t="shared" si="249"/>
        <v>0</v>
      </c>
      <c r="O438" s="318">
        <f t="shared" si="249"/>
        <v>0</v>
      </c>
      <c r="P438" s="318">
        <f t="shared" si="249"/>
        <v>0</v>
      </c>
      <c r="Q438" s="318">
        <f t="shared" si="249"/>
        <v>0</v>
      </c>
    </row>
    <row r="439" spans="1:17" s="200" customFormat="1" hidden="1" outlineLevel="2">
      <c r="A439" s="314"/>
      <c r="B439" s="315"/>
      <c r="C439" s="316"/>
      <c r="D439" s="317" t="s">
        <v>719</v>
      </c>
      <c r="E439" s="318" t="str">
        <f t="shared" ref="E439:Q439" si="250" xml:space="preserve"> E428</f>
        <v>Closing RCV (Post 2020 investment RCV) - DMMY - nominal</v>
      </c>
      <c r="F439" s="318">
        <f t="shared" si="250"/>
        <v>0</v>
      </c>
      <c r="G439" s="318" t="str">
        <f t="shared" si="250"/>
        <v>£m</v>
      </c>
      <c r="H439" s="318">
        <f t="shared" si="250"/>
        <v>0</v>
      </c>
      <c r="I439" s="318">
        <f t="shared" si="250"/>
        <v>0</v>
      </c>
      <c r="J439" s="318">
        <f t="shared" si="250"/>
        <v>0</v>
      </c>
      <c r="K439" s="318">
        <f t="shared" si="250"/>
        <v>0</v>
      </c>
      <c r="L439" s="318">
        <f t="shared" si="250"/>
        <v>0</v>
      </c>
      <c r="M439" s="318">
        <f t="shared" si="250"/>
        <v>0</v>
      </c>
      <c r="N439" s="318">
        <f t="shared" si="250"/>
        <v>0</v>
      </c>
      <c r="O439" s="318">
        <f t="shared" si="250"/>
        <v>0</v>
      </c>
      <c r="P439" s="318">
        <f t="shared" si="250"/>
        <v>0</v>
      </c>
      <c r="Q439" s="318">
        <f t="shared" si="250"/>
        <v>0</v>
      </c>
    </row>
    <row r="440" spans="1:17" s="192" customFormat="1" hidden="1" outlineLevel="2">
      <c r="A440" s="188"/>
      <c r="B440" s="304"/>
      <c r="C440" s="190"/>
      <c r="D440" s="191"/>
      <c r="E440" s="243" t="s">
        <v>1236</v>
      </c>
      <c r="F440" s="243"/>
      <c r="G440" s="243" t="s">
        <v>255</v>
      </c>
      <c r="H440" s="243"/>
      <c r="I440" s="243"/>
      <c r="J440" s="319">
        <f t="shared" ref="J440:Q440" si="251" xml:space="preserve"> SUM(J437:J439)</f>
        <v>0</v>
      </c>
      <c r="K440" s="319">
        <f t="shared" si="251"/>
        <v>0</v>
      </c>
      <c r="L440" s="319">
        <f t="shared" si="251"/>
        <v>0</v>
      </c>
      <c r="M440" s="319">
        <f t="shared" si="251"/>
        <v>0</v>
      </c>
      <c r="N440" s="319">
        <f t="shared" si="251"/>
        <v>0</v>
      </c>
      <c r="O440" s="319">
        <f t="shared" si="251"/>
        <v>0</v>
      </c>
      <c r="P440" s="319">
        <f t="shared" si="251"/>
        <v>0</v>
      </c>
      <c r="Q440" s="319">
        <f t="shared" si="251"/>
        <v>0</v>
      </c>
    </row>
    <row r="441" spans="1:17" s="259" customFormat="1" hidden="1" outlineLevel="2">
      <c r="A441" s="256"/>
      <c r="B441" s="257"/>
      <c r="C441" s="258"/>
      <c r="D441" s="255"/>
      <c r="E441" s="196"/>
      <c r="F441" s="196"/>
      <c r="G441" s="196"/>
      <c r="H441" s="196"/>
      <c r="I441" s="196"/>
      <c r="J441" s="196"/>
      <c r="K441" s="196"/>
      <c r="L441" s="196"/>
      <c r="M441" s="196"/>
      <c r="N441" s="196"/>
      <c r="O441" s="196"/>
      <c r="P441" s="196"/>
      <c r="Q441" s="196"/>
    </row>
    <row r="442" spans="1:17" s="200" customFormat="1" hidden="1" outlineLevel="2">
      <c r="A442" s="314"/>
      <c r="B442" s="315"/>
      <c r="C442" s="316"/>
      <c r="D442" s="317"/>
      <c r="E442" s="318" t="s">
        <v>1237</v>
      </c>
      <c r="F442" s="318"/>
      <c r="G442" s="318" t="s">
        <v>255</v>
      </c>
      <c r="H442" s="318"/>
      <c r="I442" s="318"/>
      <c r="J442" s="318">
        <f t="shared" ref="J442:J444" si="252" xml:space="preserve"> I437 * J$21</f>
        <v>0</v>
      </c>
      <c r="K442" s="318">
        <f t="shared" ref="K442:K444" si="253" xml:space="preserve"> J437 * K$21</f>
        <v>0</v>
      </c>
      <c r="L442" s="318">
        <f t="shared" ref="L442:L444" si="254" xml:space="preserve"> K437 * L$21</f>
        <v>0</v>
      </c>
      <c r="M442" s="318">
        <f xml:space="preserve"> L437 * M$21</f>
        <v>0</v>
      </c>
      <c r="N442" s="318">
        <f xml:space="preserve"> M437 * N$21</f>
        <v>0</v>
      </c>
      <c r="O442" s="318">
        <f t="shared" ref="O442:O444" si="255" xml:space="preserve"> N437 * O$21</f>
        <v>0</v>
      </c>
      <c r="P442" s="318">
        <f t="shared" ref="P442:P444" si="256" xml:space="preserve"> O437 * P$21</f>
        <v>0</v>
      </c>
      <c r="Q442" s="318">
        <f t="shared" ref="Q442:Q444" si="257" xml:space="preserve"> P437 * Q$21</f>
        <v>0</v>
      </c>
    </row>
    <row r="443" spans="1:17" s="200" customFormat="1" hidden="1" outlineLevel="2">
      <c r="A443" s="314"/>
      <c r="B443" s="315"/>
      <c r="C443" s="316"/>
      <c r="D443" s="317" t="s">
        <v>719</v>
      </c>
      <c r="E443" s="318" t="s">
        <v>1238</v>
      </c>
      <c r="F443" s="318"/>
      <c r="G443" s="318" t="s">
        <v>255</v>
      </c>
      <c r="H443" s="318"/>
      <c r="I443" s="318"/>
      <c r="J443" s="318">
        <f t="shared" si="252"/>
        <v>0</v>
      </c>
      <c r="K443" s="318">
        <f t="shared" si="253"/>
        <v>0</v>
      </c>
      <c r="L443" s="318">
        <f t="shared" si="254"/>
        <v>0</v>
      </c>
      <c r="M443" s="318">
        <f t="shared" ref="M443:M444" si="258" xml:space="preserve"> L438 * M$21</f>
        <v>0</v>
      </c>
      <c r="N443" s="318">
        <f t="shared" ref="N443:N444" si="259" xml:space="preserve"> M438 * N$21</f>
        <v>0</v>
      </c>
      <c r="O443" s="318">
        <f t="shared" si="255"/>
        <v>0</v>
      </c>
      <c r="P443" s="318">
        <f t="shared" si="256"/>
        <v>0</v>
      </c>
      <c r="Q443" s="318">
        <f t="shared" si="257"/>
        <v>0</v>
      </c>
    </row>
    <row r="444" spans="1:17" s="200" customFormat="1" hidden="1" outlineLevel="2">
      <c r="A444" s="314"/>
      <c r="B444" s="315"/>
      <c r="C444" s="316"/>
      <c r="D444" s="317" t="s">
        <v>719</v>
      </c>
      <c r="E444" s="318" t="s">
        <v>1239</v>
      </c>
      <c r="F444" s="318"/>
      <c r="G444" s="318" t="s">
        <v>255</v>
      </c>
      <c r="H444" s="318"/>
      <c r="I444" s="318"/>
      <c r="J444" s="318">
        <f t="shared" si="252"/>
        <v>0</v>
      </c>
      <c r="K444" s="318">
        <f t="shared" si="253"/>
        <v>0</v>
      </c>
      <c r="L444" s="318">
        <f t="shared" si="254"/>
        <v>0</v>
      </c>
      <c r="M444" s="318">
        <f t="shared" si="258"/>
        <v>0</v>
      </c>
      <c r="N444" s="318">
        <f t="shared" si="259"/>
        <v>0</v>
      </c>
      <c r="O444" s="318">
        <f t="shared" si="255"/>
        <v>0</v>
      </c>
      <c r="P444" s="318">
        <f t="shared" si="256"/>
        <v>0</v>
      </c>
      <c r="Q444" s="318">
        <f t="shared" si="257"/>
        <v>0</v>
      </c>
    </row>
    <row r="445" spans="1:17" s="192" customFormat="1" hidden="1" outlineLevel="2">
      <c r="A445" s="188"/>
      <c r="B445" s="304"/>
      <c r="C445" s="190"/>
      <c r="D445" s="191"/>
      <c r="E445" s="243" t="s">
        <v>1240</v>
      </c>
      <c r="F445" s="243"/>
      <c r="G445" s="243" t="s">
        <v>255</v>
      </c>
      <c r="H445" s="243"/>
      <c r="I445" s="243"/>
      <c r="J445" s="319">
        <f t="shared" ref="J445:Q445" si="260" xml:space="preserve"> SUM(J442:J444)</f>
        <v>0</v>
      </c>
      <c r="K445" s="319">
        <f t="shared" si="260"/>
        <v>0</v>
      </c>
      <c r="L445" s="319">
        <f t="shared" si="260"/>
        <v>0</v>
      </c>
      <c r="M445" s="319">
        <f t="shared" si="260"/>
        <v>0</v>
      </c>
      <c r="N445" s="319">
        <f t="shared" si="260"/>
        <v>0</v>
      </c>
      <c r="O445" s="319">
        <f t="shared" si="260"/>
        <v>0</v>
      </c>
      <c r="P445" s="319">
        <f t="shared" si="260"/>
        <v>0</v>
      </c>
      <c r="Q445" s="319">
        <f t="shared" si="260"/>
        <v>0</v>
      </c>
    </row>
    <row r="446" spans="1:17" s="259" customFormat="1" hidden="1" outlineLevel="2">
      <c r="A446" s="256"/>
      <c r="B446" s="257"/>
      <c r="C446" s="258"/>
      <c r="D446" s="255"/>
      <c r="E446" s="196"/>
      <c r="F446" s="196"/>
      <c r="G446" s="196"/>
      <c r="H446" s="196"/>
      <c r="I446" s="196"/>
      <c r="J446" s="196"/>
      <c r="K446" s="196"/>
      <c r="L446" s="196"/>
      <c r="M446" s="196"/>
      <c r="N446" s="196"/>
      <c r="O446" s="196"/>
      <c r="P446" s="196"/>
      <c r="Q446" s="196"/>
    </row>
    <row r="447" spans="1:17" s="259" customFormat="1" hidden="1" outlineLevel="2">
      <c r="A447" s="256"/>
      <c r="B447" s="257"/>
      <c r="C447" s="258"/>
      <c r="D447" s="255"/>
      <c r="E447" s="196" t="str">
        <f t="shared" ref="E447:Q447" si="261" xml:space="preserve"> E445</f>
        <v>Prior year closing RCV expressed in current year nominal terms - DMMY</v>
      </c>
      <c r="F447" s="196">
        <f t="shared" si="261"/>
        <v>0</v>
      </c>
      <c r="G447" s="196" t="str">
        <f t="shared" si="261"/>
        <v>£m</v>
      </c>
      <c r="H447" s="196">
        <f t="shared" si="261"/>
        <v>0</v>
      </c>
      <c r="I447" s="196">
        <f t="shared" si="261"/>
        <v>0</v>
      </c>
      <c r="J447" s="196">
        <f t="shared" si="261"/>
        <v>0</v>
      </c>
      <c r="K447" s="196">
        <f t="shared" si="261"/>
        <v>0</v>
      </c>
      <c r="L447" s="196">
        <f t="shared" si="261"/>
        <v>0</v>
      </c>
      <c r="M447" s="196">
        <f t="shared" si="261"/>
        <v>0</v>
      </c>
      <c r="N447" s="196">
        <f t="shared" si="261"/>
        <v>0</v>
      </c>
      <c r="O447" s="196">
        <f t="shared" si="261"/>
        <v>0</v>
      </c>
      <c r="P447" s="196">
        <f t="shared" si="261"/>
        <v>0</v>
      </c>
      <c r="Q447" s="196">
        <f t="shared" si="261"/>
        <v>0</v>
      </c>
    </row>
    <row r="448" spans="1:17" s="259" customFormat="1" hidden="1" outlineLevel="2">
      <c r="A448" s="256"/>
      <c r="B448" s="257"/>
      <c r="C448" s="258"/>
      <c r="D448" s="255" t="s">
        <v>631</v>
      </c>
      <c r="E448" s="196" t="s">
        <v>1241</v>
      </c>
      <c r="F448" s="196"/>
      <c r="G448" s="196" t="s">
        <v>255</v>
      </c>
      <c r="H448" s="196"/>
      <c r="I448" s="196"/>
      <c r="J448" s="196">
        <f t="shared" ref="J448" si="262" xml:space="preserve"> I440</f>
        <v>0</v>
      </c>
      <c r="K448" s="196">
        <f t="shared" ref="K448" si="263" xml:space="preserve"> J440</f>
        <v>0</v>
      </c>
      <c r="L448" s="196">
        <f t="shared" ref="L448" si="264" xml:space="preserve"> K440</f>
        <v>0</v>
      </c>
      <c r="M448" s="196">
        <f t="shared" ref="M448" si="265" xml:space="preserve"> L440</f>
        <v>0</v>
      </c>
      <c r="N448" s="196">
        <f t="shared" ref="N448" si="266" xml:space="preserve"> M440</f>
        <v>0</v>
      </c>
      <c r="O448" s="196">
        <f t="shared" ref="O448" si="267" xml:space="preserve"> N440</f>
        <v>0</v>
      </c>
      <c r="P448" s="196">
        <f t="shared" ref="P448" si="268" xml:space="preserve"> O440</f>
        <v>0</v>
      </c>
      <c r="Q448" s="196">
        <f t="shared" ref="Q448" si="269" xml:space="preserve"> P440</f>
        <v>0</v>
      </c>
    </row>
    <row r="449" spans="1:17" s="259" customFormat="1" hidden="1" outlineLevel="2">
      <c r="A449" s="256"/>
      <c r="B449" s="257"/>
      <c r="C449" s="258"/>
      <c r="D449" s="255"/>
      <c r="E449" s="266" t="str">
        <f t="shared" ref="E449:Q449" si="270" xml:space="preserve"> E$13</f>
        <v>Annual update active flag</v>
      </c>
      <c r="F449" s="266">
        <f t="shared" si="270"/>
        <v>0</v>
      </c>
      <c r="G449" s="266" t="str">
        <f t="shared" si="270"/>
        <v>Flag</v>
      </c>
      <c r="H449" s="266">
        <f t="shared" si="270"/>
        <v>0</v>
      </c>
      <c r="I449" s="266">
        <f t="shared" si="270"/>
        <v>0</v>
      </c>
      <c r="J449" s="266">
        <f t="shared" si="270"/>
        <v>0</v>
      </c>
      <c r="K449" s="266">
        <f t="shared" si="270"/>
        <v>0</v>
      </c>
      <c r="L449" s="266">
        <f t="shared" si="270"/>
        <v>1</v>
      </c>
      <c r="M449" s="266">
        <f t="shared" si="270"/>
        <v>1</v>
      </c>
      <c r="N449" s="266">
        <f t="shared" si="270"/>
        <v>1</v>
      </c>
      <c r="O449" s="266">
        <f t="shared" si="270"/>
        <v>0</v>
      </c>
      <c r="P449" s="266">
        <f t="shared" si="270"/>
        <v>0</v>
      </c>
      <c r="Q449" s="266">
        <f t="shared" si="270"/>
        <v>0</v>
      </c>
    </row>
    <row r="450" spans="1:17" s="259" customFormat="1" hidden="1" outlineLevel="2">
      <c r="A450" s="256"/>
      <c r="B450" s="257"/>
      <c r="C450" s="258"/>
      <c r="D450" s="255"/>
      <c r="E450" s="320" t="s">
        <v>1242</v>
      </c>
      <c r="F450" s="320"/>
      <c r="G450" s="320" t="s">
        <v>255</v>
      </c>
      <c r="H450" s="320"/>
      <c r="I450" s="320"/>
      <c r="J450" s="320">
        <f t="shared" ref="J450:Q450" si="271" xml:space="preserve"> J449 * (J447 - J448)</f>
        <v>0</v>
      </c>
      <c r="K450" s="320">
        <f t="shared" si="271"/>
        <v>0</v>
      </c>
      <c r="L450" s="320">
        <f t="shared" si="271"/>
        <v>0</v>
      </c>
      <c r="M450" s="320">
        <f t="shared" si="271"/>
        <v>0</v>
      </c>
      <c r="N450" s="320">
        <f t="shared" si="271"/>
        <v>0</v>
      </c>
      <c r="O450" s="320">
        <f t="shared" si="271"/>
        <v>0</v>
      </c>
      <c r="P450" s="320">
        <f t="shared" si="271"/>
        <v>0</v>
      </c>
      <c r="Q450" s="320">
        <f t="shared" si="271"/>
        <v>0</v>
      </c>
    </row>
    <row r="451" spans="1:17" s="192" customFormat="1" hidden="1" outlineLevel="1">
      <c r="A451" s="188"/>
      <c r="B451" s="304"/>
      <c r="C451" s="190"/>
      <c r="D451" s="191"/>
      <c r="E451" s="195"/>
    </row>
    <row r="452" spans="1:17" s="192" customFormat="1" hidden="1" outlineLevel="1" collapsed="1">
      <c r="A452" s="188"/>
      <c r="B452" s="304" t="s">
        <v>759</v>
      </c>
      <c r="C452" s="190"/>
      <c r="D452" s="191"/>
      <c r="E452" s="195"/>
    </row>
    <row r="453" spans="1:17" s="192" customFormat="1" hidden="1" outlineLevel="2">
      <c r="A453" s="188"/>
      <c r="B453" s="85"/>
      <c r="C453" s="190"/>
      <c r="D453" s="191"/>
      <c r="E453" s="195"/>
    </row>
    <row r="454" spans="1:17" s="187" customFormat="1" hidden="1" outlineLevel="2">
      <c r="A454" s="183"/>
      <c r="B454" s="158"/>
      <c r="C454" s="185"/>
      <c r="D454" s="186"/>
      <c r="E454" s="181" t="str">
        <f xml:space="preserve"> Inp!E$206</f>
        <v>Regulatory equity notional (PR19FD)</v>
      </c>
      <c r="F454" s="181">
        <f xml:space="preserve"> Inp!F$206</f>
        <v>0</v>
      </c>
      <c r="G454" s="181" t="str">
        <f xml:space="preserve"> Inp!G$206</f>
        <v>%</v>
      </c>
      <c r="H454" s="181">
        <f xml:space="preserve"> Inp!H$206</f>
        <v>0</v>
      </c>
      <c r="I454" s="181">
        <f xml:space="preserve"> Inp!I$206</f>
        <v>0</v>
      </c>
      <c r="J454" s="291">
        <f xml:space="preserve"> Inp!J$206</f>
        <v>0</v>
      </c>
      <c r="K454" s="291">
        <f xml:space="preserve"> Inp!K$206</f>
        <v>0</v>
      </c>
      <c r="L454" s="291">
        <f xml:space="preserve"> Inp!L$206</f>
        <v>0</v>
      </c>
      <c r="M454" s="291">
        <f xml:space="preserve"> Inp!M$206</f>
        <v>0.4</v>
      </c>
      <c r="N454" s="291">
        <f xml:space="preserve"> Inp!N$206</f>
        <v>0.4</v>
      </c>
      <c r="O454" s="291">
        <f xml:space="preserve"> Inp!O$206</f>
        <v>0.4</v>
      </c>
      <c r="P454" s="291">
        <f xml:space="preserve"> Inp!P$206</f>
        <v>0.4</v>
      </c>
      <c r="Q454" s="291">
        <f xml:space="preserve"> Inp!Q$206</f>
        <v>0.4</v>
      </c>
    </row>
    <row r="455" spans="1:17" s="192" customFormat="1" hidden="1" outlineLevel="2">
      <c r="A455" s="188"/>
      <c r="B455" s="304"/>
      <c r="C455" s="190"/>
      <c r="D455" s="191"/>
      <c r="E455" s="195" t="str">
        <f t="shared" ref="E455:Q455" si="272" xml:space="preserve"> E433</f>
        <v>Average total RCV (year average) - DMMY - nominal</v>
      </c>
      <c r="F455" s="195">
        <f t="shared" si="272"/>
        <v>0</v>
      </c>
      <c r="G455" s="195" t="str">
        <f t="shared" si="272"/>
        <v>£m</v>
      </c>
      <c r="H455" s="195">
        <f t="shared" si="272"/>
        <v>0</v>
      </c>
      <c r="I455" s="195">
        <f t="shared" si="272"/>
        <v>0</v>
      </c>
      <c r="J455" s="195">
        <f t="shared" si="272"/>
        <v>0</v>
      </c>
      <c r="K455" s="195">
        <f t="shared" si="272"/>
        <v>0</v>
      </c>
      <c r="L455" s="195">
        <f t="shared" si="272"/>
        <v>0</v>
      </c>
      <c r="M455" s="195">
        <f t="shared" si="272"/>
        <v>0</v>
      </c>
      <c r="N455" s="195">
        <f t="shared" si="272"/>
        <v>0</v>
      </c>
      <c r="O455" s="195">
        <f t="shared" si="272"/>
        <v>0</v>
      </c>
      <c r="P455" s="195">
        <f t="shared" si="272"/>
        <v>0</v>
      </c>
      <c r="Q455" s="195">
        <f t="shared" si="272"/>
        <v>0</v>
      </c>
    </row>
    <row r="456" spans="1:17" s="192" customFormat="1" hidden="1" outlineLevel="2">
      <c r="A456" s="188"/>
      <c r="B456" s="269"/>
      <c r="C456" s="190"/>
      <c r="D456" s="191"/>
      <c r="E456" s="195" t="s">
        <v>1538</v>
      </c>
      <c r="G456" s="192" t="s">
        <v>255</v>
      </c>
      <c r="J456" s="195">
        <f t="shared" ref="J456:Q456" si="273" xml:space="preserve"> J454 * J455</f>
        <v>0</v>
      </c>
      <c r="K456" s="195">
        <f t="shared" si="273"/>
        <v>0</v>
      </c>
      <c r="L456" s="195">
        <f t="shared" si="273"/>
        <v>0</v>
      </c>
      <c r="M456" s="195">
        <f t="shared" si="273"/>
        <v>0</v>
      </c>
      <c r="N456" s="195">
        <f t="shared" si="273"/>
        <v>0</v>
      </c>
      <c r="O456" s="195">
        <f t="shared" si="273"/>
        <v>0</v>
      </c>
      <c r="P456" s="195">
        <f t="shared" si="273"/>
        <v>0</v>
      </c>
      <c r="Q456" s="195">
        <f t="shared" si="273"/>
        <v>0</v>
      </c>
    </row>
    <row r="457" spans="1:17" s="240" customFormat="1" hidden="1" outlineLevel="2">
      <c r="A457" s="237"/>
      <c r="B457" s="307"/>
      <c r="C457" s="238"/>
      <c r="D457" s="239"/>
      <c r="E457" s="196" t="s">
        <v>1244</v>
      </c>
      <c r="G457" s="240" t="s">
        <v>255</v>
      </c>
      <c r="J457" s="196">
        <f t="shared" ref="J457:Q457" si="274" xml:space="preserve"> J407 * J$13</f>
        <v>0</v>
      </c>
      <c r="K457" s="196">
        <f t="shared" si="274"/>
        <v>0</v>
      </c>
      <c r="L457" s="196">
        <f t="shared" si="274"/>
        <v>0</v>
      </c>
      <c r="M457" s="196">
        <f t="shared" si="274"/>
        <v>0</v>
      </c>
      <c r="N457" s="196">
        <f t="shared" si="274"/>
        <v>0</v>
      </c>
      <c r="O457" s="196">
        <f t="shared" si="274"/>
        <v>0</v>
      </c>
      <c r="P457" s="196">
        <f t="shared" si="274"/>
        <v>0</v>
      </c>
      <c r="Q457" s="196">
        <f t="shared" si="274"/>
        <v>0</v>
      </c>
    </row>
    <row r="458" spans="1:17" s="240" customFormat="1" hidden="1" outlineLevel="2">
      <c r="A458" s="237"/>
      <c r="B458" s="307"/>
      <c r="C458" s="238"/>
      <c r="D458" s="239"/>
      <c r="E458" s="196" t="s">
        <v>1245</v>
      </c>
      <c r="G458" s="240" t="s">
        <v>255</v>
      </c>
      <c r="J458" s="196">
        <f t="shared" ref="J458" si="275" xml:space="preserve"> J454 * J457</f>
        <v>0</v>
      </c>
      <c r="K458" s="196">
        <f t="shared" ref="K458" si="276" xml:space="preserve"> K454 * K457</f>
        <v>0</v>
      </c>
      <c r="L458" s="196">
        <f t="shared" ref="L458" si="277" xml:space="preserve"> L454 * L457</f>
        <v>0</v>
      </c>
      <c r="M458" s="196">
        <f t="shared" ref="M458" si="278" xml:space="preserve"> M454 * M457</f>
        <v>0</v>
      </c>
      <c r="N458" s="196">
        <f xml:space="preserve"> N454 * N457</f>
        <v>0</v>
      </c>
      <c r="O458" s="196">
        <f t="shared" ref="O458" si="279" xml:space="preserve"> O454 * O457</f>
        <v>0</v>
      </c>
      <c r="P458" s="196">
        <f t="shared" ref="P458" si="280" xml:space="preserve"> P454 * P457</f>
        <v>0</v>
      </c>
      <c r="Q458" s="196">
        <f t="shared" ref="Q458" si="281" xml:space="preserve"> Q454 * Q457</f>
        <v>0</v>
      </c>
    </row>
    <row r="459" spans="1:17" s="192" customFormat="1" hidden="1" outlineLevel="1">
      <c r="A459" s="188"/>
      <c r="B459" s="85"/>
      <c r="C459" s="190"/>
      <c r="D459" s="191"/>
      <c r="E459" s="195"/>
    </row>
    <row r="460" spans="1:17" s="192" customFormat="1" hidden="1" outlineLevel="1" collapsed="1">
      <c r="A460" s="188"/>
      <c r="B460" s="304" t="s">
        <v>761</v>
      </c>
      <c r="C460" s="190"/>
      <c r="D460" s="191"/>
      <c r="E460" s="195"/>
    </row>
    <row r="461" spans="1:17" s="192" customFormat="1" hidden="1" outlineLevel="2">
      <c r="A461" s="188"/>
      <c r="B461" s="304"/>
      <c r="C461" s="190"/>
      <c r="D461" s="191"/>
      <c r="E461" s="195"/>
    </row>
    <row r="462" spans="1:17" s="187" customFormat="1" hidden="1" outlineLevel="2">
      <c r="A462" s="183"/>
      <c r="B462" s="158"/>
      <c r="C462" s="185"/>
      <c r="D462" s="186"/>
      <c r="E462" s="181" t="str">
        <f xml:space="preserve"> Inp!E$214</f>
        <v>Regulatory equity actual</v>
      </c>
      <c r="F462" s="181">
        <f xml:space="preserve"> Inp!F$214</f>
        <v>0</v>
      </c>
      <c r="G462" s="181" t="str">
        <f xml:space="preserve"> Inp!G$214</f>
        <v>%</v>
      </c>
      <c r="H462" s="181">
        <f xml:space="preserve"> Inp!H$214</f>
        <v>0</v>
      </c>
      <c r="I462" s="181">
        <f xml:space="preserve"> Inp!I$214</f>
        <v>0</v>
      </c>
      <c r="J462" s="291">
        <f xml:space="preserve"> Inp!J$214</f>
        <v>0</v>
      </c>
      <c r="K462" s="291">
        <f xml:space="preserve"> Inp!K$214</f>
        <v>0</v>
      </c>
      <c r="L462" s="291">
        <f xml:space="preserve"> Inp!L$214</f>
        <v>0</v>
      </c>
      <c r="M462" s="291">
        <f xml:space="preserve"> Inp!M$214</f>
        <v>0.38514999999999999</v>
      </c>
      <c r="N462" s="291">
        <f xml:space="preserve"> Inp!N$214</f>
        <v>0</v>
      </c>
      <c r="O462" s="291">
        <f xml:space="preserve"> Inp!O$214</f>
        <v>0</v>
      </c>
      <c r="P462" s="291">
        <f xml:space="preserve"> Inp!P$214</f>
        <v>0</v>
      </c>
      <c r="Q462" s="291">
        <f xml:space="preserve"> Inp!Q$214</f>
        <v>0</v>
      </c>
    </row>
    <row r="463" spans="1:17" s="192" customFormat="1" hidden="1" outlineLevel="2">
      <c r="A463" s="188"/>
      <c r="B463" s="304"/>
      <c r="C463" s="190"/>
      <c r="D463" s="191"/>
      <c r="E463" s="195" t="str">
        <f t="shared" ref="E463:Q463" si="282" xml:space="preserve"> E433</f>
        <v>Average total RCV (year average) - DMMY - nominal</v>
      </c>
      <c r="F463" s="195">
        <f t="shared" si="282"/>
        <v>0</v>
      </c>
      <c r="G463" s="195" t="str">
        <f t="shared" si="282"/>
        <v>£m</v>
      </c>
      <c r="H463" s="195">
        <f t="shared" si="282"/>
        <v>0</v>
      </c>
      <c r="I463" s="195">
        <f t="shared" si="282"/>
        <v>0</v>
      </c>
      <c r="J463" s="195">
        <f t="shared" si="282"/>
        <v>0</v>
      </c>
      <c r="K463" s="195">
        <f t="shared" si="282"/>
        <v>0</v>
      </c>
      <c r="L463" s="195">
        <f t="shared" si="282"/>
        <v>0</v>
      </c>
      <c r="M463" s="195">
        <f t="shared" si="282"/>
        <v>0</v>
      </c>
      <c r="N463" s="195">
        <f t="shared" si="282"/>
        <v>0</v>
      </c>
      <c r="O463" s="195">
        <f t="shared" si="282"/>
        <v>0</v>
      </c>
      <c r="P463" s="195">
        <f t="shared" si="282"/>
        <v>0</v>
      </c>
      <c r="Q463" s="195">
        <f t="shared" si="282"/>
        <v>0</v>
      </c>
    </row>
    <row r="464" spans="1:17" s="192" customFormat="1" hidden="1" outlineLevel="2">
      <c r="A464" s="188"/>
      <c r="B464" s="304"/>
      <c r="C464" s="190"/>
      <c r="D464" s="191"/>
      <c r="E464" s="195" t="s">
        <v>1539</v>
      </c>
      <c r="G464" s="192" t="s">
        <v>255</v>
      </c>
      <c r="J464" s="195">
        <f t="shared" ref="J464:Q464" si="283" xml:space="preserve"> J462 * J463</f>
        <v>0</v>
      </c>
      <c r="K464" s="195">
        <f t="shared" si="283"/>
        <v>0</v>
      </c>
      <c r="L464" s="195">
        <f t="shared" si="283"/>
        <v>0</v>
      </c>
      <c r="M464" s="195">
        <f t="shared" si="283"/>
        <v>0</v>
      </c>
      <c r="N464" s="195">
        <f t="shared" si="283"/>
        <v>0</v>
      </c>
      <c r="O464" s="195">
        <f t="shared" si="283"/>
        <v>0</v>
      </c>
      <c r="P464" s="195">
        <f t="shared" si="283"/>
        <v>0</v>
      </c>
      <c r="Q464" s="195">
        <f t="shared" si="283"/>
        <v>0</v>
      </c>
    </row>
    <row r="465" spans="1:17" s="259" customFormat="1" hidden="1" outlineLevel="2">
      <c r="A465" s="256"/>
      <c r="B465" s="257"/>
      <c r="C465" s="258"/>
      <c r="D465" s="255"/>
      <c r="E465" s="196" t="s">
        <v>1244</v>
      </c>
      <c r="F465" s="240"/>
      <c r="G465" s="240" t="s">
        <v>255</v>
      </c>
      <c r="H465" s="240"/>
      <c r="I465" s="240"/>
      <c r="J465" s="196">
        <f t="shared" ref="J465:L465" si="284" xml:space="preserve"> J407 * J$13</f>
        <v>0</v>
      </c>
      <c r="K465" s="196">
        <f t="shared" si="284"/>
        <v>0</v>
      </c>
      <c r="L465" s="196">
        <f t="shared" si="284"/>
        <v>0</v>
      </c>
      <c r="M465" s="196">
        <f xml:space="preserve"> M407 * M$13</f>
        <v>0</v>
      </c>
      <c r="N465" s="196">
        <f t="shared" ref="N465:Q465" si="285" xml:space="preserve"> N407 * N$13</f>
        <v>0</v>
      </c>
      <c r="O465" s="196">
        <f t="shared" si="285"/>
        <v>0</v>
      </c>
      <c r="P465" s="196">
        <f t="shared" si="285"/>
        <v>0</v>
      </c>
      <c r="Q465" s="196">
        <f t="shared" si="285"/>
        <v>0</v>
      </c>
    </row>
    <row r="466" spans="1:17" s="259" customFormat="1" hidden="1" outlineLevel="2">
      <c r="A466" s="256"/>
      <c r="B466" s="257"/>
      <c r="C466" s="258"/>
      <c r="D466" s="255"/>
      <c r="E466" s="196" t="s">
        <v>1247</v>
      </c>
      <c r="F466" s="240"/>
      <c r="G466" s="240" t="s">
        <v>255</v>
      </c>
      <c r="H466" s="240"/>
      <c r="I466" s="240"/>
      <c r="J466" s="196">
        <f t="shared" ref="J466" si="286" xml:space="preserve"> J462 * J465</f>
        <v>0</v>
      </c>
      <c r="K466" s="196">
        <f t="shared" ref="K466" si="287" xml:space="preserve"> K462 * K465</f>
        <v>0</v>
      </c>
      <c r="L466" s="196">
        <f t="shared" ref="L466" si="288" xml:space="preserve"> L462 * L465</f>
        <v>0</v>
      </c>
      <c r="M466" s="196">
        <f xml:space="preserve"> M462 * M465</f>
        <v>0</v>
      </c>
      <c r="N466" s="196">
        <f t="shared" ref="N466" si="289" xml:space="preserve"> N462 * N465</f>
        <v>0</v>
      </c>
      <c r="O466" s="196">
        <f t="shared" ref="O466" si="290" xml:space="preserve"> O462 * O465</f>
        <v>0</v>
      </c>
      <c r="P466" s="196">
        <f t="shared" ref="P466" si="291" xml:space="preserve"> P462 * P465</f>
        <v>0</v>
      </c>
      <c r="Q466" s="196">
        <f t="shared" ref="Q466" si="292" xml:space="preserve"> Q462 * Q465</f>
        <v>0</v>
      </c>
    </row>
    <row r="467" spans="1:17" s="259" customFormat="1" hidden="1" outlineLevel="1">
      <c r="A467" s="256"/>
      <c r="B467" s="257"/>
      <c r="C467" s="258"/>
      <c r="D467" s="255"/>
      <c r="E467" s="196"/>
      <c r="F467" s="240"/>
      <c r="G467" s="240"/>
      <c r="H467" s="240"/>
      <c r="I467" s="240"/>
      <c r="J467" s="196"/>
      <c r="K467" s="196"/>
      <c r="L467" s="196"/>
      <c r="M467" s="196"/>
      <c r="N467" s="196"/>
      <c r="O467" s="196"/>
      <c r="P467" s="196"/>
      <c r="Q467" s="196"/>
    </row>
    <row r="468" spans="1:17" s="273" customFormat="1"/>
    <row r="469" spans="1:17" s="33" customFormat="1" collapsed="1">
      <c r="A469" s="33" t="s">
        <v>1540</v>
      </c>
    </row>
    <row r="470" spans="1:17" s="259" customFormat="1" hidden="1" outlineLevel="1">
      <c r="A470" s="256"/>
      <c r="B470" s="257"/>
      <c r="C470" s="258"/>
      <c r="D470" s="255"/>
      <c r="E470" s="196"/>
      <c r="F470" s="196"/>
      <c r="G470" s="196"/>
      <c r="H470" s="196"/>
      <c r="I470" s="196"/>
      <c r="J470" s="196"/>
      <c r="K470" s="196"/>
      <c r="L470" s="196"/>
      <c r="M470" s="196"/>
      <c r="N470" s="196"/>
      <c r="O470" s="196"/>
      <c r="P470" s="196"/>
      <c r="Q470" s="196"/>
    </row>
    <row r="471" spans="1:17" s="259" customFormat="1" hidden="1" outlineLevel="1">
      <c r="A471" s="256"/>
      <c r="B471" s="257" t="s">
        <v>969</v>
      </c>
      <c r="C471" s="258"/>
      <c r="D471" s="255"/>
      <c r="E471" s="196"/>
      <c r="F471" s="196"/>
      <c r="G471" s="196"/>
      <c r="H471" s="196"/>
      <c r="I471" s="196"/>
      <c r="J471" s="196"/>
      <c r="K471" s="196"/>
      <c r="L471" s="196"/>
      <c r="M471" s="196"/>
      <c r="N471" s="196"/>
      <c r="O471" s="196"/>
      <c r="P471" s="196"/>
      <c r="Q471" s="196"/>
    </row>
    <row r="472" spans="1:17" s="259" customFormat="1" hidden="1" outlineLevel="1">
      <c r="A472" s="256"/>
      <c r="B472" s="257"/>
      <c r="C472" s="258"/>
      <c r="D472" s="255"/>
      <c r="E472" s="196"/>
      <c r="F472" s="196"/>
      <c r="G472" s="196"/>
      <c r="H472" s="196"/>
      <c r="I472" s="196"/>
      <c r="J472" s="196"/>
      <c r="K472" s="196"/>
      <c r="L472" s="196"/>
      <c r="M472" s="196"/>
      <c r="N472" s="196"/>
      <c r="O472" s="196"/>
      <c r="P472" s="196"/>
      <c r="Q472" s="196"/>
    </row>
    <row r="473" spans="1:17" s="259" customFormat="1" hidden="1" outlineLevel="1">
      <c r="A473" s="256"/>
      <c r="B473" s="257"/>
      <c r="C473" s="258"/>
      <c r="D473" s="255"/>
      <c r="E473" s="196" t="s">
        <v>1541</v>
      </c>
      <c r="F473" s="196"/>
      <c r="G473" s="196" t="s">
        <v>255</v>
      </c>
      <c r="H473" s="196"/>
      <c r="I473" s="196"/>
      <c r="J473" s="196">
        <f xml:space="preserve"> J60 + J149 + J238 + J327 + J416</f>
        <v>0</v>
      </c>
      <c r="K473" s="196">
        <f t="shared" ref="K473:Q473" si="293" xml:space="preserve"> K60 + K149 + K238 + K327 + K416</f>
        <v>0</v>
      </c>
      <c r="L473" s="196">
        <f t="shared" si="293"/>
        <v>0</v>
      </c>
      <c r="M473" s="196">
        <f t="shared" si="293"/>
        <v>37.334566114443739</v>
      </c>
      <c r="N473" s="196">
        <f t="shared" si="293"/>
        <v>37.506199770419286</v>
      </c>
      <c r="O473" s="196">
        <f t="shared" si="293"/>
        <v>0</v>
      </c>
      <c r="P473" s="196">
        <f t="shared" si="293"/>
        <v>0</v>
      </c>
      <c r="Q473" s="196">
        <f t="shared" si="293"/>
        <v>0</v>
      </c>
    </row>
    <row r="474" spans="1:17" s="259" customFormat="1" hidden="1" outlineLevel="1">
      <c r="A474" s="256"/>
      <c r="B474" s="257"/>
      <c r="C474" s="258"/>
      <c r="D474" s="255"/>
      <c r="E474" s="196" t="s">
        <v>1542</v>
      </c>
      <c r="F474" s="196"/>
      <c r="G474" s="196" t="s">
        <v>255</v>
      </c>
      <c r="H474" s="196"/>
      <c r="I474" s="196"/>
      <c r="J474" s="196">
        <f t="shared" ref="J474:Q474" si="294" xml:space="preserve"> J61 + J150 + J239 + J328 + J417</f>
        <v>0</v>
      </c>
      <c r="K474" s="196">
        <f t="shared" si="294"/>
        <v>0</v>
      </c>
      <c r="L474" s="196">
        <f t="shared" si="294"/>
        <v>0</v>
      </c>
      <c r="M474" s="196">
        <f t="shared" si="294"/>
        <v>2.3450055939319645</v>
      </c>
      <c r="N474" s="196">
        <f t="shared" si="294"/>
        <v>2.3556358239993656</v>
      </c>
      <c r="O474" s="196">
        <f t="shared" si="294"/>
        <v>0</v>
      </c>
      <c r="P474" s="196">
        <f t="shared" si="294"/>
        <v>0</v>
      </c>
      <c r="Q474" s="196">
        <f t="shared" si="294"/>
        <v>0</v>
      </c>
    </row>
    <row r="475" spans="1:17" s="259" customFormat="1" hidden="1" outlineLevel="1">
      <c r="A475" s="256"/>
      <c r="B475" s="257"/>
      <c r="C475" s="258"/>
      <c r="D475" s="255"/>
      <c r="E475" s="196" t="s">
        <v>1543</v>
      </c>
      <c r="F475" s="196"/>
      <c r="G475" s="196" t="s">
        <v>255</v>
      </c>
      <c r="H475" s="196"/>
      <c r="I475" s="196"/>
      <c r="J475" s="196">
        <f t="shared" ref="J475:Q475" si="295" xml:space="preserve"> J62 + J151 + J240 + J329 + J418</f>
        <v>0</v>
      </c>
      <c r="K475" s="196">
        <f t="shared" si="295"/>
        <v>0</v>
      </c>
      <c r="L475" s="196">
        <f t="shared" si="295"/>
        <v>36.800543805006022</v>
      </c>
      <c r="M475" s="196">
        <f t="shared" si="295"/>
        <v>34.989560520511773</v>
      </c>
      <c r="N475" s="196">
        <f t="shared" si="295"/>
        <v>35.150563946419922</v>
      </c>
      <c r="O475" s="196">
        <f t="shared" si="295"/>
        <v>0</v>
      </c>
      <c r="P475" s="196">
        <f t="shared" si="295"/>
        <v>0</v>
      </c>
      <c r="Q475" s="196">
        <f t="shared" si="295"/>
        <v>0</v>
      </c>
    </row>
    <row r="476" spans="1:17" s="259" customFormat="1" hidden="1" outlineLevel="1">
      <c r="A476" s="256"/>
      <c r="B476" s="257"/>
      <c r="C476" s="258"/>
      <c r="D476" s="255"/>
      <c r="E476" s="196"/>
      <c r="F476" s="196"/>
      <c r="G476" s="196"/>
      <c r="H476" s="196"/>
      <c r="I476" s="196"/>
      <c r="J476" s="196"/>
      <c r="K476" s="196"/>
      <c r="L476" s="196"/>
      <c r="M476" s="196"/>
      <c r="N476" s="196"/>
      <c r="O476" s="196"/>
      <c r="P476" s="196"/>
      <c r="Q476" s="196"/>
    </row>
    <row r="477" spans="1:17" s="259" customFormat="1" hidden="1" outlineLevel="1">
      <c r="A477" s="256"/>
      <c r="B477" s="257"/>
      <c r="C477" s="258"/>
      <c r="D477" s="255"/>
      <c r="E477" s="196" t="s">
        <v>1544</v>
      </c>
      <c r="F477" s="196"/>
      <c r="G477" s="196" t="s">
        <v>255</v>
      </c>
      <c r="H477" s="196"/>
      <c r="I477" s="196"/>
      <c r="J477" s="196">
        <f xml:space="preserve"> J64 + J153 + J242 + J331 + J420</f>
        <v>0</v>
      </c>
      <c r="K477" s="196">
        <f t="shared" ref="K477:Q477" si="296" xml:space="preserve"> K64 + K153 + K242 + K331 + K420</f>
        <v>0</v>
      </c>
      <c r="L477" s="196">
        <f t="shared" si="296"/>
        <v>0</v>
      </c>
      <c r="M477" s="196">
        <f t="shared" si="296"/>
        <v>37.173293327892829</v>
      </c>
      <c r="N477" s="196">
        <f t="shared" si="296"/>
        <v>36.997954636900708</v>
      </c>
      <c r="O477" s="196">
        <f t="shared" si="296"/>
        <v>0</v>
      </c>
      <c r="P477" s="196">
        <f t="shared" si="296"/>
        <v>0</v>
      </c>
      <c r="Q477" s="196">
        <f t="shared" si="296"/>
        <v>0</v>
      </c>
    </row>
    <row r="478" spans="1:17" s="259" customFormat="1" hidden="1" outlineLevel="1">
      <c r="A478" s="256"/>
      <c r="B478" s="257"/>
      <c r="C478" s="258"/>
      <c r="D478" s="255"/>
      <c r="E478" s="196" t="s">
        <v>1545</v>
      </c>
      <c r="F478" s="196"/>
      <c r="G478" s="196" t="s">
        <v>255</v>
      </c>
      <c r="H478" s="196"/>
      <c r="I478" s="196"/>
      <c r="J478" s="196">
        <f t="shared" ref="J478:Q478" si="297" xml:space="preserve"> J65 + J154 + J243 + J332 + J421</f>
        <v>0</v>
      </c>
      <c r="K478" s="196">
        <f t="shared" si="297"/>
        <v>0</v>
      </c>
      <c r="L478" s="196">
        <f t="shared" si="297"/>
        <v>0</v>
      </c>
      <c r="M478" s="196">
        <f t="shared" si="297"/>
        <v>2.3348759573519793</v>
      </c>
      <c r="N478" s="196">
        <f t="shared" si="297"/>
        <v>2.3237146895944254</v>
      </c>
      <c r="O478" s="196">
        <f t="shared" si="297"/>
        <v>0</v>
      </c>
      <c r="P478" s="196">
        <f t="shared" si="297"/>
        <v>0</v>
      </c>
      <c r="Q478" s="196">
        <f t="shared" si="297"/>
        <v>0</v>
      </c>
    </row>
    <row r="479" spans="1:17" s="259" customFormat="1" hidden="1" outlineLevel="1">
      <c r="A479" s="256"/>
      <c r="B479" s="257"/>
      <c r="C479" s="258"/>
      <c r="D479" s="255"/>
      <c r="E479" s="196" t="s">
        <v>1546</v>
      </c>
      <c r="F479" s="196"/>
      <c r="G479" s="196" t="s">
        <v>255</v>
      </c>
      <c r="H479" s="196"/>
      <c r="I479" s="196"/>
      <c r="J479" s="196">
        <f t="shared" ref="J479:Q479" si="298" xml:space="preserve"> J66 + J155 + J244 + J333 + J422</f>
        <v>0</v>
      </c>
      <c r="K479" s="196">
        <f t="shared" si="298"/>
        <v>0</v>
      </c>
      <c r="L479" s="196">
        <f t="shared" si="298"/>
        <v>0</v>
      </c>
      <c r="M479" s="196">
        <f t="shared" si="298"/>
        <v>0</v>
      </c>
      <c r="N479" s="196">
        <f t="shared" si="298"/>
        <v>0</v>
      </c>
      <c r="O479" s="196">
        <f t="shared" si="298"/>
        <v>0</v>
      </c>
      <c r="P479" s="196">
        <f t="shared" si="298"/>
        <v>0</v>
      </c>
      <c r="Q479" s="196">
        <f t="shared" si="298"/>
        <v>0</v>
      </c>
    </row>
    <row r="480" spans="1:17" s="259" customFormat="1" hidden="1" outlineLevel="1">
      <c r="A480" s="256"/>
      <c r="B480" s="257"/>
      <c r="C480" s="258"/>
      <c r="D480" s="255"/>
      <c r="E480" s="196" t="s">
        <v>1547</v>
      </c>
      <c r="F480" s="196"/>
      <c r="G480" s="196" t="s">
        <v>255</v>
      </c>
      <c r="H480" s="196"/>
      <c r="I480" s="196"/>
      <c r="J480" s="196">
        <f t="shared" ref="J480:Q480" si="299" xml:space="preserve"> J67 + J156 + J245 + J334 + J423</f>
        <v>0</v>
      </c>
      <c r="K480" s="196">
        <f t="shared" si="299"/>
        <v>0</v>
      </c>
      <c r="L480" s="196">
        <f t="shared" si="299"/>
        <v>36.800543805006022</v>
      </c>
      <c r="M480" s="196">
        <f t="shared" si="299"/>
        <v>34.838417370540853</v>
      </c>
      <c r="N480" s="196">
        <f t="shared" si="299"/>
        <v>34.674239947306276</v>
      </c>
      <c r="O480" s="196">
        <f t="shared" si="299"/>
        <v>0</v>
      </c>
      <c r="P480" s="196">
        <f t="shared" si="299"/>
        <v>0</v>
      </c>
      <c r="Q480" s="196">
        <f t="shared" si="299"/>
        <v>0</v>
      </c>
    </row>
    <row r="481" spans="1:17" s="259" customFormat="1" hidden="1" outlineLevel="1">
      <c r="A481" s="256"/>
      <c r="B481" s="257"/>
      <c r="C481" s="258"/>
      <c r="D481" s="255"/>
      <c r="E481" s="196"/>
      <c r="F481" s="196"/>
      <c r="G481" s="196"/>
      <c r="H481" s="196"/>
      <c r="I481" s="196"/>
      <c r="J481" s="196"/>
      <c r="K481" s="196"/>
      <c r="L481" s="196"/>
      <c r="M481" s="196"/>
      <c r="N481" s="196"/>
      <c r="O481" s="196"/>
      <c r="P481" s="196"/>
      <c r="Q481" s="196"/>
    </row>
    <row r="482" spans="1:17" s="259" customFormat="1" hidden="1" outlineLevel="1">
      <c r="A482" s="256"/>
      <c r="B482" s="257"/>
      <c r="C482" s="258"/>
      <c r="D482" s="255"/>
      <c r="E482" s="196" t="s">
        <v>1548</v>
      </c>
      <c r="F482" s="196"/>
      <c r="G482" s="196" t="s">
        <v>255</v>
      </c>
      <c r="H482" s="196"/>
      <c r="I482" s="196"/>
      <c r="J482" s="196">
        <f xml:space="preserve"> J69 + J158 + J247 + J336 + J425</f>
        <v>0</v>
      </c>
      <c r="K482" s="196">
        <f t="shared" ref="K482:Q482" si="300" xml:space="preserve"> K69 + K158 + K247 + K336 + K425</f>
        <v>0</v>
      </c>
      <c r="L482" s="196">
        <f t="shared" si="300"/>
        <v>0</v>
      </c>
      <c r="M482" s="196">
        <f t="shared" si="300"/>
        <v>0</v>
      </c>
      <c r="N482" s="196">
        <f t="shared" si="300"/>
        <v>10.509242889244968</v>
      </c>
      <c r="O482" s="196">
        <f t="shared" si="300"/>
        <v>0</v>
      </c>
      <c r="P482" s="196">
        <f t="shared" si="300"/>
        <v>0</v>
      </c>
      <c r="Q482" s="196">
        <f t="shared" si="300"/>
        <v>0</v>
      </c>
    </row>
    <row r="483" spans="1:17" s="259" customFormat="1" hidden="1" outlineLevel="1">
      <c r="A483" s="256"/>
      <c r="B483" s="257"/>
      <c r="C483" s="258"/>
      <c r="D483" s="255"/>
      <c r="E483" s="196" t="s">
        <v>1549</v>
      </c>
      <c r="F483" s="196"/>
      <c r="G483" s="196" t="s">
        <v>255</v>
      </c>
      <c r="H483" s="196"/>
      <c r="I483" s="196"/>
      <c r="J483" s="196">
        <f t="shared" ref="J483:Q483" si="301" xml:space="preserve"> J70 + J159 + J248 + J337 + J426</f>
        <v>0</v>
      </c>
      <c r="K483" s="196">
        <f t="shared" si="301"/>
        <v>0</v>
      </c>
      <c r="L483" s="196">
        <f t="shared" si="301"/>
        <v>0</v>
      </c>
      <c r="M483" s="196">
        <f t="shared" si="301"/>
        <v>10.197989211939937</v>
      </c>
      <c r="N483" s="196">
        <f t="shared" si="301"/>
        <v>11.611809005245195</v>
      </c>
      <c r="O483" s="196">
        <f t="shared" si="301"/>
        <v>0</v>
      </c>
      <c r="P483" s="196">
        <f t="shared" si="301"/>
        <v>0</v>
      </c>
      <c r="Q483" s="196">
        <f t="shared" si="301"/>
        <v>0</v>
      </c>
    </row>
    <row r="484" spans="1:17" s="259" customFormat="1" hidden="1" outlineLevel="1">
      <c r="A484" s="256"/>
      <c r="B484" s="257"/>
      <c r="C484" s="258"/>
      <c r="D484" s="255"/>
      <c r="E484" s="196" t="s">
        <v>1550</v>
      </c>
      <c r="F484" s="196"/>
      <c r="G484" s="196" t="s">
        <v>255</v>
      </c>
      <c r="H484" s="196"/>
      <c r="I484" s="196"/>
      <c r="J484" s="196">
        <f t="shared" ref="J484:Q484" si="302" xml:space="preserve"> J71 + J160 + J249 + J338 + J427</f>
        <v>0</v>
      </c>
      <c r="K484" s="196">
        <f t="shared" si="302"/>
        <v>0</v>
      </c>
      <c r="L484" s="196">
        <f t="shared" si="302"/>
        <v>0</v>
      </c>
      <c r="M484" s="196">
        <f t="shared" si="302"/>
        <v>0.30216135829038249</v>
      </c>
      <c r="N484" s="196">
        <f t="shared" si="302"/>
        <v>0.96410098587723381</v>
      </c>
      <c r="O484" s="196">
        <f t="shared" si="302"/>
        <v>0</v>
      </c>
      <c r="P484" s="196">
        <f t="shared" si="302"/>
        <v>0</v>
      </c>
      <c r="Q484" s="196">
        <f t="shared" si="302"/>
        <v>0</v>
      </c>
    </row>
    <row r="485" spans="1:17" s="259" customFormat="1" hidden="1" outlineLevel="1">
      <c r="A485" s="256"/>
      <c r="B485" s="257"/>
      <c r="C485" s="258"/>
      <c r="D485" s="255"/>
      <c r="E485" s="196" t="s">
        <v>1551</v>
      </c>
      <c r="F485" s="196"/>
      <c r="G485" s="196" t="s">
        <v>255</v>
      </c>
      <c r="H485" s="196"/>
      <c r="I485" s="196"/>
      <c r="J485" s="196">
        <f t="shared" ref="J485:Q485" si="303" xml:space="preserve"> J72 + J161 + J250 + J339 + J428</f>
        <v>0</v>
      </c>
      <c r="K485" s="196">
        <f t="shared" si="303"/>
        <v>0</v>
      </c>
      <c r="L485" s="196">
        <f t="shared" si="303"/>
        <v>0</v>
      </c>
      <c r="M485" s="196">
        <f xml:space="preserve"> M72 + M161 + M250 + M339 + M428</f>
        <v>9.8958278536495552</v>
      </c>
      <c r="N485" s="196">
        <f t="shared" si="303"/>
        <v>21.156950908612934</v>
      </c>
      <c r="O485" s="196">
        <f t="shared" si="303"/>
        <v>0</v>
      </c>
      <c r="P485" s="196">
        <f t="shared" si="303"/>
        <v>0</v>
      </c>
      <c r="Q485" s="196">
        <f t="shared" si="303"/>
        <v>0</v>
      </c>
    </row>
    <row r="486" spans="1:17" s="259" customFormat="1" hidden="1" outlineLevel="1">
      <c r="A486" s="256"/>
      <c r="B486" s="257"/>
      <c r="C486" s="258"/>
      <c r="D486" s="255"/>
      <c r="E486" s="196"/>
      <c r="F486" s="196"/>
      <c r="G486" s="196"/>
      <c r="H486" s="196"/>
      <c r="I486" s="196"/>
      <c r="J486" s="196"/>
      <c r="K486" s="196"/>
      <c r="L486" s="196"/>
      <c r="M486" s="196"/>
      <c r="N486" s="196"/>
      <c r="O486" s="196"/>
      <c r="P486" s="196"/>
      <c r="Q486" s="196"/>
    </row>
    <row r="487" spans="1:17" s="259" customFormat="1" hidden="1" outlineLevel="1">
      <c r="A487" s="256"/>
      <c r="B487" s="257"/>
      <c r="C487" s="258"/>
      <c r="D487" s="255"/>
      <c r="E487" s="196" t="s">
        <v>1552</v>
      </c>
      <c r="F487" s="196"/>
      <c r="G487" s="196" t="s">
        <v>255</v>
      </c>
      <c r="H487" s="196"/>
      <c r="I487" s="196"/>
      <c r="J487" s="196">
        <f t="shared" ref="J487:Q487" si="304" xml:space="preserve"> J74 + J163 + J252 + J341 + J430</f>
        <v>0</v>
      </c>
      <c r="K487" s="196">
        <f t="shared" si="304"/>
        <v>0</v>
      </c>
      <c r="L487" s="196">
        <f t="shared" si="304"/>
        <v>0</v>
      </c>
      <c r="M487" s="196">
        <f xml:space="preserve"> M74 + M163 + M252 + M341 + M430</f>
        <v>35.967023322374367</v>
      </c>
      <c r="N487" s="196">
        <f t="shared" si="304"/>
        <v>35.273351598439746</v>
      </c>
      <c r="O487" s="196">
        <f t="shared" si="304"/>
        <v>0</v>
      </c>
      <c r="P487" s="196">
        <f t="shared" si="304"/>
        <v>0</v>
      </c>
      <c r="Q487" s="196">
        <f t="shared" si="304"/>
        <v>0</v>
      </c>
    </row>
    <row r="488" spans="1:17" s="259" customFormat="1" hidden="1" outlineLevel="1">
      <c r="A488" s="256"/>
      <c r="B488" s="257"/>
      <c r="C488" s="258"/>
      <c r="D488" s="255"/>
      <c r="E488" s="196" t="s">
        <v>1553</v>
      </c>
      <c r="F488" s="196"/>
      <c r="G488" s="196" t="s">
        <v>255</v>
      </c>
      <c r="H488" s="196"/>
      <c r="I488" s="196"/>
      <c r="J488" s="196">
        <f t="shared" ref="J488:Q488" si="305" xml:space="preserve"> J75 + J164 + J253 + J342 + J431</f>
        <v>0</v>
      </c>
      <c r="K488" s="196">
        <f t="shared" si="305"/>
        <v>0</v>
      </c>
      <c r="L488" s="196">
        <f t="shared" si="305"/>
        <v>0</v>
      </c>
      <c r="M488" s="196">
        <f t="shared" si="305"/>
        <v>35.811657861386827</v>
      </c>
      <c r="N488" s="196">
        <f t="shared" si="305"/>
        <v>34.795363708370012</v>
      </c>
      <c r="O488" s="196">
        <f t="shared" si="305"/>
        <v>0</v>
      </c>
      <c r="P488" s="196">
        <f t="shared" si="305"/>
        <v>0</v>
      </c>
      <c r="Q488" s="196">
        <f t="shared" si="305"/>
        <v>0</v>
      </c>
    </row>
    <row r="489" spans="1:17" s="259" customFormat="1" hidden="1" outlineLevel="1">
      <c r="A489" s="256"/>
      <c r="B489" s="257"/>
      <c r="C489" s="258"/>
      <c r="D489" s="255"/>
      <c r="E489" s="196" t="s">
        <v>1554</v>
      </c>
      <c r="F489" s="196"/>
      <c r="G489" s="196" t="s">
        <v>255</v>
      </c>
      <c r="H489" s="196"/>
      <c r="I489" s="196"/>
      <c r="J489" s="196">
        <f t="shared" ref="J489:Q489" si="306" xml:space="preserve"> J76 + J165 + J254 + J343 + J432</f>
        <v>0</v>
      </c>
      <c r="K489" s="196">
        <f t="shared" si="306"/>
        <v>0</v>
      </c>
      <c r="L489" s="196">
        <f t="shared" si="306"/>
        <v>0</v>
      </c>
      <c r="M489" s="196">
        <f t="shared" si="306"/>
        <v>4.921227365839929</v>
      </c>
      <c r="N489" s="196">
        <f t="shared" si="306"/>
        <v>15.373280207872787</v>
      </c>
      <c r="O489" s="196">
        <f t="shared" si="306"/>
        <v>0</v>
      </c>
      <c r="P489" s="196">
        <f t="shared" si="306"/>
        <v>0</v>
      </c>
      <c r="Q489" s="196">
        <f t="shared" si="306"/>
        <v>0</v>
      </c>
    </row>
    <row r="490" spans="1:17" s="259" customFormat="1" hidden="1" outlineLevel="1">
      <c r="A490" s="256"/>
      <c r="B490" s="257"/>
      <c r="C490" s="258"/>
      <c r="D490" s="255"/>
      <c r="E490" s="320" t="s">
        <v>1555</v>
      </c>
      <c r="F490" s="320"/>
      <c r="G490" s="320" t="s">
        <v>255</v>
      </c>
      <c r="H490" s="320"/>
      <c r="I490" s="320"/>
      <c r="J490" s="320">
        <f xml:space="preserve"> SUM(J487:J489)</f>
        <v>0</v>
      </c>
      <c r="K490" s="320">
        <f t="shared" ref="K490:Q490" si="307" xml:space="preserve"> SUM(K487:K489)</f>
        <v>0</v>
      </c>
      <c r="L490" s="320">
        <f t="shared" si="307"/>
        <v>0</v>
      </c>
      <c r="M490" s="320">
        <f xml:space="preserve"> SUM(M487:M489)</f>
        <v>76.699908549601119</v>
      </c>
      <c r="N490" s="320">
        <f t="shared" si="307"/>
        <v>85.441995514682546</v>
      </c>
      <c r="O490" s="320">
        <f t="shared" si="307"/>
        <v>0</v>
      </c>
      <c r="P490" s="320">
        <f t="shared" si="307"/>
        <v>0</v>
      </c>
      <c r="Q490" s="320">
        <f t="shared" si="307"/>
        <v>0</v>
      </c>
    </row>
    <row r="491" spans="1:17" s="259" customFormat="1" hidden="1" outlineLevel="1">
      <c r="A491" s="256"/>
      <c r="B491" s="257"/>
      <c r="C491" s="258"/>
      <c r="D491" s="255"/>
      <c r="E491" s="196"/>
      <c r="F491" s="196"/>
      <c r="G491" s="196"/>
      <c r="H491" s="196"/>
      <c r="I491" s="196"/>
      <c r="J491" s="196"/>
      <c r="K491" s="196"/>
      <c r="L491" s="196"/>
      <c r="M491" s="196"/>
      <c r="N491" s="196"/>
      <c r="O491" s="196"/>
      <c r="P491" s="196"/>
      <c r="Q491" s="196"/>
    </row>
    <row r="492" spans="1:17" s="259" customFormat="1">
      <c r="A492" s="256"/>
      <c r="B492" s="257"/>
      <c r="C492" s="258"/>
      <c r="D492" s="255"/>
      <c r="E492" s="196"/>
      <c r="F492" s="196"/>
      <c r="G492" s="196"/>
      <c r="H492" s="196"/>
      <c r="I492" s="196"/>
      <c r="J492" s="196"/>
      <c r="K492" s="196"/>
      <c r="L492" s="196"/>
      <c r="M492" s="196"/>
      <c r="N492" s="196"/>
      <c r="O492" s="196"/>
      <c r="P492" s="196"/>
      <c r="Q492" s="196"/>
    </row>
    <row r="493" spans="1:17" s="33" customFormat="1" collapsed="1">
      <c r="A493" s="33" t="s">
        <v>1279</v>
      </c>
    </row>
    <row r="494" spans="1:17" hidden="1" outlineLevel="1">
      <c r="D494" s="83"/>
    </row>
    <row r="495" spans="1:17" hidden="1" outlineLevel="1">
      <c r="D495" s="83"/>
      <c r="E495" s="381"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0.5926823926488396</v>
      </c>
      <c r="N495" s="84">
        <f t="shared" si="309"/>
        <v>3.5649431924294674</v>
      </c>
      <c r="O495" s="84">
        <f t="shared" si="309"/>
        <v>0</v>
      </c>
      <c r="P495" s="84">
        <f t="shared" si="309"/>
        <v>0</v>
      </c>
      <c r="Q495" s="84">
        <f t="shared" si="309"/>
        <v>0</v>
      </c>
    </row>
    <row r="496" spans="1:17" hidden="1" outlineLevel="1">
      <c r="D496" s="83"/>
      <c r="E496" s="195" t="str">
        <f t="shared" ref="E496:Q496" si="310" xml:space="preserve"> E183</f>
        <v>Annual update roll forward for Indexation - WN</v>
      </c>
      <c r="F496" s="195">
        <f t="shared" si="310"/>
        <v>0</v>
      </c>
      <c r="G496" s="195" t="str">
        <f t="shared" si="310"/>
        <v>£m</v>
      </c>
      <c r="H496" s="195">
        <f t="shared" si="310"/>
        <v>0</v>
      </c>
      <c r="I496" s="195">
        <f t="shared" si="310"/>
        <v>0</v>
      </c>
      <c r="J496" s="195">
        <f t="shared" si="310"/>
        <v>0</v>
      </c>
      <c r="K496" s="195">
        <f t="shared" si="310"/>
        <v>0</v>
      </c>
      <c r="L496" s="195">
        <f t="shared" si="310"/>
        <v>0</v>
      </c>
      <c r="M496" s="195">
        <f t="shared" si="310"/>
        <v>0.14575587414956992</v>
      </c>
      <c r="N496" s="195">
        <f t="shared" si="310"/>
        <v>1.2193528295863132</v>
      </c>
      <c r="O496" s="195">
        <f t="shared" si="310"/>
        <v>0</v>
      </c>
      <c r="P496" s="195">
        <f t="shared" si="310"/>
        <v>0</v>
      </c>
      <c r="Q496" s="195">
        <f t="shared" si="310"/>
        <v>0</v>
      </c>
    </row>
    <row r="497" spans="1:20" hidden="1" outlineLevel="1">
      <c r="D497" s="83"/>
      <c r="E497" s="195" t="str">
        <f t="shared" ref="E497:Q497" si="311" xml:space="preserve"> E272</f>
        <v>Annual update roll forward for Indexation - WWN</v>
      </c>
      <c r="F497" s="195">
        <f t="shared" si="311"/>
        <v>0</v>
      </c>
      <c r="G497" s="195" t="str">
        <f t="shared" si="311"/>
        <v>£m</v>
      </c>
      <c r="H497" s="195">
        <f t="shared" si="311"/>
        <v>0</v>
      </c>
      <c r="I497" s="195">
        <f t="shared" si="311"/>
        <v>0</v>
      </c>
      <c r="J497" s="195">
        <f t="shared" si="311"/>
        <v>0</v>
      </c>
      <c r="K497" s="195">
        <f t="shared" si="311"/>
        <v>0</v>
      </c>
      <c r="L497" s="195">
        <f t="shared" si="311"/>
        <v>0</v>
      </c>
      <c r="M497" s="195">
        <f t="shared" si="311"/>
        <v>7.0607789752004102E-3</v>
      </c>
      <c r="N497" s="195">
        <f t="shared" si="311"/>
        <v>0.15756249269684286</v>
      </c>
      <c r="O497" s="195">
        <f t="shared" si="311"/>
        <v>0</v>
      </c>
      <c r="P497" s="195">
        <f t="shared" si="311"/>
        <v>0</v>
      </c>
      <c r="Q497" s="195">
        <f t="shared" si="311"/>
        <v>0</v>
      </c>
    </row>
    <row r="498" spans="1:20" hidden="1" outlineLevel="1">
      <c r="D498" s="83"/>
      <c r="E498" s="195" t="str">
        <f t="shared" ref="E498:Q498" si="312" xml:space="preserve"> E361</f>
        <v>Annual update roll forward for Indexation - BR</v>
      </c>
      <c r="F498" s="195">
        <f t="shared" si="312"/>
        <v>0</v>
      </c>
      <c r="G498" s="195" t="str">
        <f t="shared" si="312"/>
        <v>£m</v>
      </c>
      <c r="H498" s="195">
        <f t="shared" si="312"/>
        <v>0</v>
      </c>
      <c r="I498" s="195">
        <f t="shared" si="312"/>
        <v>0</v>
      </c>
      <c r="J498" s="195">
        <f t="shared" si="312"/>
        <v>0</v>
      </c>
      <c r="K498" s="195">
        <f t="shared" si="312"/>
        <v>0</v>
      </c>
      <c r="L498" s="195">
        <f t="shared" si="312"/>
        <v>0</v>
      </c>
      <c r="M498" s="195">
        <f t="shared" si="312"/>
        <v>0</v>
      </c>
      <c r="N498" s="195">
        <f t="shared" si="312"/>
        <v>0</v>
      </c>
      <c r="O498" s="195">
        <f t="shared" si="312"/>
        <v>0</v>
      </c>
      <c r="P498" s="195">
        <f t="shared" si="312"/>
        <v>0</v>
      </c>
      <c r="Q498" s="195">
        <f t="shared" si="312"/>
        <v>0</v>
      </c>
    </row>
    <row r="499" spans="1:20" hidden="1" outlineLevel="1">
      <c r="D499" s="83"/>
      <c r="E499" s="195" t="str">
        <f t="shared" ref="E499:Q499" si="313" xml:space="preserve"> E450</f>
        <v>Annual update roll forward for Indexation - DMMY</v>
      </c>
      <c r="F499" s="195">
        <f t="shared" si="313"/>
        <v>0</v>
      </c>
      <c r="G499" s="195" t="str">
        <f t="shared" si="313"/>
        <v>£m</v>
      </c>
      <c r="H499" s="195">
        <f t="shared" si="313"/>
        <v>0</v>
      </c>
      <c r="I499" s="195">
        <f t="shared" si="313"/>
        <v>0</v>
      </c>
      <c r="J499" s="195">
        <f t="shared" si="313"/>
        <v>0</v>
      </c>
      <c r="K499" s="195">
        <f t="shared" si="313"/>
        <v>0</v>
      </c>
      <c r="L499" s="195">
        <f t="shared" si="313"/>
        <v>0</v>
      </c>
      <c r="M499" s="195">
        <f t="shared" si="313"/>
        <v>0</v>
      </c>
      <c r="N499" s="195">
        <f t="shared" si="313"/>
        <v>0</v>
      </c>
      <c r="O499" s="195">
        <f t="shared" si="313"/>
        <v>0</v>
      </c>
      <c r="P499" s="195">
        <f t="shared" si="313"/>
        <v>0</v>
      </c>
      <c r="Q499" s="195">
        <f t="shared" si="313"/>
        <v>0</v>
      </c>
    </row>
    <row r="500" spans="1:20" s="310" customFormat="1" hidden="1" outlineLevel="1">
      <c r="A500" s="306"/>
      <c r="B500" s="307"/>
      <c r="C500" s="308"/>
      <c r="D500" s="250"/>
      <c r="E500" s="320" t="s">
        <v>1556</v>
      </c>
      <c r="F500" s="312"/>
      <c r="G500" s="312" t="s">
        <v>255</v>
      </c>
      <c r="H500" s="312"/>
      <c r="I500" s="312"/>
      <c r="J500" s="312">
        <f t="shared" ref="J500:Q500" si="314" xml:space="preserve"> SUM(J495:J499)</f>
        <v>0</v>
      </c>
      <c r="K500" s="312">
        <f t="shared" si="314"/>
        <v>0</v>
      </c>
      <c r="L500" s="312">
        <f t="shared" si="314"/>
        <v>0</v>
      </c>
      <c r="M500" s="312">
        <f xml:space="preserve"> SUM(M495:M499)</f>
        <v>0.74549904577360993</v>
      </c>
      <c r="N500" s="312">
        <f t="shared" si="314"/>
        <v>4.9418585147126235</v>
      </c>
      <c r="O500" s="312">
        <f t="shared" si="314"/>
        <v>0</v>
      </c>
      <c r="P500" s="312">
        <f t="shared" si="314"/>
        <v>0</v>
      </c>
      <c r="Q500" s="312">
        <f t="shared" si="314"/>
        <v>0</v>
      </c>
    </row>
    <row r="501" spans="1:20" s="148" customFormat="1" hidden="1" outlineLevel="1">
      <c r="A501" s="143"/>
      <c r="B501" s="144"/>
      <c r="C501" s="145"/>
      <c r="D501" s="146"/>
      <c r="E501" s="147"/>
      <c r="G501" s="149"/>
    </row>
    <row r="502" spans="1:20">
      <c r="D502" s="83"/>
    </row>
    <row r="503" spans="1:20" collapsed="1">
      <c r="A503" s="33" t="s">
        <v>759</v>
      </c>
      <c r="B503" s="33"/>
      <c r="C503" s="33"/>
      <c r="D503" s="33"/>
      <c r="E503" s="33"/>
      <c r="F503" s="33"/>
      <c r="G503" s="33"/>
      <c r="H503" s="33"/>
      <c r="I503" s="33"/>
      <c r="J503" s="33"/>
      <c r="K503" s="33"/>
      <c r="L503" s="33"/>
      <c r="M503" s="33"/>
      <c r="N503" s="33"/>
      <c r="O503" s="33"/>
      <c r="P503" s="33"/>
      <c r="Q503" s="33"/>
      <c r="R503" s="33"/>
      <c r="S503" s="33"/>
      <c r="T503" s="33"/>
    </row>
    <row r="504" spans="1:20" s="240" customFormat="1" hidden="1" outlineLevel="1">
      <c r="A504" s="273"/>
      <c r="B504" s="273"/>
      <c r="C504" s="273"/>
      <c r="D504" s="273"/>
      <c r="E504" s="273"/>
      <c r="F504" s="273"/>
      <c r="G504" s="273"/>
      <c r="H504" s="273"/>
      <c r="I504" s="273"/>
      <c r="J504" s="273"/>
      <c r="K504" s="273"/>
      <c r="L504" s="273"/>
      <c r="M504" s="273"/>
      <c r="N504" s="273"/>
      <c r="O504" s="273"/>
      <c r="P504" s="273"/>
      <c r="Q504" s="273"/>
      <c r="R504" s="273"/>
      <c r="S504" s="273"/>
      <c r="T504" s="273"/>
    </row>
    <row r="505" spans="1:20" hidden="1" outlineLevel="1" collapsed="1">
      <c r="B505" s="85" t="s">
        <v>1557</v>
      </c>
      <c r="D505" s="83"/>
    </row>
    <row r="506" spans="1:20" s="187" customFormat="1" hidden="1" outlineLevel="2">
      <c r="A506" s="183"/>
      <c r="B506" s="216"/>
      <c r="C506" s="185"/>
      <c r="D506" s="186"/>
      <c r="E506" s="181" t="str">
        <f xml:space="preserve"> Inp!E$206</f>
        <v>Regulatory equity notional (PR19FD)</v>
      </c>
      <c r="F506" s="181">
        <f xml:space="preserve"> Inp!F$206</f>
        <v>0</v>
      </c>
      <c r="G506" s="181" t="str">
        <f xml:space="preserve"> Inp!G$206</f>
        <v>%</v>
      </c>
      <c r="H506" s="181">
        <f xml:space="preserve"> Inp!H$206</f>
        <v>0</v>
      </c>
      <c r="I506" s="181">
        <f xml:space="preserve"> Inp!I$206</f>
        <v>0</v>
      </c>
      <c r="J506" s="291">
        <f xml:space="preserve"> Inp!J$206</f>
        <v>0</v>
      </c>
      <c r="K506" s="291">
        <f xml:space="preserve"> Inp!K$206</f>
        <v>0</v>
      </c>
      <c r="L506" s="291">
        <f xml:space="preserve"> Inp!L$206</f>
        <v>0</v>
      </c>
      <c r="M506" s="291">
        <f xml:space="preserve"> Inp!M$206</f>
        <v>0.4</v>
      </c>
      <c r="N506" s="291">
        <f xml:space="preserve"> Inp!N$206</f>
        <v>0.4</v>
      </c>
      <c r="O506" s="291">
        <f xml:space="preserve"> Inp!O$206</f>
        <v>0.4</v>
      </c>
      <c r="P506" s="291">
        <f xml:space="preserve"> Inp!P$206</f>
        <v>0.4</v>
      </c>
      <c r="Q506" s="291">
        <f xml:space="preserve"> Inp!Q$206</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23.223213351885548</v>
      </c>
      <c r="N507" s="84">
        <f t="shared" si="315"/>
        <v>23.506761697971395</v>
      </c>
      <c r="O507" s="84">
        <f t="shared" si="315"/>
        <v>0</v>
      </c>
      <c r="P507" s="84">
        <f t="shared" si="315"/>
        <v>0</v>
      </c>
      <c r="Q507" s="84">
        <f t="shared" si="315"/>
        <v>0</v>
      </c>
    </row>
    <row r="508" spans="1:20" hidden="1" outlineLevel="2">
      <c r="D508" s="83"/>
      <c r="E508" s="195" t="str">
        <f t="shared" ref="E508:Q508" si="316" xml:space="preserve"> E189</f>
        <v>Notional regulated equity - WN - nominal</v>
      </c>
      <c r="F508" s="195">
        <f t="shared" si="316"/>
        <v>0</v>
      </c>
      <c r="G508" s="195" t="str">
        <f t="shared" si="316"/>
        <v>£m</v>
      </c>
      <c r="H508" s="195">
        <f t="shared" si="316"/>
        <v>0</v>
      </c>
      <c r="I508" s="195">
        <f t="shared" si="316"/>
        <v>0</v>
      </c>
      <c r="J508" s="195">
        <f t="shared" si="316"/>
        <v>0</v>
      </c>
      <c r="K508" s="195">
        <f t="shared" si="316"/>
        <v>0</v>
      </c>
      <c r="L508" s="195">
        <f t="shared" si="316"/>
        <v>0</v>
      </c>
      <c r="M508" s="195">
        <f t="shared" si="316"/>
        <v>6.8107464962513351</v>
      </c>
      <c r="N508" s="195">
        <f t="shared" si="316"/>
        <v>9.1847811409738167</v>
      </c>
      <c r="O508" s="195">
        <f t="shared" si="316"/>
        <v>0</v>
      </c>
      <c r="P508" s="195">
        <f t="shared" si="316"/>
        <v>0</v>
      </c>
      <c r="Q508" s="195">
        <f t="shared" si="316"/>
        <v>0</v>
      </c>
    </row>
    <row r="509" spans="1:20" hidden="1" outlineLevel="2">
      <c r="D509" s="83"/>
      <c r="E509" s="195" t="str">
        <f t="shared" ref="E509:Q509" si="317" xml:space="preserve"> E278</f>
        <v>Notional regulated equity - WWN - nominal</v>
      </c>
      <c r="F509" s="195">
        <f t="shared" si="317"/>
        <v>0</v>
      </c>
      <c r="G509" s="195" t="str">
        <f t="shared" si="317"/>
        <v>£m</v>
      </c>
      <c r="H509" s="195">
        <f t="shared" si="317"/>
        <v>0</v>
      </c>
      <c r="I509" s="195">
        <f t="shared" si="317"/>
        <v>0</v>
      </c>
      <c r="J509" s="195">
        <f t="shared" si="317"/>
        <v>0</v>
      </c>
      <c r="K509" s="195">
        <f t="shared" si="317"/>
        <v>0</v>
      </c>
      <c r="L509" s="195">
        <f t="shared" si="317"/>
        <v>0</v>
      </c>
      <c r="M509" s="195">
        <f t="shared" si="317"/>
        <v>0.64600357170356859</v>
      </c>
      <c r="N509" s="195">
        <f t="shared" si="317"/>
        <v>1.4852553669278086</v>
      </c>
      <c r="O509" s="195">
        <f t="shared" si="317"/>
        <v>0</v>
      </c>
      <c r="P509" s="195">
        <f t="shared" si="317"/>
        <v>0</v>
      </c>
      <c r="Q509" s="195">
        <f t="shared" si="317"/>
        <v>0</v>
      </c>
    </row>
    <row r="510" spans="1:20" hidden="1" outlineLevel="2">
      <c r="D510" s="83"/>
      <c r="E510" s="195" t="str">
        <f t="shared" ref="E510:Q510" si="318" xml:space="preserve"> E367</f>
        <v>Notional regulated equity - BR - nominal</v>
      </c>
      <c r="F510" s="195">
        <f t="shared" si="318"/>
        <v>0</v>
      </c>
      <c r="G510" s="195" t="str">
        <f t="shared" si="318"/>
        <v>£m</v>
      </c>
      <c r="H510" s="195">
        <f t="shared" si="318"/>
        <v>0</v>
      </c>
      <c r="I510" s="195">
        <f t="shared" si="318"/>
        <v>0</v>
      </c>
      <c r="J510" s="195">
        <f t="shared" si="318"/>
        <v>0</v>
      </c>
      <c r="K510" s="195">
        <f t="shared" si="318"/>
        <v>0</v>
      </c>
      <c r="L510" s="195">
        <f t="shared" si="318"/>
        <v>0</v>
      </c>
      <c r="M510" s="195">
        <f t="shared" si="318"/>
        <v>0</v>
      </c>
      <c r="N510" s="195">
        <f t="shared" si="318"/>
        <v>0</v>
      </c>
      <c r="O510" s="195">
        <f t="shared" si="318"/>
        <v>0</v>
      </c>
      <c r="P510" s="195">
        <f t="shared" si="318"/>
        <v>0</v>
      </c>
      <c r="Q510" s="195">
        <f t="shared" si="318"/>
        <v>0</v>
      </c>
    </row>
    <row r="511" spans="1:20" hidden="1" outlineLevel="2">
      <c r="D511" s="83"/>
      <c r="E511" s="195" t="str">
        <f t="shared" ref="E511:Q511" si="319" xml:space="preserve"> E456</f>
        <v>Notional regulated equity - DMMY - nominal</v>
      </c>
      <c r="F511" s="195">
        <f t="shared" si="319"/>
        <v>0</v>
      </c>
      <c r="G511" s="195" t="str">
        <f t="shared" si="319"/>
        <v>£m</v>
      </c>
      <c r="H511" s="195">
        <f t="shared" si="319"/>
        <v>0</v>
      </c>
      <c r="I511" s="195">
        <f t="shared" si="319"/>
        <v>0</v>
      </c>
      <c r="J511" s="195">
        <f t="shared" si="319"/>
        <v>0</v>
      </c>
      <c r="K511" s="195">
        <f t="shared" si="319"/>
        <v>0</v>
      </c>
      <c r="L511" s="195">
        <f t="shared" si="319"/>
        <v>0</v>
      </c>
      <c r="M511" s="195">
        <f t="shared" si="319"/>
        <v>0</v>
      </c>
      <c r="N511" s="195">
        <f t="shared" si="319"/>
        <v>0</v>
      </c>
      <c r="O511" s="195">
        <f t="shared" si="319"/>
        <v>0</v>
      </c>
      <c r="P511" s="195">
        <f t="shared" si="319"/>
        <v>0</v>
      </c>
      <c r="Q511" s="195">
        <f t="shared" si="319"/>
        <v>0</v>
      </c>
    </row>
    <row r="512" spans="1:20" hidden="1" outlineLevel="2">
      <c r="D512" s="83"/>
      <c r="E512" s="243" t="s">
        <v>1558</v>
      </c>
      <c r="F512" s="211"/>
      <c r="G512" s="211" t="s">
        <v>255</v>
      </c>
      <c r="H512" s="211"/>
      <c r="I512" s="211"/>
      <c r="J512" s="211">
        <f t="shared" ref="J512" si="320" xml:space="preserve"> SUM(J507:J511)</f>
        <v>0</v>
      </c>
      <c r="K512" s="211">
        <f t="shared" ref="K512:Q512" si="321" xml:space="preserve"> SUM(K507:K511)</f>
        <v>0</v>
      </c>
      <c r="L512" s="211">
        <f t="shared" si="321"/>
        <v>0</v>
      </c>
      <c r="M512" s="211">
        <f xml:space="preserve"> SUM(M507:M511)</f>
        <v>30.679963419840451</v>
      </c>
      <c r="N512" s="211">
        <f t="shared" si="321"/>
        <v>34.17679820587302</v>
      </c>
      <c r="O512" s="211">
        <f t="shared" si="321"/>
        <v>0</v>
      </c>
      <c r="P512" s="211">
        <f t="shared" si="321"/>
        <v>0</v>
      </c>
      <c r="Q512" s="211">
        <f t="shared" si="321"/>
        <v>0</v>
      </c>
    </row>
    <row r="513" spans="1:20" s="148" customFormat="1" hidden="1" outlineLevel="1">
      <c r="A513" s="143"/>
      <c r="B513" s="144"/>
      <c r="C513" s="145"/>
      <c r="D513" s="146"/>
      <c r="E513" s="147"/>
      <c r="G513" s="149"/>
    </row>
    <row r="514" spans="1:20" s="148" customFormat="1" hidden="1" outlineLevel="1" collapsed="1">
      <c r="A514" s="143"/>
      <c r="B514" s="85" t="s">
        <v>1290</v>
      </c>
      <c r="C514" s="145"/>
      <c r="D514" s="146"/>
      <c r="E514" s="147"/>
      <c r="G514" s="149"/>
    </row>
    <row r="515" spans="1:20" s="187" customFormat="1" hidden="1" outlineLevel="2">
      <c r="A515" s="183"/>
      <c r="B515" s="216"/>
      <c r="C515" s="185"/>
      <c r="D515" s="186"/>
      <c r="E515" s="181" t="str">
        <f xml:space="preserve"> Inp!E$206</f>
        <v>Regulatory equity notional (PR19FD)</v>
      </c>
      <c r="F515" s="181">
        <f xml:space="preserve"> Inp!F$206</f>
        <v>0</v>
      </c>
      <c r="G515" s="181" t="str">
        <f xml:space="preserve"> Inp!G$206</f>
        <v>%</v>
      </c>
      <c r="H515" s="181">
        <f xml:space="preserve"> Inp!H$206</f>
        <v>0</v>
      </c>
      <c r="I515" s="181">
        <f xml:space="preserve"> Inp!I$206</f>
        <v>0</v>
      </c>
      <c r="J515" s="291">
        <f xml:space="preserve"> Inp!J$206</f>
        <v>0</v>
      </c>
      <c r="K515" s="291">
        <f xml:space="preserve"> Inp!K$206</f>
        <v>0</v>
      </c>
      <c r="L515" s="291">
        <f xml:space="preserve"> Inp!L$206</f>
        <v>0</v>
      </c>
      <c r="M515" s="291">
        <f xml:space="preserve"> Inp!M$206</f>
        <v>0.4</v>
      </c>
      <c r="N515" s="291">
        <f xml:space="preserve"> Inp!N$206</f>
        <v>0.4</v>
      </c>
      <c r="O515" s="291">
        <f xml:space="preserve"> Inp!O$206</f>
        <v>0.4</v>
      </c>
      <c r="P515" s="291">
        <f xml:space="preserve"> Inp!P$206</f>
        <v>0.4</v>
      </c>
      <c r="Q515" s="291">
        <f xml:space="preserve"> Inp!Q$206</f>
        <v>0.4</v>
      </c>
    </row>
    <row r="516" spans="1:20" hidden="1" outlineLevel="2">
      <c r="D516" s="83"/>
      <c r="E516" s="195" t="str">
        <f t="shared" ref="E516:Q516" si="322" xml:space="preserve"> E102</f>
        <v>Notional regulated equity - WR - real (2017-18 prices)</v>
      </c>
      <c r="F516" s="195">
        <f t="shared" si="322"/>
        <v>0</v>
      </c>
      <c r="G516" s="195" t="str">
        <f t="shared" si="322"/>
        <v>£m</v>
      </c>
      <c r="H516" s="195">
        <f t="shared" si="322"/>
        <v>0</v>
      </c>
      <c r="I516" s="195">
        <f t="shared" si="322"/>
        <v>0</v>
      </c>
      <c r="J516" s="195">
        <f t="shared" si="322"/>
        <v>0</v>
      </c>
      <c r="K516" s="195">
        <f t="shared" si="322"/>
        <v>0</v>
      </c>
      <c r="L516" s="195">
        <f t="shared" si="322"/>
        <v>0</v>
      </c>
      <c r="M516" s="195">
        <f t="shared" si="322"/>
        <v>22.182044312127132</v>
      </c>
      <c r="N516" s="195">
        <f t="shared" si="322"/>
        <v>21.657253705232819</v>
      </c>
      <c r="O516" s="195">
        <f t="shared" si="322"/>
        <v>0</v>
      </c>
      <c r="P516" s="195">
        <f t="shared" si="322"/>
        <v>0</v>
      </c>
      <c r="Q516" s="195">
        <f t="shared" si="322"/>
        <v>0</v>
      </c>
    </row>
    <row r="517" spans="1:20" hidden="1" outlineLevel="2">
      <c r="D517" s="83"/>
      <c r="E517" s="195" t="str">
        <f t="shared" ref="E517:Q517" si="323" xml:space="preserve"> E191</f>
        <v>Notional regulated equity - WN - real (2017-18 prices)</v>
      </c>
      <c r="F517" s="195">
        <f t="shared" si="323"/>
        <v>0</v>
      </c>
      <c r="G517" s="195" t="str">
        <f t="shared" si="323"/>
        <v>£m</v>
      </c>
      <c r="H517" s="195">
        <f t="shared" si="323"/>
        <v>0</v>
      </c>
      <c r="I517" s="195">
        <f t="shared" si="323"/>
        <v>0</v>
      </c>
      <c r="J517" s="195">
        <f t="shared" si="323"/>
        <v>0</v>
      </c>
      <c r="K517" s="195">
        <f t="shared" si="323"/>
        <v>0</v>
      </c>
      <c r="L517" s="195">
        <f t="shared" si="323"/>
        <v>0</v>
      </c>
      <c r="M517" s="195">
        <f t="shared" si="323"/>
        <v>6.5053995021858384</v>
      </c>
      <c r="N517" s="195">
        <f t="shared" si="323"/>
        <v>8.4621241306187223</v>
      </c>
      <c r="O517" s="195">
        <f t="shared" si="323"/>
        <v>0</v>
      </c>
      <c r="P517" s="195">
        <f t="shared" si="323"/>
        <v>0</v>
      </c>
      <c r="Q517" s="195">
        <f t="shared" si="323"/>
        <v>0</v>
      </c>
    </row>
    <row r="518" spans="1:20" hidden="1" outlineLevel="2">
      <c r="D518" s="83"/>
      <c r="E518" s="195" t="str">
        <f t="shared" ref="E518:Q518" si="324" xml:space="preserve"> E280</f>
        <v>Notional regulated equity - WWN - real (2017-18 prices)</v>
      </c>
      <c r="F518" s="195">
        <f t="shared" si="324"/>
        <v>0</v>
      </c>
      <c r="G518" s="195" t="str">
        <f t="shared" si="324"/>
        <v>£m</v>
      </c>
      <c r="H518" s="195">
        <f t="shared" si="324"/>
        <v>0</v>
      </c>
      <c r="I518" s="195">
        <f t="shared" si="324"/>
        <v>0</v>
      </c>
      <c r="J518" s="195">
        <f t="shared" si="324"/>
        <v>0</v>
      </c>
      <c r="K518" s="195">
        <f t="shared" si="324"/>
        <v>0</v>
      </c>
      <c r="L518" s="195">
        <f t="shared" si="324"/>
        <v>0</v>
      </c>
      <c r="M518" s="195">
        <f t="shared" si="324"/>
        <v>0.61704121803443268</v>
      </c>
      <c r="N518" s="195">
        <f t="shared" si="324"/>
        <v>1.3683957285103265</v>
      </c>
      <c r="O518" s="195">
        <f t="shared" si="324"/>
        <v>0</v>
      </c>
      <c r="P518" s="195">
        <f t="shared" si="324"/>
        <v>0</v>
      </c>
      <c r="Q518" s="195">
        <f t="shared" si="324"/>
        <v>0</v>
      </c>
    </row>
    <row r="519" spans="1:20" hidden="1" outlineLevel="2">
      <c r="D519" s="83"/>
      <c r="E519" s="195" t="str">
        <f t="shared" ref="E519:Q519" si="325" xml:space="preserve"> E369</f>
        <v>Notional regulated equity - BR - real (2017-18 prices)</v>
      </c>
      <c r="F519" s="195">
        <f t="shared" si="325"/>
        <v>0</v>
      </c>
      <c r="G519" s="195" t="str">
        <f t="shared" si="325"/>
        <v>£m</v>
      </c>
      <c r="H519" s="195">
        <f t="shared" si="325"/>
        <v>0</v>
      </c>
      <c r="I519" s="195">
        <f t="shared" si="325"/>
        <v>0</v>
      </c>
      <c r="J519" s="195">
        <f t="shared" si="325"/>
        <v>0</v>
      </c>
      <c r="K519" s="195">
        <f t="shared" si="325"/>
        <v>0</v>
      </c>
      <c r="L519" s="195">
        <f t="shared" si="325"/>
        <v>0</v>
      </c>
      <c r="M519" s="195">
        <f t="shared" si="325"/>
        <v>0</v>
      </c>
      <c r="N519" s="195">
        <f t="shared" si="325"/>
        <v>0</v>
      </c>
      <c r="O519" s="195">
        <f t="shared" si="325"/>
        <v>0</v>
      </c>
      <c r="P519" s="195">
        <f t="shared" si="325"/>
        <v>0</v>
      </c>
      <c r="Q519" s="195">
        <f t="shared" si="325"/>
        <v>0</v>
      </c>
    </row>
    <row r="520" spans="1:20" hidden="1" outlineLevel="2">
      <c r="D520" s="83"/>
      <c r="E520" s="195" t="str">
        <f t="shared" ref="E520:Q520" si="326" xml:space="preserve"> E458</f>
        <v>Notional regulated equity - DMMY - real (2017-18 prices)</v>
      </c>
      <c r="F520" s="195">
        <f t="shared" si="326"/>
        <v>0</v>
      </c>
      <c r="G520" s="195" t="str">
        <f t="shared" si="326"/>
        <v>£m</v>
      </c>
      <c r="H520" s="195">
        <f t="shared" si="326"/>
        <v>0</v>
      </c>
      <c r="I520" s="195">
        <f t="shared" si="326"/>
        <v>0</v>
      </c>
      <c r="J520" s="195">
        <f t="shared" si="326"/>
        <v>0</v>
      </c>
      <c r="K520" s="195">
        <f t="shared" si="326"/>
        <v>0</v>
      </c>
      <c r="L520" s="195">
        <f t="shared" si="326"/>
        <v>0</v>
      </c>
      <c r="M520" s="195">
        <f t="shared" si="326"/>
        <v>0</v>
      </c>
      <c r="N520" s="195">
        <f t="shared" si="326"/>
        <v>0</v>
      </c>
      <c r="O520" s="195">
        <f t="shared" si="326"/>
        <v>0</v>
      </c>
      <c r="P520" s="195">
        <f t="shared" si="326"/>
        <v>0</v>
      </c>
      <c r="Q520" s="195">
        <f t="shared" si="326"/>
        <v>0</v>
      </c>
    </row>
    <row r="521" spans="1:20" s="310" customFormat="1" hidden="1" outlineLevel="2">
      <c r="A521" s="306"/>
      <c r="B521" s="307"/>
      <c r="C521" s="308"/>
      <c r="D521" s="250"/>
      <c r="E521" s="320" t="s">
        <v>1291</v>
      </c>
      <c r="F521" s="312"/>
      <c r="G521" s="320" t="s">
        <v>255</v>
      </c>
      <c r="H521" s="312"/>
      <c r="I521" s="312"/>
      <c r="J521" s="320">
        <f t="shared" ref="J521:Q521" si="327" xml:space="preserve"> SUM(J516:J520)</f>
        <v>0</v>
      </c>
      <c r="K521" s="320">
        <f t="shared" si="327"/>
        <v>0</v>
      </c>
      <c r="L521" s="320">
        <f t="shared" si="327"/>
        <v>0</v>
      </c>
      <c r="M521" s="320">
        <f t="shared" si="327"/>
        <v>29.304485032347404</v>
      </c>
      <c r="N521" s="320">
        <f t="shared" si="327"/>
        <v>31.487773564361866</v>
      </c>
      <c r="O521" s="320">
        <f t="shared" si="327"/>
        <v>0</v>
      </c>
      <c r="P521" s="320">
        <f t="shared" si="327"/>
        <v>0</v>
      </c>
      <c r="Q521" s="320">
        <f t="shared" si="327"/>
        <v>0</v>
      </c>
    </row>
    <row r="522" spans="1:20" s="148" customFormat="1" hidden="1" outlineLevel="1">
      <c r="A522" s="143"/>
      <c r="B522" s="144"/>
      <c r="C522" s="145"/>
      <c r="D522" s="146"/>
      <c r="E522" s="147"/>
      <c r="G522" s="149"/>
    </row>
    <row r="523" spans="1:20">
      <c r="D523" s="83"/>
    </row>
    <row r="524" spans="1:20" collapsed="1">
      <c r="A524" s="33" t="s">
        <v>761</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1559</v>
      </c>
      <c r="D526" s="83"/>
    </row>
    <row r="527" spans="1:20" s="187" customFormat="1" hidden="1" outlineLevel="2">
      <c r="A527" s="183"/>
      <c r="B527" s="216"/>
      <c r="C527" s="185"/>
      <c r="D527" s="186"/>
      <c r="E527" s="181" t="str">
        <f xml:space="preserve"> Inp!E$214</f>
        <v>Regulatory equity actual</v>
      </c>
      <c r="F527" s="181">
        <f xml:space="preserve"> Inp!F$214</f>
        <v>0</v>
      </c>
      <c r="G527" s="181" t="str">
        <f xml:space="preserve"> Inp!G$214</f>
        <v>%</v>
      </c>
      <c r="H527" s="181">
        <f xml:space="preserve"> Inp!H$214</f>
        <v>0</v>
      </c>
      <c r="I527" s="181">
        <f xml:space="preserve"> Inp!I$214</f>
        <v>0</v>
      </c>
      <c r="J527" s="305">
        <f xml:space="preserve"> Inp!J$214</f>
        <v>0</v>
      </c>
      <c r="K527" s="305">
        <f xml:space="preserve"> Inp!K$214</f>
        <v>0</v>
      </c>
      <c r="L527" s="305">
        <f xml:space="preserve"> Inp!L$214</f>
        <v>0</v>
      </c>
      <c r="M527" s="305">
        <f xml:space="preserve"> Inp!M$214</f>
        <v>0.38514999999999999</v>
      </c>
      <c r="N527" s="305">
        <f xml:space="preserve"> Inp!N$214</f>
        <v>0</v>
      </c>
      <c r="O527" s="305">
        <f xml:space="preserve"> Inp!O$214</f>
        <v>0</v>
      </c>
      <c r="P527" s="305">
        <f xml:space="preserve"> Inp!P$214</f>
        <v>0</v>
      </c>
      <c r="Q527" s="305">
        <f xml:space="preserve"> Inp!Q$214</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22.361051556196795</v>
      </c>
      <c r="N528" s="84">
        <f t="shared" si="328"/>
        <v>0</v>
      </c>
      <c r="O528" s="84">
        <f t="shared" si="328"/>
        <v>0</v>
      </c>
      <c r="P528" s="84">
        <f t="shared" si="328"/>
        <v>0</v>
      </c>
      <c r="Q528" s="84">
        <f t="shared" si="328"/>
        <v>0</v>
      </c>
    </row>
    <row r="529" spans="1:17" hidden="1" outlineLevel="2">
      <c r="D529" s="83"/>
      <c r="E529" s="195" t="str">
        <f t="shared" ref="E529:Q529" si="329" xml:space="preserve"> E197</f>
        <v>Actual regulated equity - WN - nominal</v>
      </c>
      <c r="F529" s="195">
        <f t="shared" si="329"/>
        <v>0</v>
      </c>
      <c r="G529" s="195" t="str">
        <f t="shared" si="329"/>
        <v>£m</v>
      </c>
      <c r="H529" s="195">
        <f t="shared" si="329"/>
        <v>0</v>
      </c>
      <c r="I529" s="195">
        <f t="shared" si="329"/>
        <v>0</v>
      </c>
      <c r="J529" s="195">
        <f t="shared" si="329"/>
        <v>0</v>
      </c>
      <c r="K529" s="195">
        <f t="shared" si="329"/>
        <v>0</v>
      </c>
      <c r="L529" s="195">
        <f t="shared" si="329"/>
        <v>0</v>
      </c>
      <c r="M529" s="195">
        <f t="shared" si="329"/>
        <v>6.5578975325780036</v>
      </c>
      <c r="N529" s="195">
        <f t="shared" si="329"/>
        <v>0</v>
      </c>
      <c r="O529" s="195">
        <f t="shared" si="329"/>
        <v>0</v>
      </c>
      <c r="P529" s="195">
        <f t="shared" si="329"/>
        <v>0</v>
      </c>
      <c r="Q529" s="195">
        <f t="shared" si="329"/>
        <v>0</v>
      </c>
    </row>
    <row r="530" spans="1:17" hidden="1" outlineLevel="2">
      <c r="D530" s="83"/>
      <c r="E530" s="195" t="str">
        <f t="shared" ref="E530:Q530" si="330" xml:space="preserve"> E286</f>
        <v>Actual regulated equity - WWN - nominal</v>
      </c>
      <c r="F530" s="195">
        <f t="shared" si="330"/>
        <v>0</v>
      </c>
      <c r="G530" s="195" t="str">
        <f t="shared" si="330"/>
        <v>£m</v>
      </c>
      <c r="H530" s="195">
        <f t="shared" si="330"/>
        <v>0</v>
      </c>
      <c r="I530" s="195">
        <f t="shared" si="330"/>
        <v>0</v>
      </c>
      <c r="J530" s="195">
        <f t="shared" si="330"/>
        <v>0</v>
      </c>
      <c r="K530" s="195">
        <f t="shared" si="330"/>
        <v>0</v>
      </c>
      <c r="L530" s="195">
        <f t="shared" si="330"/>
        <v>0</v>
      </c>
      <c r="M530" s="195">
        <f t="shared" si="330"/>
        <v>0.6220206891040736</v>
      </c>
      <c r="N530" s="195">
        <f t="shared" si="330"/>
        <v>0</v>
      </c>
      <c r="O530" s="195">
        <f t="shared" si="330"/>
        <v>0</v>
      </c>
      <c r="P530" s="195">
        <f t="shared" si="330"/>
        <v>0</v>
      </c>
      <c r="Q530" s="195">
        <f t="shared" si="330"/>
        <v>0</v>
      </c>
    </row>
    <row r="531" spans="1:17" hidden="1" outlineLevel="2">
      <c r="D531" s="83"/>
      <c r="E531" s="195" t="str">
        <f t="shared" ref="E531:Q531" si="331" xml:space="preserve"> E375</f>
        <v>Actual regulated equity - BR - nominal</v>
      </c>
      <c r="F531" s="195">
        <f t="shared" si="331"/>
        <v>0</v>
      </c>
      <c r="G531" s="195" t="str">
        <f t="shared" si="331"/>
        <v>£m</v>
      </c>
      <c r="H531" s="195">
        <f t="shared" si="331"/>
        <v>0</v>
      </c>
      <c r="I531" s="195">
        <f t="shared" si="331"/>
        <v>0</v>
      </c>
      <c r="J531" s="195">
        <f t="shared" si="331"/>
        <v>0</v>
      </c>
      <c r="K531" s="195">
        <f t="shared" si="331"/>
        <v>0</v>
      </c>
      <c r="L531" s="195">
        <f t="shared" si="331"/>
        <v>0</v>
      </c>
      <c r="M531" s="195">
        <f t="shared" si="331"/>
        <v>0</v>
      </c>
      <c r="N531" s="195">
        <f t="shared" si="331"/>
        <v>0</v>
      </c>
      <c r="O531" s="195">
        <f t="shared" si="331"/>
        <v>0</v>
      </c>
      <c r="P531" s="195">
        <f t="shared" si="331"/>
        <v>0</v>
      </c>
      <c r="Q531" s="195">
        <f t="shared" si="331"/>
        <v>0</v>
      </c>
    </row>
    <row r="532" spans="1:17" hidden="1" outlineLevel="2">
      <c r="D532" s="83"/>
      <c r="E532" s="195" t="str">
        <f t="shared" ref="E532:Q532" si="332" xml:space="preserve"> E464</f>
        <v>Actual regulated equity - DMMY - nominal</v>
      </c>
      <c r="F532" s="195">
        <f t="shared" si="332"/>
        <v>0</v>
      </c>
      <c r="G532" s="195" t="str">
        <f t="shared" si="332"/>
        <v>£m</v>
      </c>
      <c r="H532" s="195">
        <f t="shared" si="332"/>
        <v>0</v>
      </c>
      <c r="I532" s="195">
        <f t="shared" si="332"/>
        <v>0</v>
      </c>
      <c r="J532" s="195">
        <f t="shared" si="332"/>
        <v>0</v>
      </c>
      <c r="K532" s="195">
        <f t="shared" si="332"/>
        <v>0</v>
      </c>
      <c r="L532" s="195">
        <f t="shared" si="332"/>
        <v>0</v>
      </c>
      <c r="M532" s="195">
        <f t="shared" si="332"/>
        <v>0</v>
      </c>
      <c r="N532" s="195">
        <f t="shared" si="332"/>
        <v>0</v>
      </c>
      <c r="O532" s="195">
        <f t="shared" si="332"/>
        <v>0</v>
      </c>
      <c r="P532" s="195">
        <f t="shared" si="332"/>
        <v>0</v>
      </c>
      <c r="Q532" s="195">
        <f t="shared" si="332"/>
        <v>0</v>
      </c>
    </row>
    <row r="533" spans="1:17" hidden="1" outlineLevel="2">
      <c r="D533" s="83"/>
      <c r="E533" s="243" t="s">
        <v>1560</v>
      </c>
      <c r="F533" s="211"/>
      <c r="G533" s="211" t="s">
        <v>255</v>
      </c>
      <c r="H533" s="211"/>
      <c r="I533" s="211"/>
      <c r="J533" s="211">
        <f t="shared" ref="J533:Q533" si="333" xml:space="preserve"> SUM(J528:J532)</f>
        <v>0</v>
      </c>
      <c r="K533" s="211">
        <f t="shared" si="333"/>
        <v>0</v>
      </c>
      <c r="L533" s="211">
        <f t="shared" si="333"/>
        <v>0</v>
      </c>
      <c r="M533" s="211">
        <f t="shared" si="333"/>
        <v>29.540969777878871</v>
      </c>
      <c r="N533" s="211">
        <f t="shared" si="333"/>
        <v>0</v>
      </c>
      <c r="O533" s="211">
        <f t="shared" si="333"/>
        <v>0</v>
      </c>
      <c r="P533" s="211">
        <f t="shared" si="333"/>
        <v>0</v>
      </c>
      <c r="Q533" s="211">
        <f t="shared" si="333"/>
        <v>0</v>
      </c>
    </row>
    <row r="534" spans="1:17" s="148" customFormat="1" hidden="1" outlineLevel="1">
      <c r="A534" s="143"/>
      <c r="B534" s="144"/>
      <c r="C534" s="145"/>
      <c r="D534" s="146"/>
      <c r="E534" s="147"/>
      <c r="G534" s="149"/>
    </row>
    <row r="535" spans="1:17" s="148" customFormat="1" hidden="1" outlineLevel="1" collapsed="1">
      <c r="A535" s="143"/>
      <c r="B535" s="85" t="s">
        <v>1294</v>
      </c>
      <c r="C535" s="145"/>
      <c r="D535" s="146"/>
      <c r="E535" s="147"/>
      <c r="G535" s="149"/>
    </row>
    <row r="536" spans="1:17" s="187" customFormat="1" hidden="1" outlineLevel="2">
      <c r="A536" s="183"/>
      <c r="B536" s="216"/>
      <c r="C536" s="185"/>
      <c r="D536" s="186"/>
      <c r="E536" s="181" t="str">
        <f xml:space="preserve"> Inp!E$214</f>
        <v>Regulatory equity actual</v>
      </c>
      <c r="F536" s="181">
        <f xml:space="preserve"> Inp!F$214</f>
        <v>0</v>
      </c>
      <c r="G536" s="181" t="str">
        <f xml:space="preserve"> Inp!G$214</f>
        <v>%</v>
      </c>
      <c r="H536" s="181">
        <f xml:space="preserve"> Inp!H$214</f>
        <v>0</v>
      </c>
      <c r="I536" s="181">
        <f xml:space="preserve"> Inp!I$214</f>
        <v>0</v>
      </c>
      <c r="J536" s="305">
        <f xml:space="preserve"> Inp!J$214</f>
        <v>0</v>
      </c>
      <c r="K536" s="305">
        <f xml:space="preserve"> Inp!K$214</f>
        <v>0</v>
      </c>
      <c r="L536" s="305">
        <f xml:space="preserve"> Inp!L$214</f>
        <v>0</v>
      </c>
      <c r="M536" s="305">
        <f xml:space="preserve"> Inp!M$214</f>
        <v>0.38514999999999999</v>
      </c>
      <c r="N536" s="305">
        <f xml:space="preserve"> Inp!N$214</f>
        <v>0</v>
      </c>
      <c r="O536" s="305">
        <f xml:space="preserve"> Inp!O$214</f>
        <v>0</v>
      </c>
      <c r="P536" s="305">
        <f xml:space="preserve"> Inp!P$214</f>
        <v>0</v>
      </c>
      <c r="Q536" s="305">
        <f xml:space="preserve"> Inp!Q$214</f>
        <v>0</v>
      </c>
    </row>
    <row r="537" spans="1:17" hidden="1" outlineLevel="2">
      <c r="D537" s="83"/>
      <c r="E537" s="195" t="str">
        <f t="shared" ref="E537:Q537" si="334" xml:space="preserve"> E110</f>
        <v>Actual regulated equity - WR - real (2017-18 prices)</v>
      </c>
      <c r="F537" s="195">
        <f t="shared" si="334"/>
        <v>0</v>
      </c>
      <c r="G537" s="195" t="str">
        <f t="shared" si="334"/>
        <v>£m</v>
      </c>
      <c r="H537" s="195">
        <f t="shared" si="334"/>
        <v>0</v>
      </c>
      <c r="I537" s="195">
        <f t="shared" si="334"/>
        <v>0</v>
      </c>
      <c r="J537" s="195">
        <f t="shared" si="334"/>
        <v>0</v>
      </c>
      <c r="K537" s="195">
        <f t="shared" si="334"/>
        <v>0</v>
      </c>
      <c r="L537" s="195">
        <f t="shared" si="334"/>
        <v>0</v>
      </c>
      <c r="M537" s="195">
        <f t="shared" si="334"/>
        <v>21.358535917039411</v>
      </c>
      <c r="N537" s="195">
        <f t="shared" si="334"/>
        <v>0</v>
      </c>
      <c r="O537" s="195">
        <f t="shared" si="334"/>
        <v>0</v>
      </c>
      <c r="P537" s="195">
        <f t="shared" si="334"/>
        <v>0</v>
      </c>
      <c r="Q537" s="195">
        <f t="shared" si="334"/>
        <v>0</v>
      </c>
    </row>
    <row r="538" spans="1:17" s="313" customFormat="1" hidden="1" outlineLevel="2">
      <c r="A538" s="67"/>
      <c r="B538" s="85"/>
      <c r="C538" s="86"/>
      <c r="D538" s="83"/>
      <c r="E538" s="195" t="str">
        <f t="shared" ref="E538:Q538" si="335" xml:space="preserve"> E199</f>
        <v>Actual regulated equity - WN - real (2017-18 prices)</v>
      </c>
      <c r="F538" s="195">
        <f t="shared" si="335"/>
        <v>0</v>
      </c>
      <c r="G538" s="195" t="str">
        <f t="shared" si="335"/>
        <v>£m</v>
      </c>
      <c r="H538" s="195">
        <f t="shared" si="335"/>
        <v>0</v>
      </c>
      <c r="I538" s="195">
        <f t="shared" si="335"/>
        <v>0</v>
      </c>
      <c r="J538" s="195">
        <f t="shared" si="335"/>
        <v>0</v>
      </c>
      <c r="K538" s="195">
        <f t="shared" si="335"/>
        <v>0</v>
      </c>
      <c r="L538" s="195">
        <f t="shared" si="335"/>
        <v>0</v>
      </c>
      <c r="M538" s="195">
        <f t="shared" si="335"/>
        <v>6.2638865456671891</v>
      </c>
      <c r="N538" s="195">
        <f t="shared" si="335"/>
        <v>0</v>
      </c>
      <c r="O538" s="195">
        <f t="shared" si="335"/>
        <v>0</v>
      </c>
      <c r="P538" s="195">
        <f t="shared" si="335"/>
        <v>0</v>
      </c>
      <c r="Q538" s="195">
        <f t="shared" si="335"/>
        <v>0</v>
      </c>
    </row>
    <row r="539" spans="1:17" s="313" customFormat="1" hidden="1" outlineLevel="2">
      <c r="A539" s="67"/>
      <c r="B539" s="85"/>
      <c r="C539" s="86"/>
      <c r="D539" s="83"/>
      <c r="E539" s="195" t="str">
        <f t="shared" ref="E539:Q539" si="336" xml:space="preserve"> E288</f>
        <v>Actual regulated equity - WWN - real (2017-18 prices)</v>
      </c>
      <c r="F539" s="195">
        <f t="shared" si="336"/>
        <v>0</v>
      </c>
      <c r="G539" s="195" t="str">
        <f t="shared" si="336"/>
        <v>£m</v>
      </c>
      <c r="H539" s="195">
        <f t="shared" si="336"/>
        <v>0</v>
      </c>
      <c r="I539" s="195">
        <f t="shared" si="336"/>
        <v>0</v>
      </c>
      <c r="J539" s="195">
        <f t="shared" si="336"/>
        <v>0</v>
      </c>
      <c r="K539" s="195">
        <f t="shared" si="336"/>
        <v>0</v>
      </c>
      <c r="L539" s="195">
        <f t="shared" si="336"/>
        <v>0</v>
      </c>
      <c r="M539" s="195">
        <f t="shared" si="336"/>
        <v>0.59413356281490426</v>
      </c>
      <c r="N539" s="195">
        <f t="shared" si="336"/>
        <v>0</v>
      </c>
      <c r="O539" s="195">
        <f t="shared" si="336"/>
        <v>0</v>
      </c>
      <c r="P539" s="195">
        <f t="shared" si="336"/>
        <v>0</v>
      </c>
      <c r="Q539" s="195">
        <f t="shared" si="336"/>
        <v>0</v>
      </c>
    </row>
    <row r="540" spans="1:17" s="313" customFormat="1" hidden="1" outlineLevel="2">
      <c r="A540" s="67"/>
      <c r="B540" s="85"/>
      <c r="C540" s="86"/>
      <c r="D540" s="83"/>
      <c r="E540" s="195" t="str">
        <f t="shared" ref="E540:Q540" si="337" xml:space="preserve"> E377</f>
        <v>Actual regulated equity - BR - real (2017-18 prices)</v>
      </c>
      <c r="F540" s="195">
        <f t="shared" si="337"/>
        <v>0</v>
      </c>
      <c r="G540" s="195" t="str">
        <f t="shared" si="337"/>
        <v>£m</v>
      </c>
      <c r="H540" s="195">
        <f t="shared" si="337"/>
        <v>0</v>
      </c>
      <c r="I540" s="195">
        <f t="shared" si="337"/>
        <v>0</v>
      </c>
      <c r="J540" s="195">
        <f t="shared" si="337"/>
        <v>0</v>
      </c>
      <c r="K540" s="195">
        <f t="shared" si="337"/>
        <v>0</v>
      </c>
      <c r="L540" s="195">
        <f t="shared" si="337"/>
        <v>0</v>
      </c>
      <c r="M540" s="195">
        <f t="shared" si="337"/>
        <v>0</v>
      </c>
      <c r="N540" s="195">
        <f t="shared" si="337"/>
        <v>0</v>
      </c>
      <c r="O540" s="195">
        <f t="shared" si="337"/>
        <v>0</v>
      </c>
      <c r="P540" s="195">
        <f t="shared" si="337"/>
        <v>0</v>
      </c>
      <c r="Q540" s="195">
        <f t="shared" si="337"/>
        <v>0</v>
      </c>
    </row>
    <row r="541" spans="1:17" s="313" customFormat="1" hidden="1" outlineLevel="2">
      <c r="A541" s="67"/>
      <c r="B541" s="85"/>
      <c r="C541" s="86"/>
      <c r="D541" s="83"/>
      <c r="E541" s="195" t="str">
        <f t="shared" ref="E541:Q541" si="338" xml:space="preserve"> E466</f>
        <v>Actual regulated equity - DMMY - real (2017-18 prices)</v>
      </c>
      <c r="F541" s="195">
        <f t="shared" si="338"/>
        <v>0</v>
      </c>
      <c r="G541" s="195" t="str">
        <f t="shared" si="338"/>
        <v>£m</v>
      </c>
      <c r="H541" s="195">
        <f t="shared" si="338"/>
        <v>0</v>
      </c>
      <c r="I541" s="195">
        <f t="shared" si="338"/>
        <v>0</v>
      </c>
      <c r="J541" s="195">
        <f t="shared" si="338"/>
        <v>0</v>
      </c>
      <c r="K541" s="195">
        <f t="shared" si="338"/>
        <v>0</v>
      </c>
      <c r="L541" s="195">
        <f t="shared" si="338"/>
        <v>0</v>
      </c>
      <c r="M541" s="195">
        <f t="shared" si="338"/>
        <v>0</v>
      </c>
      <c r="N541" s="195">
        <f t="shared" si="338"/>
        <v>0</v>
      </c>
      <c r="O541" s="195">
        <f t="shared" si="338"/>
        <v>0</v>
      </c>
      <c r="P541" s="195">
        <f t="shared" si="338"/>
        <v>0</v>
      </c>
      <c r="Q541" s="195">
        <f t="shared" si="338"/>
        <v>0</v>
      </c>
    </row>
    <row r="542" spans="1:17" s="310" customFormat="1" hidden="1" outlineLevel="2">
      <c r="A542" s="306"/>
      <c r="B542" s="307"/>
      <c r="C542" s="308"/>
      <c r="D542" s="250"/>
      <c r="E542" s="320" t="s">
        <v>1295</v>
      </c>
      <c r="F542" s="312"/>
      <c r="G542" s="320" t="s">
        <v>255</v>
      </c>
      <c r="H542" s="312"/>
      <c r="I542" s="312"/>
      <c r="J542" s="320">
        <f t="shared" ref="J542:Q542" si="339" xml:space="preserve"> SUM(J537:J541)</f>
        <v>0</v>
      </c>
      <c r="K542" s="320">
        <f t="shared" si="339"/>
        <v>0</v>
      </c>
      <c r="L542" s="320">
        <f t="shared" si="339"/>
        <v>0</v>
      </c>
      <c r="M542" s="320">
        <f t="shared" si="339"/>
        <v>28.216556025521506</v>
      </c>
      <c r="N542" s="320">
        <f t="shared" si="339"/>
        <v>0</v>
      </c>
      <c r="O542" s="320">
        <f t="shared" si="339"/>
        <v>0</v>
      </c>
      <c r="P542" s="320">
        <f t="shared" si="339"/>
        <v>0</v>
      </c>
      <c r="Q542" s="320">
        <f t="shared" si="339"/>
        <v>0</v>
      </c>
    </row>
    <row r="543" spans="1:17" s="148" customFormat="1" hidden="1" outlineLevel="1">
      <c r="A543" s="143"/>
      <c r="B543" s="144"/>
      <c r="C543" s="145"/>
      <c r="D543" s="146"/>
      <c r="E543" s="147"/>
      <c r="G543" s="149"/>
    </row>
    <row r="544" spans="1:17" s="259" customFormat="1">
      <c r="A544" s="256"/>
      <c r="B544" s="257"/>
      <c r="C544" s="258"/>
      <c r="D544" s="255"/>
      <c r="E544" s="196"/>
      <c r="F544" s="196"/>
      <c r="G544" s="196"/>
      <c r="H544" s="196"/>
      <c r="I544" s="196"/>
      <c r="J544" s="196"/>
      <c r="K544" s="196"/>
      <c r="L544" s="196"/>
      <c r="M544" s="196"/>
      <c r="N544" s="196"/>
      <c r="O544" s="196"/>
      <c r="P544" s="196"/>
      <c r="Q544" s="196"/>
    </row>
    <row r="545" spans="1:79">
      <c r="A545" s="51" t="s">
        <v>88</v>
      </c>
      <c r="B545" s="51"/>
      <c r="C545" s="51"/>
      <c r="D545" s="254"/>
      <c r="E545" s="51"/>
      <c r="F545" s="51"/>
      <c r="G545" s="51"/>
      <c r="H545" s="51"/>
      <c r="I545" s="51"/>
      <c r="J545" s="51"/>
      <c r="K545" s="51"/>
      <c r="L545" s="51"/>
      <c r="M545" s="51"/>
      <c r="N545" s="51"/>
      <c r="O545" s="51"/>
      <c r="P545" s="51"/>
      <c r="Q545" s="51"/>
      <c r="R545" s="51"/>
      <c r="S545" s="51"/>
      <c r="T545" s="51"/>
    </row>
    <row r="551" spans="1:79" s="67" customFormat="1" hidden="1">
      <c r="B551" s="85"/>
      <c r="C551" s="86"/>
      <c r="D551" s="250"/>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0"/>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0"/>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0"/>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0"/>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0"/>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0"/>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0"/>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0"/>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0"/>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0"/>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0"/>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0"/>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0"/>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0"/>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0"/>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0"/>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0"/>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0"/>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0"/>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0"/>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0"/>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0"/>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0"/>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0"/>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0"/>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0"/>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0"/>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0"/>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0"/>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0"/>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0"/>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0"/>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0"/>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0"/>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0"/>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0"/>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0"/>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0"/>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0"/>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0"/>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0"/>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0"/>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0"/>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0"/>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0"/>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0"/>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0"/>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0"/>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0"/>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0"/>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0"/>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0"/>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0"/>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0"/>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0"/>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0"/>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0"/>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0"/>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0"/>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0"/>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0"/>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0"/>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0"/>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0"/>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0"/>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0"/>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0"/>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0"/>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0"/>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0"/>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0"/>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0"/>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0"/>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0"/>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0"/>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0"/>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0"/>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0"/>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0"/>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0"/>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0"/>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0"/>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0"/>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0"/>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0"/>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0"/>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0"/>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0"/>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0"/>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0"/>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0"/>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0"/>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0"/>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0"/>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0"/>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0"/>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0"/>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0"/>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0"/>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0"/>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0"/>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0"/>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0"/>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0"/>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0"/>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0"/>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0"/>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0"/>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0"/>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0"/>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0"/>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0"/>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0"/>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0"/>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0"/>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0"/>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0"/>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0"/>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0"/>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0"/>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0"/>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0"/>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0"/>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0"/>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0"/>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0"/>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0"/>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0"/>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0"/>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0"/>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0"/>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0"/>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0"/>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0"/>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0"/>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0"/>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0"/>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0"/>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0"/>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0"/>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0"/>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0"/>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0"/>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0"/>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0"/>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0"/>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0"/>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0"/>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0"/>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0"/>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0"/>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0"/>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0"/>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0"/>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0"/>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0"/>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0"/>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0"/>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0"/>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0"/>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0"/>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0"/>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0"/>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0"/>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0"/>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0"/>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0"/>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0"/>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0"/>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0"/>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0"/>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0"/>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0"/>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0"/>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0"/>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0"/>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0"/>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0"/>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0"/>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0"/>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0"/>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0"/>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0"/>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0"/>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0"/>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0"/>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0"/>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0"/>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0"/>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0"/>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0"/>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0"/>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0"/>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0"/>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0"/>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0"/>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0"/>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0"/>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0"/>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0"/>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0"/>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0"/>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0"/>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0"/>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0"/>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0"/>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0"/>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0"/>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0"/>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0"/>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0"/>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0"/>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0"/>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0"/>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0"/>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0"/>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0"/>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0"/>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0"/>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0"/>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0"/>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0"/>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0"/>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0"/>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0"/>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0"/>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0"/>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0"/>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0"/>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0"/>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0"/>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0"/>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0"/>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0"/>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0"/>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0"/>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0"/>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0"/>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0"/>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0"/>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0"/>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0"/>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0"/>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0"/>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0"/>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0"/>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0"/>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0"/>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0"/>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0"/>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0"/>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0"/>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0"/>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0"/>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0"/>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0"/>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0"/>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0"/>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0"/>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0"/>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0"/>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0"/>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0"/>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0"/>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0"/>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0"/>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0"/>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0"/>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0"/>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0"/>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0"/>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0"/>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0"/>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0"/>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0"/>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0"/>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0"/>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0"/>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0"/>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0"/>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0"/>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0"/>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0"/>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0"/>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0"/>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0"/>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0"/>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0"/>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0"/>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0"/>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0"/>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0"/>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0"/>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0"/>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0"/>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0"/>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0"/>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0"/>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0"/>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0"/>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0"/>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0"/>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0"/>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0"/>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0"/>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0"/>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0"/>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0"/>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0"/>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0"/>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0"/>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0"/>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0"/>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0"/>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0"/>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0"/>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0"/>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0"/>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0"/>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0"/>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0"/>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0"/>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0"/>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0"/>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0"/>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0"/>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0"/>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0"/>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0"/>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0"/>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0"/>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0"/>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0"/>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0"/>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0"/>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0"/>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0"/>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0"/>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0"/>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0"/>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0"/>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0"/>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0"/>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0"/>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0"/>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0"/>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0"/>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0"/>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0"/>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0"/>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0"/>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0"/>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0"/>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0"/>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0"/>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0"/>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0"/>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0"/>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0"/>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0"/>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0"/>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0"/>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0"/>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0"/>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0"/>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0"/>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0"/>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0"/>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0"/>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0"/>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0"/>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0"/>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0"/>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0"/>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0"/>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0"/>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0"/>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0"/>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0"/>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0"/>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0"/>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0"/>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0"/>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0"/>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0"/>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0"/>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0"/>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0"/>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0"/>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0"/>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0"/>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0"/>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0"/>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0"/>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0"/>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0"/>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0"/>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0"/>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0"/>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0"/>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0"/>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0"/>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0"/>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0"/>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0"/>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0"/>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0"/>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0"/>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0"/>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0"/>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0"/>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0"/>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0"/>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0"/>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0"/>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0"/>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0"/>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0"/>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0"/>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0"/>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0"/>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0"/>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0"/>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0"/>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0"/>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0"/>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0"/>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0"/>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0"/>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0"/>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0"/>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0"/>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0"/>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0"/>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0"/>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0"/>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0"/>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0"/>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0"/>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0"/>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0"/>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0"/>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0"/>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0"/>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0"/>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0"/>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0"/>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0"/>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0"/>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0"/>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0"/>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0"/>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0"/>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0"/>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0"/>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0"/>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0"/>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0"/>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0"/>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0"/>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0"/>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0"/>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0"/>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0"/>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0"/>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0"/>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0"/>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0"/>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0"/>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0"/>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0"/>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0"/>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0"/>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0"/>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0"/>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0"/>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0"/>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0"/>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0"/>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0"/>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0"/>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0"/>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0"/>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0"/>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0"/>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0"/>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0"/>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0"/>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0"/>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0"/>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0"/>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0"/>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0"/>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0"/>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0"/>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U3:CA3">
    <cfRule type="cellIs" dxfId="5" priority="4" operator="equal">
      <formula>"Post-Fcst"</formula>
    </cfRule>
    <cfRule type="cellIs" dxfId="4" priority="5" operator="equal">
      <formula>"Forecast"</formula>
    </cfRule>
    <cfRule type="cellIs" dxfId="3" priority="6" operator="equal">
      <formula>"Pre Fcst"</formula>
    </cfRule>
  </conditionalFormatting>
  <conditionalFormatting sqref="J3:T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5"/>
  <sheetViews>
    <sheetView showGridLines="0" workbookViewId="0"/>
  </sheetViews>
  <sheetFormatPr defaultColWidth="0" defaultRowHeight="20.25"/>
  <cols>
    <col min="1" max="1" width="25.625" style="432" customWidth="1"/>
    <col min="2" max="2" width="100.625" style="429" customWidth="1"/>
    <col min="3" max="3" width="25.625" style="429" customWidth="1"/>
    <col min="4" max="4" width="15.625" style="429" customWidth="1"/>
    <col min="5" max="5" width="5.625" style="429" customWidth="1"/>
    <col min="6" max="16384" width="9" style="429" hidden="1"/>
  </cols>
  <sheetData>
    <row r="1" spans="1:8" s="430" customFormat="1" ht="47.25">
      <c r="A1" s="430" t="s">
        <v>13</v>
      </c>
      <c r="H1" s="456"/>
    </row>
    <row r="2" spans="1:8" s="431" customFormat="1" ht="22.5">
      <c r="A2" s="431" t="s">
        <v>43</v>
      </c>
      <c r="B2" s="431" t="s">
        <v>44</v>
      </c>
    </row>
    <row r="3" spans="1:8" s="431" customFormat="1" ht="22.5">
      <c r="A3" s="431" t="s">
        <v>45</v>
      </c>
      <c r="B3" s="435" t="s">
        <v>46</v>
      </c>
    </row>
    <row r="4" spans="1:8" s="431" customFormat="1" ht="22.5">
      <c r="A4" s="431" t="s">
        <v>47</v>
      </c>
      <c r="B4" s="431" t="s">
        <v>48</v>
      </c>
    </row>
    <row r="5" spans="1:8" s="431" customFormat="1" ht="22.5">
      <c r="A5" s="431" t="s">
        <v>49</v>
      </c>
      <c r="B5" s="436">
        <v>44725</v>
      </c>
    </row>
    <row r="6" spans="1:8" s="431" customFormat="1" ht="22.5">
      <c r="A6" s="431" t="s">
        <v>50</v>
      </c>
      <c r="B6" s="431" t="s">
        <v>51</v>
      </c>
    </row>
    <row r="7" spans="1:8" s="431" customFormat="1" ht="22.5">
      <c r="A7" s="431" t="s">
        <v>52</v>
      </c>
      <c r="B7" s="641" t="s">
        <v>53</v>
      </c>
    </row>
    <row r="9" spans="1:8" ht="40.5">
      <c r="A9" s="432" t="s">
        <v>54</v>
      </c>
      <c r="B9" s="433" t="s">
        <v>55</v>
      </c>
    </row>
    <row r="10" spans="1:8" ht="40.5">
      <c r="B10" s="433" t="s">
        <v>56</v>
      </c>
    </row>
    <row r="11" spans="1:8" ht="40.5">
      <c r="B11" s="433" t="s">
        <v>57</v>
      </c>
    </row>
    <row r="12" spans="1:8">
      <c r="B12" s="433" t="s">
        <v>58</v>
      </c>
    </row>
    <row r="13" spans="1:8">
      <c r="B13" s="433" t="s">
        <v>59</v>
      </c>
    </row>
    <row r="14" spans="1:8">
      <c r="B14" s="433"/>
    </row>
    <row r="15" spans="1:8">
      <c r="A15" s="432" t="s">
        <v>60</v>
      </c>
      <c r="B15" s="433"/>
    </row>
    <row r="16" spans="1:8">
      <c r="B16" s="433" t="s">
        <v>61</v>
      </c>
    </row>
    <row r="17" spans="1:4" ht="40.5">
      <c r="B17" s="433" t="s">
        <v>62</v>
      </c>
    </row>
    <row r="18" spans="1:4">
      <c r="B18" s="433" t="s">
        <v>63</v>
      </c>
    </row>
    <row r="19" spans="1:4">
      <c r="B19" s="433" t="s">
        <v>64</v>
      </c>
    </row>
    <row r="20" spans="1:4" ht="40.5">
      <c r="B20" s="433" t="s">
        <v>65</v>
      </c>
    </row>
    <row r="21" spans="1:4">
      <c r="B21" s="433"/>
    </row>
    <row r="22" spans="1:4">
      <c r="A22" s="432" t="s">
        <v>66</v>
      </c>
      <c r="B22" s="433" t="s">
        <v>67</v>
      </c>
    </row>
    <row r="23" spans="1:4">
      <c r="B23" s="433"/>
    </row>
    <row r="24" spans="1:4">
      <c r="A24" s="432" t="s">
        <v>68</v>
      </c>
      <c r="B24" s="433"/>
    </row>
    <row r="25" spans="1:4">
      <c r="A25" s="416" t="s">
        <v>69</v>
      </c>
      <c r="B25" s="416" t="s">
        <v>70</v>
      </c>
      <c r="C25" s="416" t="s">
        <v>71</v>
      </c>
      <c r="D25" s="416" t="s">
        <v>72</v>
      </c>
    </row>
    <row r="26" spans="1:4" ht="40.5">
      <c r="A26" s="437" t="s">
        <v>73</v>
      </c>
      <c r="B26" s="438" t="s">
        <v>74</v>
      </c>
      <c r="C26" s="439" t="s">
        <v>75</v>
      </c>
      <c r="D26" s="439" t="s">
        <v>76</v>
      </c>
    </row>
    <row r="27" spans="1:4">
      <c r="A27" s="437" t="s">
        <v>73</v>
      </c>
      <c r="B27" s="438" t="s">
        <v>77</v>
      </c>
      <c r="C27" s="439" t="s">
        <v>75</v>
      </c>
      <c r="D27" s="439" t="s">
        <v>76</v>
      </c>
    </row>
    <row r="28" spans="1:4">
      <c r="A28" s="437" t="s">
        <v>78</v>
      </c>
      <c r="B28" s="438" t="s">
        <v>79</v>
      </c>
      <c r="C28" s="439" t="s">
        <v>21</v>
      </c>
      <c r="D28" s="439" t="s">
        <v>76</v>
      </c>
    </row>
    <row r="29" spans="1:4">
      <c r="A29" s="437" t="s">
        <v>78</v>
      </c>
      <c r="B29" s="438" t="s">
        <v>80</v>
      </c>
      <c r="C29" s="439" t="s">
        <v>21</v>
      </c>
      <c r="D29" s="439" t="s">
        <v>76</v>
      </c>
    </row>
    <row r="30" spans="1:4">
      <c r="A30" s="437" t="s">
        <v>78</v>
      </c>
      <c r="B30" s="438" t="s">
        <v>81</v>
      </c>
      <c r="C30" s="439" t="s">
        <v>27</v>
      </c>
      <c r="D30" s="439" t="s">
        <v>76</v>
      </c>
    </row>
    <row r="31" spans="1:4" s="502" customFormat="1" ht="81">
      <c r="A31" s="437" t="s">
        <v>78</v>
      </c>
      <c r="B31" s="438" t="s">
        <v>82</v>
      </c>
      <c r="C31" s="439" t="s">
        <v>83</v>
      </c>
      <c r="D31" s="439" t="s">
        <v>4</v>
      </c>
    </row>
    <row r="32" spans="1:4" ht="40.5">
      <c r="A32" s="437" t="s">
        <v>84</v>
      </c>
      <c r="B32" s="438" t="s">
        <v>85</v>
      </c>
      <c r="C32" s="439" t="s">
        <v>86</v>
      </c>
      <c r="D32" s="439" t="s">
        <v>4</v>
      </c>
    </row>
    <row r="33" spans="1:4" ht="40.5">
      <c r="A33" s="651" t="s">
        <v>84</v>
      </c>
      <c r="B33" s="652" t="s">
        <v>87</v>
      </c>
      <c r="C33" s="653" t="s">
        <v>23</v>
      </c>
      <c r="D33" s="653" t="s">
        <v>46</v>
      </c>
    </row>
    <row r="34" spans="1:4">
      <c r="A34" s="502"/>
      <c r="B34" s="503"/>
      <c r="C34" s="502"/>
      <c r="D34" s="502"/>
    </row>
    <row r="35" spans="1:4" s="51" customFormat="1" ht="12.75">
      <c r="A35" s="51" t="s">
        <v>88</v>
      </c>
    </row>
  </sheetData>
  <hyperlinks>
    <hyperlink ref="B7" r:id="rId1" xr:uid="{BFBC8130-0C90-4F0F-BBDB-B5AFA3A8C456}"/>
  </hyperlinks>
  <pageMargins left="0.70866141732283472" right="0.70866141732283472" top="0.74803149606299213" bottom="0.74803149606299213" header="0.31496062992125984" footer="0.31496062992125984"/>
  <pageSetup paperSize="9" scale="69" fitToHeight="0" orientation="landscape" r:id="rId2"/>
  <headerFooter>
    <oddHeader>&amp;L&amp;"Calibri,Regular"&amp;F&amp;C&amp;"Calibri,Regular"Sheet: &amp;A&amp;R&amp;"Calibri,Regular"OFFICIAL</oddHeader>
    <oddFooter>&amp;L&amp;"Calibri,Regular"Printed on &amp;D at &amp;T&amp;C&amp;"Calibri,Regular"Page &amp;P of &amp;N&amp;R&amp;"Calibri,Regular"Ofwat</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4" customWidth="1"/>
    <col min="5" max="5" width="44.875" style="324" customWidth="1"/>
    <col min="6" max="6" width="2.75" style="324" customWidth="1"/>
    <col min="7" max="7" width="31.25" style="324" bestFit="1" customWidth="1"/>
    <col min="8" max="8" width="2.375" style="324" customWidth="1"/>
    <col min="9" max="9" width="35.375" style="324" bestFit="1" customWidth="1"/>
    <col min="10" max="10" width="2.375" style="324" customWidth="1"/>
    <col min="11" max="11" width="22.875" style="324" customWidth="1"/>
    <col min="12" max="13" width="0" style="324" hidden="1" customWidth="1"/>
    <col min="14" max="16384" width="8" style="324" hidden="1"/>
  </cols>
  <sheetData>
    <row r="1" spans="1:11" ht="31.5">
      <c r="A1" s="323" t="e">
        <f ca="1" xml:space="preserve"> RIGHT(CELL("filename", $A$1), LEN(CELL("filename", $A$1)) - SEARCH("]", CELL("filename", $A$1)))</f>
        <v>#VALUE!</v>
      </c>
      <c r="B1" s="323"/>
      <c r="C1" s="323"/>
      <c r="D1" s="323"/>
      <c r="E1" s="323"/>
      <c r="F1" s="323"/>
      <c r="G1" s="323"/>
      <c r="H1" s="456"/>
      <c r="I1" s="323"/>
      <c r="J1" s="323"/>
      <c r="K1" s="323"/>
    </row>
    <row r="2" spans="1:11"/>
    <row r="3" spans="1:11" s="326" customFormat="1" ht="21">
      <c r="A3" s="325" t="s">
        <v>89</v>
      </c>
      <c r="I3" s="325" t="s">
        <v>90</v>
      </c>
      <c r="K3" s="325" t="s">
        <v>91</v>
      </c>
    </row>
    <row r="4" spans="1:11"/>
    <row r="5" spans="1:11" s="327" customFormat="1" ht="15.75">
      <c r="B5" s="328" t="s">
        <v>92</v>
      </c>
      <c r="D5" s="329"/>
      <c r="E5" s="328"/>
    </row>
    <row r="6" spans="1:11">
      <c r="B6" s="330"/>
      <c r="C6" s="330"/>
      <c r="D6" s="331"/>
      <c r="E6" s="332" t="s">
        <v>93</v>
      </c>
      <c r="G6" s="333" t="s">
        <v>94</v>
      </c>
      <c r="H6" s="334"/>
      <c r="I6" s="334" t="s">
        <v>95</v>
      </c>
      <c r="J6" s="334"/>
      <c r="K6" s="334" t="s">
        <v>96</v>
      </c>
    </row>
    <row r="7" spans="1:11">
      <c r="B7" s="330"/>
      <c r="C7" s="330"/>
      <c r="D7" s="331"/>
      <c r="E7" s="335"/>
      <c r="G7" s="333"/>
      <c r="H7" s="334"/>
      <c r="I7" s="334" t="s">
        <v>97</v>
      </c>
      <c r="J7" s="334"/>
      <c r="K7" s="334"/>
    </row>
    <row r="8" spans="1:11">
      <c r="B8" s="330"/>
      <c r="C8" s="330"/>
      <c r="D8" s="331"/>
      <c r="E8" s="336" t="s">
        <v>98</v>
      </c>
      <c r="G8" s="333" t="s">
        <v>99</v>
      </c>
      <c r="H8" s="334"/>
      <c r="I8" s="334" t="s">
        <v>100</v>
      </c>
      <c r="J8" s="334"/>
      <c r="K8" s="334" t="s">
        <v>96</v>
      </c>
    </row>
    <row r="9" spans="1:11">
      <c r="B9" s="330"/>
      <c r="C9" s="330"/>
      <c r="D9" s="331"/>
      <c r="E9" s="333"/>
      <c r="G9" s="333"/>
      <c r="H9" s="334"/>
      <c r="I9" s="334" t="s">
        <v>101</v>
      </c>
      <c r="J9" s="334"/>
      <c r="K9" s="334"/>
    </row>
    <row r="10" spans="1:11">
      <c r="B10" s="330"/>
      <c r="C10" s="330"/>
      <c r="D10" s="331"/>
      <c r="E10" s="333" t="s">
        <v>102</v>
      </c>
      <c r="F10" s="334"/>
      <c r="G10" s="333" t="s">
        <v>103</v>
      </c>
      <c r="H10" s="334"/>
      <c r="I10" s="334" t="s">
        <v>104</v>
      </c>
      <c r="J10" s="334"/>
      <c r="K10" s="334" t="s">
        <v>96</v>
      </c>
    </row>
    <row r="11" spans="1:11">
      <c r="B11" s="330"/>
      <c r="C11" s="330"/>
      <c r="D11" s="331"/>
      <c r="E11" s="333"/>
      <c r="F11" s="334"/>
      <c r="G11" s="333"/>
      <c r="H11" s="334"/>
      <c r="I11" s="334"/>
      <c r="J11" s="334"/>
      <c r="K11" s="334"/>
    </row>
    <row r="12" spans="1:11">
      <c r="B12" s="330"/>
      <c r="C12" s="330"/>
      <c r="D12" s="331"/>
      <c r="E12" s="333" t="s">
        <v>105</v>
      </c>
      <c r="F12" s="334"/>
      <c r="G12" s="333"/>
      <c r="H12" s="334"/>
      <c r="I12" s="334"/>
      <c r="J12" s="334"/>
      <c r="K12" s="334"/>
    </row>
    <row r="13" spans="1:11">
      <c r="B13" s="330"/>
      <c r="C13" s="330"/>
      <c r="D13" s="331"/>
      <c r="E13" s="333" t="s">
        <v>106</v>
      </c>
      <c r="F13" s="334"/>
      <c r="G13" s="333"/>
      <c r="H13" s="334"/>
      <c r="I13" s="334"/>
      <c r="J13" s="334"/>
      <c r="K13" s="334"/>
    </row>
    <row r="14" spans="1:11">
      <c r="B14" s="330"/>
      <c r="C14" s="330"/>
      <c r="D14" s="331"/>
      <c r="E14" s="333"/>
      <c r="F14" s="334"/>
      <c r="G14" s="333"/>
      <c r="H14" s="334"/>
      <c r="I14" s="334"/>
      <c r="J14" s="334"/>
      <c r="K14" s="334"/>
    </row>
    <row r="15" spans="1:11">
      <c r="B15" s="330"/>
      <c r="C15" s="330"/>
      <c r="D15" s="331"/>
      <c r="E15" s="337" t="s">
        <v>107</v>
      </c>
      <c r="G15" s="333" t="s">
        <v>108</v>
      </c>
      <c r="I15" s="324" t="s">
        <v>109</v>
      </c>
      <c r="K15" s="324" t="s">
        <v>96</v>
      </c>
    </row>
    <row r="16" spans="1:11">
      <c r="B16" s="330"/>
      <c r="C16" s="330"/>
      <c r="D16" s="331"/>
      <c r="E16" s="333"/>
      <c r="G16" s="333"/>
      <c r="I16" s="324" t="s">
        <v>110</v>
      </c>
    </row>
    <row r="17" spans="2:11" s="327" customFormat="1" ht="15.75">
      <c r="B17" s="328" t="s">
        <v>111</v>
      </c>
      <c r="C17" s="338"/>
      <c r="D17" s="329"/>
      <c r="E17" s="328"/>
      <c r="G17" s="328"/>
    </row>
    <row r="18" spans="2:11">
      <c r="B18" s="330"/>
      <c r="C18" s="330"/>
      <c r="D18" s="331"/>
      <c r="E18" s="339" t="s">
        <v>112</v>
      </c>
      <c r="G18" s="333" t="s">
        <v>113</v>
      </c>
      <c r="I18" s="324" t="s">
        <v>104</v>
      </c>
      <c r="K18" s="324" t="s">
        <v>114</v>
      </c>
    </row>
    <row r="19" spans="2:11">
      <c r="B19" s="330"/>
      <c r="C19" s="330"/>
      <c r="D19" s="331"/>
      <c r="E19" s="333"/>
      <c r="G19" s="333"/>
      <c r="K19" s="324" t="s">
        <v>115</v>
      </c>
    </row>
    <row r="20" spans="2:11">
      <c r="B20" s="330"/>
      <c r="C20" s="330"/>
      <c r="D20" s="331"/>
      <c r="E20" s="340" t="s">
        <v>116</v>
      </c>
      <c r="G20" s="333" t="s">
        <v>117</v>
      </c>
      <c r="I20" s="324" t="s">
        <v>104</v>
      </c>
      <c r="K20" s="324" t="s">
        <v>118</v>
      </c>
    </row>
    <row r="21" spans="2:11">
      <c r="B21" s="330"/>
      <c r="C21" s="330"/>
      <c r="D21" s="331"/>
      <c r="E21" s="333"/>
      <c r="G21" s="333"/>
      <c r="K21" s="324" t="s">
        <v>119</v>
      </c>
    </row>
    <row r="22" spans="2:11">
      <c r="B22" s="330"/>
      <c r="C22" s="330"/>
      <c r="D22" s="331"/>
      <c r="E22" s="341" t="s">
        <v>120</v>
      </c>
      <c r="G22" s="333" t="s">
        <v>121</v>
      </c>
      <c r="I22" s="324" t="s">
        <v>95</v>
      </c>
      <c r="K22" s="324" t="s">
        <v>118</v>
      </c>
    </row>
    <row r="23" spans="2:11">
      <c r="B23" s="330"/>
      <c r="C23" s="330"/>
      <c r="D23" s="331"/>
      <c r="E23" s="333"/>
      <c r="G23" s="333"/>
      <c r="I23" s="324" t="s">
        <v>97</v>
      </c>
      <c r="K23" s="324" t="s">
        <v>119</v>
      </c>
    </row>
    <row r="24" spans="2:11">
      <c r="B24" s="330"/>
      <c r="C24" s="330"/>
      <c r="D24" s="331"/>
      <c r="E24" s="342" t="s">
        <v>122</v>
      </c>
      <c r="G24" s="333" t="s">
        <v>123</v>
      </c>
      <c r="I24" s="324" t="s">
        <v>104</v>
      </c>
      <c r="K24" s="324" t="s">
        <v>124</v>
      </c>
    </row>
    <row r="25" spans="2:11">
      <c r="K25" s="324" t="s">
        <v>125</v>
      </c>
    </row>
    <row r="26" spans="2:11">
      <c r="E26" s="343" t="s">
        <v>126</v>
      </c>
      <c r="G26" s="324" t="s">
        <v>127</v>
      </c>
      <c r="I26" s="324" t="s">
        <v>128</v>
      </c>
      <c r="K26" s="324" t="s">
        <v>129</v>
      </c>
    </row>
    <row r="27" spans="2:11">
      <c r="K27" s="324" t="s">
        <v>130</v>
      </c>
    </row>
    <row r="28" spans="2:11" ht="24.75" customHeight="1">
      <c r="E28" s="344">
        <v>0</v>
      </c>
      <c r="G28" s="324" t="s">
        <v>131</v>
      </c>
      <c r="I28" s="324" t="s">
        <v>128</v>
      </c>
      <c r="K28" s="324" t="s">
        <v>132</v>
      </c>
    </row>
    <row r="29" spans="2:11">
      <c r="K29" s="324" t="s">
        <v>133</v>
      </c>
    </row>
    <row r="30" spans="2:11">
      <c r="E30" s="324" t="s">
        <v>134</v>
      </c>
    </row>
    <row r="31" spans="2:11"/>
    <row r="32" spans="2:11" s="327" customFormat="1" ht="15.75">
      <c r="B32" s="328" t="s">
        <v>135</v>
      </c>
      <c r="C32" s="338"/>
      <c r="D32" s="329"/>
      <c r="E32" s="328"/>
      <c r="F32" s="328"/>
      <c r="G32" s="328"/>
    </row>
    <row r="33" spans="1:11">
      <c r="B33" s="330"/>
      <c r="C33" s="330"/>
      <c r="D33" s="331"/>
      <c r="E33" s="340" t="s">
        <v>136</v>
      </c>
      <c r="F33" s="333"/>
      <c r="G33" s="333" t="s">
        <v>137</v>
      </c>
      <c r="I33" s="324" t="s">
        <v>96</v>
      </c>
      <c r="K33" s="324" t="s">
        <v>118</v>
      </c>
    </row>
    <row r="34" spans="1:11">
      <c r="B34" s="330"/>
      <c r="C34" s="330"/>
      <c r="D34" s="331"/>
      <c r="E34" s="333"/>
      <c r="F34" s="333"/>
      <c r="G34" s="333"/>
      <c r="K34" s="324" t="s">
        <v>119</v>
      </c>
    </row>
    <row r="35" spans="1:11">
      <c r="B35" s="330"/>
      <c r="C35" s="330"/>
      <c r="D35" s="331"/>
      <c r="E35" s="345" t="s">
        <v>138</v>
      </c>
      <c r="F35" s="333"/>
      <c r="G35" s="333" t="s">
        <v>139</v>
      </c>
      <c r="I35" s="324" t="s">
        <v>140</v>
      </c>
      <c r="K35" s="324" t="s">
        <v>141</v>
      </c>
    </row>
    <row r="36" spans="1:11">
      <c r="B36" s="330"/>
      <c r="C36" s="330"/>
      <c r="D36" s="331"/>
      <c r="E36" s="333"/>
      <c r="F36" s="333"/>
      <c r="G36" s="333"/>
      <c r="I36" s="324" t="s">
        <v>142</v>
      </c>
      <c r="K36" s="324" t="s">
        <v>143</v>
      </c>
    </row>
    <row r="37" spans="1:11" s="327" customFormat="1" ht="15.75">
      <c r="B37" s="328" t="s">
        <v>144</v>
      </c>
      <c r="C37" s="338"/>
      <c r="D37" s="329"/>
      <c r="E37" s="328"/>
      <c r="F37" s="328"/>
      <c r="G37" s="328"/>
    </row>
    <row r="38" spans="1:11">
      <c r="B38" s="330"/>
      <c r="C38" s="330"/>
      <c r="D38" s="331"/>
      <c r="E38" s="333"/>
      <c r="F38" s="333"/>
      <c r="G38" s="333"/>
    </row>
    <row r="39" spans="1:11">
      <c r="B39" s="330"/>
      <c r="C39" s="330"/>
      <c r="D39" s="331"/>
      <c r="E39" s="346" t="s">
        <v>145</v>
      </c>
      <c r="F39" s="333"/>
      <c r="G39" s="333" t="s">
        <v>146</v>
      </c>
      <c r="I39" s="324" t="s">
        <v>104</v>
      </c>
      <c r="K39" s="324" t="s">
        <v>147</v>
      </c>
    </row>
    <row r="40" spans="1:11">
      <c r="B40" s="330"/>
      <c r="C40" s="330"/>
      <c r="D40" s="331"/>
      <c r="E40" s="333"/>
      <c r="F40" s="333"/>
      <c r="G40" s="333"/>
      <c r="K40" s="324" t="s">
        <v>148</v>
      </c>
    </row>
    <row r="41" spans="1:11" s="327" customFormat="1" ht="15.75">
      <c r="A41" s="328"/>
      <c r="B41" s="328" t="s">
        <v>149</v>
      </c>
      <c r="C41" s="338"/>
      <c r="D41" s="329"/>
      <c r="E41" s="328"/>
      <c r="F41" s="328"/>
      <c r="G41" s="328"/>
    </row>
    <row r="42" spans="1:11">
      <c r="B42" s="330"/>
      <c r="C42" s="330"/>
      <c r="D42" s="331"/>
      <c r="E42" s="333"/>
      <c r="F42" s="333"/>
      <c r="G42" s="333"/>
    </row>
    <row r="43" spans="1:11">
      <c r="B43" s="330"/>
      <c r="C43" s="330"/>
      <c r="D43" s="331"/>
      <c r="E43" s="347" t="s">
        <v>150</v>
      </c>
      <c r="F43" s="333"/>
      <c r="G43" s="333" t="s">
        <v>151</v>
      </c>
      <c r="K43" s="324" t="s">
        <v>114</v>
      </c>
    </row>
    <row r="44" spans="1:11">
      <c r="B44" s="330"/>
      <c r="C44" s="330"/>
      <c r="D44" s="331"/>
      <c r="E44" s="348"/>
      <c r="F44" s="333"/>
      <c r="G44" s="333"/>
      <c r="K44" s="324" t="s">
        <v>152</v>
      </c>
    </row>
    <row r="45" spans="1:11">
      <c r="B45" s="330"/>
      <c r="C45" s="330"/>
      <c r="D45" s="331"/>
      <c r="E45" s="349" t="s">
        <v>153</v>
      </c>
      <c r="F45" s="333"/>
      <c r="G45" s="333" t="s">
        <v>154</v>
      </c>
      <c r="K45" s="324" t="s">
        <v>118</v>
      </c>
    </row>
    <row r="46" spans="1:11">
      <c r="B46" s="330"/>
      <c r="C46" s="330"/>
      <c r="D46" s="331"/>
      <c r="E46" s="348"/>
      <c r="F46" s="333"/>
      <c r="G46" s="333"/>
      <c r="K46" s="324" t="s">
        <v>155</v>
      </c>
    </row>
    <row r="47" spans="1:11">
      <c r="B47" s="330"/>
      <c r="C47" s="330"/>
      <c r="D47" s="331"/>
      <c r="E47" s="350" t="s">
        <v>156</v>
      </c>
      <c r="F47" s="333"/>
      <c r="G47" s="333" t="s">
        <v>157</v>
      </c>
      <c r="K47" s="324" t="s">
        <v>158</v>
      </c>
    </row>
    <row r="48" spans="1:11">
      <c r="B48" s="330"/>
      <c r="C48" s="330"/>
      <c r="D48" s="331"/>
      <c r="E48" s="348"/>
      <c r="F48" s="333"/>
      <c r="G48" s="333"/>
      <c r="K48" s="324" t="s">
        <v>159</v>
      </c>
    </row>
    <row r="49" spans="1:16384">
      <c r="B49" s="330"/>
      <c r="C49" s="330"/>
      <c r="D49" s="331"/>
      <c r="E49" s="351" t="s">
        <v>160</v>
      </c>
      <c r="F49" s="333"/>
      <c r="G49" s="333" t="s">
        <v>161</v>
      </c>
      <c r="K49" s="324" t="s">
        <v>162</v>
      </c>
    </row>
    <row r="50" spans="1:16384">
      <c r="B50" s="330"/>
      <c r="C50" s="330"/>
      <c r="D50" s="331"/>
      <c r="E50" s="348"/>
      <c r="F50" s="333"/>
      <c r="G50" s="333"/>
      <c r="K50" s="352" t="s">
        <v>163</v>
      </c>
    </row>
    <row r="51" spans="1:16384">
      <c r="B51" s="334"/>
      <c r="C51" s="334"/>
      <c r="D51" s="334"/>
      <c r="E51" s="353" t="s">
        <v>164</v>
      </c>
      <c r="F51" s="334"/>
      <c r="G51" s="334" t="s">
        <v>165</v>
      </c>
      <c r="K51" s="324" t="s">
        <v>166</v>
      </c>
    </row>
    <row r="52" spans="1:16384">
      <c r="B52" s="334"/>
      <c r="C52" s="334"/>
      <c r="D52" s="334"/>
      <c r="E52" s="348"/>
      <c r="F52" s="334"/>
      <c r="G52" s="334"/>
      <c r="K52" s="352" t="s">
        <v>167</v>
      </c>
    </row>
    <row r="53" spans="1:16384">
      <c r="B53" s="334"/>
      <c r="C53" s="334"/>
      <c r="D53" s="334"/>
      <c r="E53" s="354" t="s">
        <v>168</v>
      </c>
      <c r="F53" s="334"/>
      <c r="G53" s="334" t="s">
        <v>169</v>
      </c>
      <c r="K53" s="324" t="s">
        <v>170</v>
      </c>
    </row>
    <row r="54" spans="1:16384">
      <c r="K54" s="352" t="s">
        <v>171</v>
      </c>
    </row>
    <row r="55" spans="1:16384">
      <c r="K55" s="352"/>
    </row>
    <row r="56" spans="1:16384" s="355" customFormat="1" ht="15.75">
      <c r="A56" s="355" t="s">
        <v>88</v>
      </c>
      <c r="L56" s="355" t="s">
        <v>88</v>
      </c>
      <c r="M56" s="355" t="s">
        <v>88</v>
      </c>
      <c r="N56" s="355" t="s">
        <v>88</v>
      </c>
      <c r="O56" s="355" t="s">
        <v>88</v>
      </c>
      <c r="P56" s="355" t="s">
        <v>88</v>
      </c>
      <c r="Q56" s="355" t="s">
        <v>88</v>
      </c>
      <c r="R56" s="355" t="s">
        <v>88</v>
      </c>
      <c r="S56" s="355" t="s">
        <v>88</v>
      </c>
      <c r="T56" s="355" t="s">
        <v>88</v>
      </c>
      <c r="U56" s="355" t="s">
        <v>88</v>
      </c>
      <c r="V56" s="355" t="s">
        <v>88</v>
      </c>
      <c r="W56" s="355" t="s">
        <v>88</v>
      </c>
      <c r="X56" s="355" t="s">
        <v>88</v>
      </c>
      <c r="Y56" s="355" t="s">
        <v>88</v>
      </c>
      <c r="Z56" s="355" t="s">
        <v>88</v>
      </c>
      <c r="AA56" s="355" t="s">
        <v>88</v>
      </c>
      <c r="AB56" s="355" t="s">
        <v>88</v>
      </c>
      <c r="AC56" s="355" t="s">
        <v>88</v>
      </c>
      <c r="AD56" s="355" t="s">
        <v>88</v>
      </c>
      <c r="AE56" s="355" t="s">
        <v>88</v>
      </c>
      <c r="AF56" s="355" t="s">
        <v>88</v>
      </c>
      <c r="AG56" s="355" t="s">
        <v>88</v>
      </c>
      <c r="AH56" s="355" t="s">
        <v>88</v>
      </c>
      <c r="AI56" s="355" t="s">
        <v>88</v>
      </c>
      <c r="AJ56" s="355" t="s">
        <v>88</v>
      </c>
      <c r="AK56" s="355" t="s">
        <v>88</v>
      </c>
      <c r="AL56" s="355" t="s">
        <v>88</v>
      </c>
      <c r="AM56" s="355" t="s">
        <v>88</v>
      </c>
      <c r="AN56" s="355" t="s">
        <v>88</v>
      </c>
      <c r="AO56" s="355" t="s">
        <v>88</v>
      </c>
      <c r="AP56" s="355" t="s">
        <v>88</v>
      </c>
      <c r="AQ56" s="355" t="s">
        <v>88</v>
      </c>
      <c r="AR56" s="355" t="s">
        <v>88</v>
      </c>
      <c r="AS56" s="355" t="s">
        <v>88</v>
      </c>
      <c r="AT56" s="355" t="s">
        <v>88</v>
      </c>
      <c r="AU56" s="355" t="s">
        <v>88</v>
      </c>
      <c r="AV56" s="355" t="s">
        <v>88</v>
      </c>
      <c r="AW56" s="355" t="s">
        <v>88</v>
      </c>
      <c r="AX56" s="355" t="s">
        <v>88</v>
      </c>
      <c r="AY56" s="355" t="s">
        <v>88</v>
      </c>
      <c r="AZ56" s="355" t="s">
        <v>88</v>
      </c>
      <c r="BA56" s="355" t="s">
        <v>88</v>
      </c>
      <c r="BB56" s="355" t="s">
        <v>88</v>
      </c>
      <c r="BC56" s="355" t="s">
        <v>88</v>
      </c>
      <c r="BD56" s="355" t="s">
        <v>88</v>
      </c>
      <c r="BE56" s="355" t="s">
        <v>88</v>
      </c>
      <c r="BF56" s="355" t="s">
        <v>88</v>
      </c>
      <c r="BG56" s="355" t="s">
        <v>88</v>
      </c>
      <c r="BH56" s="355" t="s">
        <v>88</v>
      </c>
      <c r="BI56" s="355" t="s">
        <v>88</v>
      </c>
      <c r="BJ56" s="355" t="s">
        <v>88</v>
      </c>
      <c r="BK56" s="355" t="s">
        <v>88</v>
      </c>
      <c r="BL56" s="355" t="s">
        <v>88</v>
      </c>
      <c r="BM56" s="355" t="s">
        <v>88</v>
      </c>
      <c r="BN56" s="355" t="s">
        <v>88</v>
      </c>
      <c r="BO56" s="355" t="s">
        <v>88</v>
      </c>
      <c r="BP56" s="355" t="s">
        <v>88</v>
      </c>
      <c r="BQ56" s="355" t="s">
        <v>88</v>
      </c>
      <c r="BR56" s="355" t="s">
        <v>88</v>
      </c>
      <c r="BS56" s="355" t="s">
        <v>88</v>
      </c>
      <c r="BT56" s="355" t="s">
        <v>88</v>
      </c>
      <c r="BU56" s="355" t="s">
        <v>88</v>
      </c>
      <c r="BV56" s="355" t="s">
        <v>88</v>
      </c>
      <c r="BW56" s="355" t="s">
        <v>88</v>
      </c>
      <c r="BX56" s="355" t="s">
        <v>88</v>
      </c>
      <c r="BY56" s="355" t="s">
        <v>88</v>
      </c>
      <c r="BZ56" s="355" t="s">
        <v>88</v>
      </c>
      <c r="CA56" s="355" t="s">
        <v>88</v>
      </c>
      <c r="CB56" s="355" t="s">
        <v>88</v>
      </c>
      <c r="CC56" s="355" t="s">
        <v>88</v>
      </c>
      <c r="CD56" s="355" t="s">
        <v>88</v>
      </c>
      <c r="CE56" s="355" t="s">
        <v>88</v>
      </c>
      <c r="CF56" s="355" t="s">
        <v>88</v>
      </c>
      <c r="CG56" s="355" t="s">
        <v>88</v>
      </c>
      <c r="CH56" s="355" t="s">
        <v>88</v>
      </c>
      <c r="CI56" s="355" t="s">
        <v>88</v>
      </c>
      <c r="CJ56" s="355" t="s">
        <v>88</v>
      </c>
      <c r="CK56" s="355" t="s">
        <v>88</v>
      </c>
      <c r="CL56" s="355" t="s">
        <v>88</v>
      </c>
      <c r="CM56" s="355" t="s">
        <v>88</v>
      </c>
      <c r="CN56" s="355" t="s">
        <v>88</v>
      </c>
      <c r="CO56" s="355" t="s">
        <v>88</v>
      </c>
      <c r="CP56" s="355" t="s">
        <v>88</v>
      </c>
      <c r="CQ56" s="355" t="s">
        <v>88</v>
      </c>
      <c r="CR56" s="355" t="s">
        <v>88</v>
      </c>
      <c r="CS56" s="355" t="s">
        <v>88</v>
      </c>
      <c r="CT56" s="355" t="s">
        <v>88</v>
      </c>
      <c r="CU56" s="355" t="s">
        <v>88</v>
      </c>
      <c r="CV56" s="355" t="s">
        <v>88</v>
      </c>
      <c r="CW56" s="355" t="s">
        <v>88</v>
      </c>
      <c r="CX56" s="355" t="s">
        <v>88</v>
      </c>
      <c r="CY56" s="355" t="s">
        <v>88</v>
      </c>
      <c r="CZ56" s="355" t="s">
        <v>88</v>
      </c>
      <c r="DA56" s="355" t="s">
        <v>88</v>
      </c>
      <c r="DB56" s="355" t="s">
        <v>88</v>
      </c>
      <c r="DC56" s="355" t="s">
        <v>88</v>
      </c>
      <c r="DD56" s="355" t="s">
        <v>88</v>
      </c>
      <c r="DE56" s="355" t="s">
        <v>88</v>
      </c>
      <c r="DF56" s="355" t="s">
        <v>88</v>
      </c>
      <c r="DG56" s="355" t="s">
        <v>88</v>
      </c>
      <c r="DH56" s="355" t="s">
        <v>88</v>
      </c>
      <c r="DI56" s="355" t="s">
        <v>88</v>
      </c>
      <c r="DJ56" s="355" t="s">
        <v>88</v>
      </c>
      <c r="DK56" s="355" t="s">
        <v>88</v>
      </c>
      <c r="DL56" s="355" t="s">
        <v>88</v>
      </c>
      <c r="DM56" s="355" t="s">
        <v>88</v>
      </c>
      <c r="DN56" s="355" t="s">
        <v>88</v>
      </c>
      <c r="DO56" s="355" t="s">
        <v>88</v>
      </c>
      <c r="DP56" s="355" t="s">
        <v>88</v>
      </c>
      <c r="DQ56" s="355" t="s">
        <v>88</v>
      </c>
      <c r="DR56" s="355" t="s">
        <v>88</v>
      </c>
      <c r="DS56" s="355" t="s">
        <v>88</v>
      </c>
      <c r="DT56" s="355" t="s">
        <v>88</v>
      </c>
      <c r="DU56" s="355" t="s">
        <v>88</v>
      </c>
      <c r="DV56" s="355" t="s">
        <v>88</v>
      </c>
      <c r="DW56" s="355" t="s">
        <v>88</v>
      </c>
      <c r="DX56" s="355" t="s">
        <v>88</v>
      </c>
      <c r="DY56" s="355" t="s">
        <v>88</v>
      </c>
      <c r="DZ56" s="355" t="s">
        <v>88</v>
      </c>
      <c r="EA56" s="355" t="s">
        <v>88</v>
      </c>
      <c r="EB56" s="355" t="s">
        <v>88</v>
      </c>
      <c r="EC56" s="355" t="s">
        <v>88</v>
      </c>
      <c r="ED56" s="355" t="s">
        <v>88</v>
      </c>
      <c r="EE56" s="355" t="s">
        <v>88</v>
      </c>
      <c r="EF56" s="355" t="s">
        <v>88</v>
      </c>
      <c r="EG56" s="355" t="s">
        <v>88</v>
      </c>
      <c r="EH56" s="355" t="s">
        <v>88</v>
      </c>
      <c r="EI56" s="355" t="s">
        <v>88</v>
      </c>
      <c r="EJ56" s="355" t="s">
        <v>88</v>
      </c>
      <c r="EK56" s="355" t="s">
        <v>88</v>
      </c>
      <c r="EL56" s="355" t="s">
        <v>88</v>
      </c>
      <c r="EM56" s="355" t="s">
        <v>88</v>
      </c>
      <c r="EN56" s="355" t="s">
        <v>88</v>
      </c>
      <c r="EO56" s="355" t="s">
        <v>88</v>
      </c>
      <c r="EP56" s="355" t="s">
        <v>88</v>
      </c>
      <c r="EQ56" s="355" t="s">
        <v>88</v>
      </c>
      <c r="ER56" s="355" t="s">
        <v>88</v>
      </c>
      <c r="ES56" s="355" t="s">
        <v>88</v>
      </c>
      <c r="ET56" s="355" t="s">
        <v>88</v>
      </c>
      <c r="EU56" s="355" t="s">
        <v>88</v>
      </c>
      <c r="EV56" s="355" t="s">
        <v>88</v>
      </c>
      <c r="EW56" s="355" t="s">
        <v>88</v>
      </c>
      <c r="EX56" s="355" t="s">
        <v>88</v>
      </c>
      <c r="EY56" s="355" t="s">
        <v>88</v>
      </c>
      <c r="EZ56" s="355" t="s">
        <v>88</v>
      </c>
      <c r="FA56" s="355" t="s">
        <v>88</v>
      </c>
      <c r="FB56" s="355" t="s">
        <v>88</v>
      </c>
      <c r="FC56" s="355" t="s">
        <v>88</v>
      </c>
      <c r="FD56" s="355" t="s">
        <v>88</v>
      </c>
      <c r="FE56" s="355" t="s">
        <v>88</v>
      </c>
      <c r="FF56" s="355" t="s">
        <v>88</v>
      </c>
      <c r="FG56" s="355" t="s">
        <v>88</v>
      </c>
      <c r="FH56" s="355" t="s">
        <v>88</v>
      </c>
      <c r="FI56" s="355" t="s">
        <v>88</v>
      </c>
      <c r="FJ56" s="355" t="s">
        <v>88</v>
      </c>
      <c r="FK56" s="355" t="s">
        <v>88</v>
      </c>
      <c r="FL56" s="355" t="s">
        <v>88</v>
      </c>
      <c r="FM56" s="355" t="s">
        <v>88</v>
      </c>
      <c r="FN56" s="355" t="s">
        <v>88</v>
      </c>
      <c r="FO56" s="355" t="s">
        <v>88</v>
      </c>
      <c r="FP56" s="355" t="s">
        <v>88</v>
      </c>
      <c r="FQ56" s="355" t="s">
        <v>88</v>
      </c>
      <c r="FR56" s="355" t="s">
        <v>88</v>
      </c>
      <c r="FS56" s="355" t="s">
        <v>88</v>
      </c>
      <c r="FT56" s="355" t="s">
        <v>88</v>
      </c>
      <c r="FU56" s="355" t="s">
        <v>88</v>
      </c>
      <c r="FV56" s="355" t="s">
        <v>88</v>
      </c>
      <c r="FW56" s="355" t="s">
        <v>88</v>
      </c>
      <c r="FX56" s="355" t="s">
        <v>88</v>
      </c>
      <c r="FY56" s="355" t="s">
        <v>88</v>
      </c>
      <c r="FZ56" s="355" t="s">
        <v>88</v>
      </c>
      <c r="GA56" s="355" t="s">
        <v>88</v>
      </c>
      <c r="GB56" s="355" t="s">
        <v>88</v>
      </c>
      <c r="GC56" s="355" t="s">
        <v>88</v>
      </c>
      <c r="GD56" s="355" t="s">
        <v>88</v>
      </c>
      <c r="GE56" s="355" t="s">
        <v>88</v>
      </c>
      <c r="GF56" s="355" t="s">
        <v>88</v>
      </c>
      <c r="GG56" s="355" t="s">
        <v>88</v>
      </c>
      <c r="GH56" s="355" t="s">
        <v>88</v>
      </c>
      <c r="GI56" s="355" t="s">
        <v>88</v>
      </c>
      <c r="GJ56" s="355" t="s">
        <v>88</v>
      </c>
      <c r="GK56" s="355" t="s">
        <v>88</v>
      </c>
      <c r="GL56" s="355" t="s">
        <v>88</v>
      </c>
      <c r="GM56" s="355" t="s">
        <v>88</v>
      </c>
      <c r="GN56" s="355" t="s">
        <v>88</v>
      </c>
      <c r="GO56" s="355" t="s">
        <v>88</v>
      </c>
      <c r="GP56" s="355" t="s">
        <v>88</v>
      </c>
      <c r="GQ56" s="355" t="s">
        <v>88</v>
      </c>
      <c r="GR56" s="355" t="s">
        <v>88</v>
      </c>
      <c r="GS56" s="355" t="s">
        <v>88</v>
      </c>
      <c r="GT56" s="355" t="s">
        <v>88</v>
      </c>
      <c r="GU56" s="355" t="s">
        <v>88</v>
      </c>
      <c r="GV56" s="355" t="s">
        <v>88</v>
      </c>
      <c r="GW56" s="355" t="s">
        <v>88</v>
      </c>
      <c r="GX56" s="355" t="s">
        <v>88</v>
      </c>
      <c r="GY56" s="355" t="s">
        <v>88</v>
      </c>
      <c r="GZ56" s="355" t="s">
        <v>88</v>
      </c>
      <c r="HA56" s="355" t="s">
        <v>88</v>
      </c>
      <c r="HB56" s="355" t="s">
        <v>88</v>
      </c>
      <c r="HC56" s="355" t="s">
        <v>88</v>
      </c>
      <c r="HD56" s="355" t="s">
        <v>88</v>
      </c>
      <c r="HE56" s="355" t="s">
        <v>88</v>
      </c>
      <c r="HF56" s="355" t="s">
        <v>88</v>
      </c>
      <c r="HG56" s="355" t="s">
        <v>88</v>
      </c>
      <c r="HH56" s="355" t="s">
        <v>88</v>
      </c>
      <c r="HI56" s="355" t="s">
        <v>88</v>
      </c>
      <c r="HJ56" s="355" t="s">
        <v>88</v>
      </c>
      <c r="HK56" s="355" t="s">
        <v>88</v>
      </c>
      <c r="HL56" s="355" t="s">
        <v>88</v>
      </c>
      <c r="HM56" s="355" t="s">
        <v>88</v>
      </c>
      <c r="HN56" s="355" t="s">
        <v>88</v>
      </c>
      <c r="HO56" s="355" t="s">
        <v>88</v>
      </c>
      <c r="HP56" s="355" t="s">
        <v>88</v>
      </c>
      <c r="HQ56" s="355" t="s">
        <v>88</v>
      </c>
      <c r="HR56" s="355" t="s">
        <v>88</v>
      </c>
      <c r="HS56" s="355" t="s">
        <v>88</v>
      </c>
      <c r="HT56" s="355" t="s">
        <v>88</v>
      </c>
      <c r="HU56" s="355" t="s">
        <v>88</v>
      </c>
      <c r="HV56" s="355" t="s">
        <v>88</v>
      </c>
      <c r="HW56" s="355" t="s">
        <v>88</v>
      </c>
      <c r="HX56" s="355" t="s">
        <v>88</v>
      </c>
      <c r="HY56" s="355" t="s">
        <v>88</v>
      </c>
      <c r="HZ56" s="355" t="s">
        <v>88</v>
      </c>
      <c r="IA56" s="355" t="s">
        <v>88</v>
      </c>
      <c r="IB56" s="355" t="s">
        <v>88</v>
      </c>
      <c r="IC56" s="355" t="s">
        <v>88</v>
      </c>
      <c r="ID56" s="355" t="s">
        <v>88</v>
      </c>
      <c r="IE56" s="355" t="s">
        <v>88</v>
      </c>
      <c r="IF56" s="355" t="s">
        <v>88</v>
      </c>
      <c r="IG56" s="355" t="s">
        <v>88</v>
      </c>
      <c r="IH56" s="355" t="s">
        <v>88</v>
      </c>
      <c r="II56" s="355" t="s">
        <v>88</v>
      </c>
      <c r="IJ56" s="355" t="s">
        <v>88</v>
      </c>
      <c r="IK56" s="355" t="s">
        <v>88</v>
      </c>
      <c r="IL56" s="355" t="s">
        <v>88</v>
      </c>
      <c r="IM56" s="355" t="s">
        <v>88</v>
      </c>
      <c r="IN56" s="355" t="s">
        <v>88</v>
      </c>
      <c r="IO56" s="355" t="s">
        <v>88</v>
      </c>
      <c r="IP56" s="355" t="s">
        <v>88</v>
      </c>
      <c r="IQ56" s="355" t="s">
        <v>88</v>
      </c>
      <c r="IR56" s="355" t="s">
        <v>88</v>
      </c>
      <c r="IS56" s="355" t="s">
        <v>88</v>
      </c>
      <c r="IT56" s="355" t="s">
        <v>88</v>
      </c>
      <c r="IU56" s="355" t="s">
        <v>88</v>
      </c>
      <c r="IV56" s="355" t="s">
        <v>88</v>
      </c>
      <c r="IW56" s="355" t="s">
        <v>88</v>
      </c>
      <c r="IX56" s="355" t="s">
        <v>88</v>
      </c>
      <c r="IY56" s="355" t="s">
        <v>88</v>
      </c>
      <c r="IZ56" s="355" t="s">
        <v>88</v>
      </c>
      <c r="JA56" s="355" t="s">
        <v>88</v>
      </c>
      <c r="JB56" s="355" t="s">
        <v>88</v>
      </c>
      <c r="JC56" s="355" t="s">
        <v>88</v>
      </c>
      <c r="JD56" s="355" t="s">
        <v>88</v>
      </c>
      <c r="JE56" s="355" t="s">
        <v>88</v>
      </c>
      <c r="JF56" s="355" t="s">
        <v>88</v>
      </c>
      <c r="JG56" s="355" t="s">
        <v>88</v>
      </c>
      <c r="JH56" s="355" t="s">
        <v>88</v>
      </c>
      <c r="JI56" s="355" t="s">
        <v>88</v>
      </c>
      <c r="JJ56" s="355" t="s">
        <v>88</v>
      </c>
      <c r="JK56" s="355" t="s">
        <v>88</v>
      </c>
      <c r="JL56" s="355" t="s">
        <v>88</v>
      </c>
      <c r="JM56" s="355" t="s">
        <v>88</v>
      </c>
      <c r="JN56" s="355" t="s">
        <v>88</v>
      </c>
      <c r="JO56" s="355" t="s">
        <v>88</v>
      </c>
      <c r="JP56" s="355" t="s">
        <v>88</v>
      </c>
      <c r="JQ56" s="355" t="s">
        <v>88</v>
      </c>
      <c r="JR56" s="355" t="s">
        <v>88</v>
      </c>
      <c r="JS56" s="355" t="s">
        <v>88</v>
      </c>
      <c r="JT56" s="355" t="s">
        <v>88</v>
      </c>
      <c r="JU56" s="355" t="s">
        <v>88</v>
      </c>
      <c r="JV56" s="355" t="s">
        <v>88</v>
      </c>
      <c r="JW56" s="355" t="s">
        <v>88</v>
      </c>
      <c r="JX56" s="355" t="s">
        <v>88</v>
      </c>
      <c r="JY56" s="355" t="s">
        <v>88</v>
      </c>
      <c r="JZ56" s="355" t="s">
        <v>88</v>
      </c>
      <c r="KA56" s="355" t="s">
        <v>88</v>
      </c>
      <c r="KB56" s="355" t="s">
        <v>88</v>
      </c>
      <c r="KC56" s="355" t="s">
        <v>88</v>
      </c>
      <c r="KD56" s="355" t="s">
        <v>88</v>
      </c>
      <c r="KE56" s="355" t="s">
        <v>88</v>
      </c>
      <c r="KF56" s="355" t="s">
        <v>88</v>
      </c>
      <c r="KG56" s="355" t="s">
        <v>88</v>
      </c>
      <c r="KH56" s="355" t="s">
        <v>88</v>
      </c>
      <c r="KI56" s="355" t="s">
        <v>88</v>
      </c>
      <c r="KJ56" s="355" t="s">
        <v>88</v>
      </c>
      <c r="KK56" s="355" t="s">
        <v>88</v>
      </c>
      <c r="KL56" s="355" t="s">
        <v>88</v>
      </c>
      <c r="KM56" s="355" t="s">
        <v>88</v>
      </c>
      <c r="KN56" s="355" t="s">
        <v>88</v>
      </c>
      <c r="KO56" s="355" t="s">
        <v>88</v>
      </c>
      <c r="KP56" s="355" t="s">
        <v>88</v>
      </c>
      <c r="KQ56" s="355" t="s">
        <v>88</v>
      </c>
      <c r="KR56" s="355" t="s">
        <v>88</v>
      </c>
      <c r="KS56" s="355" t="s">
        <v>88</v>
      </c>
      <c r="KT56" s="355" t="s">
        <v>88</v>
      </c>
      <c r="KU56" s="355" t="s">
        <v>88</v>
      </c>
      <c r="KV56" s="355" t="s">
        <v>88</v>
      </c>
      <c r="KW56" s="355" t="s">
        <v>88</v>
      </c>
      <c r="KX56" s="355" t="s">
        <v>88</v>
      </c>
      <c r="KY56" s="355" t="s">
        <v>88</v>
      </c>
      <c r="KZ56" s="355" t="s">
        <v>88</v>
      </c>
      <c r="LA56" s="355" t="s">
        <v>88</v>
      </c>
      <c r="LB56" s="355" t="s">
        <v>88</v>
      </c>
      <c r="LC56" s="355" t="s">
        <v>88</v>
      </c>
      <c r="LD56" s="355" t="s">
        <v>88</v>
      </c>
      <c r="LE56" s="355" t="s">
        <v>88</v>
      </c>
      <c r="LF56" s="355" t="s">
        <v>88</v>
      </c>
      <c r="LG56" s="355" t="s">
        <v>88</v>
      </c>
      <c r="LH56" s="355" t="s">
        <v>88</v>
      </c>
      <c r="LI56" s="355" t="s">
        <v>88</v>
      </c>
      <c r="LJ56" s="355" t="s">
        <v>88</v>
      </c>
      <c r="LK56" s="355" t="s">
        <v>88</v>
      </c>
      <c r="LL56" s="355" t="s">
        <v>88</v>
      </c>
      <c r="LM56" s="355" t="s">
        <v>88</v>
      </c>
      <c r="LN56" s="355" t="s">
        <v>88</v>
      </c>
      <c r="LO56" s="355" t="s">
        <v>88</v>
      </c>
      <c r="LP56" s="355" t="s">
        <v>88</v>
      </c>
      <c r="LQ56" s="355" t="s">
        <v>88</v>
      </c>
      <c r="LR56" s="355" t="s">
        <v>88</v>
      </c>
      <c r="LS56" s="355" t="s">
        <v>88</v>
      </c>
      <c r="LT56" s="355" t="s">
        <v>88</v>
      </c>
      <c r="LU56" s="355" t="s">
        <v>88</v>
      </c>
      <c r="LV56" s="355" t="s">
        <v>88</v>
      </c>
      <c r="LW56" s="355" t="s">
        <v>88</v>
      </c>
      <c r="LX56" s="355" t="s">
        <v>88</v>
      </c>
      <c r="LY56" s="355" t="s">
        <v>88</v>
      </c>
      <c r="LZ56" s="355" t="s">
        <v>88</v>
      </c>
      <c r="MA56" s="355" t="s">
        <v>88</v>
      </c>
      <c r="MB56" s="355" t="s">
        <v>88</v>
      </c>
      <c r="MC56" s="355" t="s">
        <v>88</v>
      </c>
      <c r="MD56" s="355" t="s">
        <v>88</v>
      </c>
      <c r="ME56" s="355" t="s">
        <v>88</v>
      </c>
      <c r="MF56" s="355" t="s">
        <v>88</v>
      </c>
      <c r="MG56" s="355" t="s">
        <v>88</v>
      </c>
      <c r="MH56" s="355" t="s">
        <v>88</v>
      </c>
      <c r="MI56" s="355" t="s">
        <v>88</v>
      </c>
      <c r="MJ56" s="355" t="s">
        <v>88</v>
      </c>
      <c r="MK56" s="355" t="s">
        <v>88</v>
      </c>
      <c r="ML56" s="355" t="s">
        <v>88</v>
      </c>
      <c r="MM56" s="355" t="s">
        <v>88</v>
      </c>
      <c r="MN56" s="355" t="s">
        <v>88</v>
      </c>
      <c r="MO56" s="355" t="s">
        <v>88</v>
      </c>
      <c r="MP56" s="355" t="s">
        <v>88</v>
      </c>
      <c r="MQ56" s="355" t="s">
        <v>88</v>
      </c>
      <c r="MR56" s="355" t="s">
        <v>88</v>
      </c>
      <c r="MS56" s="355" t="s">
        <v>88</v>
      </c>
      <c r="MT56" s="355" t="s">
        <v>88</v>
      </c>
      <c r="MU56" s="355" t="s">
        <v>88</v>
      </c>
      <c r="MV56" s="355" t="s">
        <v>88</v>
      </c>
      <c r="MW56" s="355" t="s">
        <v>88</v>
      </c>
      <c r="MX56" s="355" t="s">
        <v>88</v>
      </c>
      <c r="MY56" s="355" t="s">
        <v>88</v>
      </c>
      <c r="MZ56" s="355" t="s">
        <v>88</v>
      </c>
      <c r="NA56" s="355" t="s">
        <v>88</v>
      </c>
      <c r="NB56" s="355" t="s">
        <v>88</v>
      </c>
      <c r="NC56" s="355" t="s">
        <v>88</v>
      </c>
      <c r="ND56" s="355" t="s">
        <v>88</v>
      </c>
      <c r="NE56" s="355" t="s">
        <v>88</v>
      </c>
      <c r="NF56" s="355" t="s">
        <v>88</v>
      </c>
      <c r="NG56" s="355" t="s">
        <v>88</v>
      </c>
      <c r="NH56" s="355" t="s">
        <v>88</v>
      </c>
      <c r="NI56" s="355" t="s">
        <v>88</v>
      </c>
      <c r="NJ56" s="355" t="s">
        <v>88</v>
      </c>
      <c r="NK56" s="355" t="s">
        <v>88</v>
      </c>
      <c r="NL56" s="355" t="s">
        <v>88</v>
      </c>
      <c r="NM56" s="355" t="s">
        <v>88</v>
      </c>
      <c r="NN56" s="355" t="s">
        <v>88</v>
      </c>
      <c r="NO56" s="355" t="s">
        <v>88</v>
      </c>
      <c r="NP56" s="355" t="s">
        <v>88</v>
      </c>
      <c r="NQ56" s="355" t="s">
        <v>88</v>
      </c>
      <c r="NR56" s="355" t="s">
        <v>88</v>
      </c>
      <c r="NS56" s="355" t="s">
        <v>88</v>
      </c>
      <c r="NT56" s="355" t="s">
        <v>88</v>
      </c>
      <c r="NU56" s="355" t="s">
        <v>88</v>
      </c>
      <c r="NV56" s="355" t="s">
        <v>88</v>
      </c>
      <c r="NW56" s="355" t="s">
        <v>88</v>
      </c>
      <c r="NX56" s="355" t="s">
        <v>88</v>
      </c>
      <c r="NY56" s="355" t="s">
        <v>88</v>
      </c>
      <c r="NZ56" s="355" t="s">
        <v>88</v>
      </c>
      <c r="OA56" s="355" t="s">
        <v>88</v>
      </c>
      <c r="OB56" s="355" t="s">
        <v>88</v>
      </c>
      <c r="OC56" s="355" t="s">
        <v>88</v>
      </c>
      <c r="OD56" s="355" t="s">
        <v>88</v>
      </c>
      <c r="OE56" s="355" t="s">
        <v>88</v>
      </c>
      <c r="OF56" s="355" t="s">
        <v>88</v>
      </c>
      <c r="OG56" s="355" t="s">
        <v>88</v>
      </c>
      <c r="OH56" s="355" t="s">
        <v>88</v>
      </c>
      <c r="OI56" s="355" t="s">
        <v>88</v>
      </c>
      <c r="OJ56" s="355" t="s">
        <v>88</v>
      </c>
      <c r="OK56" s="355" t="s">
        <v>88</v>
      </c>
      <c r="OL56" s="355" t="s">
        <v>88</v>
      </c>
      <c r="OM56" s="355" t="s">
        <v>88</v>
      </c>
      <c r="ON56" s="355" t="s">
        <v>88</v>
      </c>
      <c r="OO56" s="355" t="s">
        <v>88</v>
      </c>
      <c r="OP56" s="355" t="s">
        <v>88</v>
      </c>
      <c r="OQ56" s="355" t="s">
        <v>88</v>
      </c>
      <c r="OR56" s="355" t="s">
        <v>88</v>
      </c>
      <c r="OS56" s="355" t="s">
        <v>88</v>
      </c>
      <c r="OT56" s="355" t="s">
        <v>88</v>
      </c>
      <c r="OU56" s="355" t="s">
        <v>88</v>
      </c>
      <c r="OV56" s="355" t="s">
        <v>88</v>
      </c>
      <c r="OW56" s="355" t="s">
        <v>88</v>
      </c>
      <c r="OX56" s="355" t="s">
        <v>88</v>
      </c>
      <c r="OY56" s="355" t="s">
        <v>88</v>
      </c>
      <c r="OZ56" s="355" t="s">
        <v>88</v>
      </c>
      <c r="PA56" s="355" t="s">
        <v>88</v>
      </c>
      <c r="PB56" s="355" t="s">
        <v>88</v>
      </c>
      <c r="PC56" s="355" t="s">
        <v>88</v>
      </c>
      <c r="PD56" s="355" t="s">
        <v>88</v>
      </c>
      <c r="PE56" s="355" t="s">
        <v>88</v>
      </c>
      <c r="PF56" s="355" t="s">
        <v>88</v>
      </c>
      <c r="PG56" s="355" t="s">
        <v>88</v>
      </c>
      <c r="PH56" s="355" t="s">
        <v>88</v>
      </c>
      <c r="PI56" s="355" t="s">
        <v>88</v>
      </c>
      <c r="PJ56" s="355" t="s">
        <v>88</v>
      </c>
      <c r="PK56" s="355" t="s">
        <v>88</v>
      </c>
      <c r="PL56" s="355" t="s">
        <v>88</v>
      </c>
      <c r="PM56" s="355" t="s">
        <v>88</v>
      </c>
      <c r="PN56" s="355" t="s">
        <v>88</v>
      </c>
      <c r="PO56" s="355" t="s">
        <v>88</v>
      </c>
      <c r="PP56" s="355" t="s">
        <v>88</v>
      </c>
      <c r="PQ56" s="355" t="s">
        <v>88</v>
      </c>
      <c r="PR56" s="355" t="s">
        <v>88</v>
      </c>
      <c r="PS56" s="355" t="s">
        <v>88</v>
      </c>
      <c r="PT56" s="355" t="s">
        <v>88</v>
      </c>
      <c r="PU56" s="355" t="s">
        <v>88</v>
      </c>
      <c r="PV56" s="355" t="s">
        <v>88</v>
      </c>
      <c r="PW56" s="355" t="s">
        <v>88</v>
      </c>
      <c r="PX56" s="355" t="s">
        <v>88</v>
      </c>
      <c r="PY56" s="355" t="s">
        <v>88</v>
      </c>
      <c r="PZ56" s="355" t="s">
        <v>88</v>
      </c>
      <c r="QA56" s="355" t="s">
        <v>88</v>
      </c>
      <c r="QB56" s="355" t="s">
        <v>88</v>
      </c>
      <c r="QC56" s="355" t="s">
        <v>88</v>
      </c>
      <c r="QD56" s="355" t="s">
        <v>88</v>
      </c>
      <c r="QE56" s="355" t="s">
        <v>88</v>
      </c>
      <c r="QF56" s="355" t="s">
        <v>88</v>
      </c>
      <c r="QG56" s="355" t="s">
        <v>88</v>
      </c>
      <c r="QH56" s="355" t="s">
        <v>88</v>
      </c>
      <c r="QI56" s="355" t="s">
        <v>88</v>
      </c>
      <c r="QJ56" s="355" t="s">
        <v>88</v>
      </c>
      <c r="QK56" s="355" t="s">
        <v>88</v>
      </c>
      <c r="QL56" s="355" t="s">
        <v>88</v>
      </c>
      <c r="QM56" s="355" t="s">
        <v>88</v>
      </c>
      <c r="QN56" s="355" t="s">
        <v>88</v>
      </c>
      <c r="QO56" s="355" t="s">
        <v>88</v>
      </c>
      <c r="QP56" s="355" t="s">
        <v>88</v>
      </c>
      <c r="QQ56" s="355" t="s">
        <v>88</v>
      </c>
      <c r="QR56" s="355" t="s">
        <v>88</v>
      </c>
      <c r="QS56" s="355" t="s">
        <v>88</v>
      </c>
      <c r="QT56" s="355" t="s">
        <v>88</v>
      </c>
      <c r="QU56" s="355" t="s">
        <v>88</v>
      </c>
      <c r="QV56" s="355" t="s">
        <v>88</v>
      </c>
      <c r="QW56" s="355" t="s">
        <v>88</v>
      </c>
      <c r="QX56" s="355" t="s">
        <v>88</v>
      </c>
      <c r="QY56" s="355" t="s">
        <v>88</v>
      </c>
      <c r="QZ56" s="355" t="s">
        <v>88</v>
      </c>
      <c r="RA56" s="355" t="s">
        <v>88</v>
      </c>
      <c r="RB56" s="355" t="s">
        <v>88</v>
      </c>
      <c r="RC56" s="355" t="s">
        <v>88</v>
      </c>
      <c r="RD56" s="355" t="s">
        <v>88</v>
      </c>
      <c r="RE56" s="355" t="s">
        <v>88</v>
      </c>
      <c r="RF56" s="355" t="s">
        <v>88</v>
      </c>
      <c r="RG56" s="355" t="s">
        <v>88</v>
      </c>
      <c r="RH56" s="355" t="s">
        <v>88</v>
      </c>
      <c r="RI56" s="355" t="s">
        <v>88</v>
      </c>
      <c r="RJ56" s="355" t="s">
        <v>88</v>
      </c>
      <c r="RK56" s="355" t="s">
        <v>88</v>
      </c>
      <c r="RL56" s="355" t="s">
        <v>88</v>
      </c>
      <c r="RM56" s="355" t="s">
        <v>88</v>
      </c>
      <c r="RN56" s="355" t="s">
        <v>88</v>
      </c>
      <c r="RO56" s="355" t="s">
        <v>88</v>
      </c>
      <c r="RP56" s="355" t="s">
        <v>88</v>
      </c>
      <c r="RQ56" s="355" t="s">
        <v>88</v>
      </c>
      <c r="RR56" s="355" t="s">
        <v>88</v>
      </c>
      <c r="RS56" s="355" t="s">
        <v>88</v>
      </c>
      <c r="RT56" s="355" t="s">
        <v>88</v>
      </c>
      <c r="RU56" s="355" t="s">
        <v>88</v>
      </c>
      <c r="RV56" s="355" t="s">
        <v>88</v>
      </c>
      <c r="RW56" s="355" t="s">
        <v>88</v>
      </c>
      <c r="RX56" s="355" t="s">
        <v>88</v>
      </c>
      <c r="RY56" s="355" t="s">
        <v>88</v>
      </c>
      <c r="RZ56" s="355" t="s">
        <v>88</v>
      </c>
      <c r="SA56" s="355" t="s">
        <v>88</v>
      </c>
      <c r="SB56" s="355" t="s">
        <v>88</v>
      </c>
      <c r="SC56" s="355" t="s">
        <v>88</v>
      </c>
      <c r="SD56" s="355" t="s">
        <v>88</v>
      </c>
      <c r="SE56" s="355" t="s">
        <v>88</v>
      </c>
      <c r="SF56" s="355" t="s">
        <v>88</v>
      </c>
      <c r="SG56" s="355" t="s">
        <v>88</v>
      </c>
      <c r="SH56" s="355" t="s">
        <v>88</v>
      </c>
      <c r="SI56" s="355" t="s">
        <v>88</v>
      </c>
      <c r="SJ56" s="355" t="s">
        <v>88</v>
      </c>
      <c r="SK56" s="355" t="s">
        <v>88</v>
      </c>
      <c r="SL56" s="355" t="s">
        <v>88</v>
      </c>
      <c r="SM56" s="355" t="s">
        <v>88</v>
      </c>
      <c r="SN56" s="355" t="s">
        <v>88</v>
      </c>
      <c r="SO56" s="355" t="s">
        <v>88</v>
      </c>
      <c r="SP56" s="355" t="s">
        <v>88</v>
      </c>
      <c r="SQ56" s="355" t="s">
        <v>88</v>
      </c>
      <c r="SR56" s="355" t="s">
        <v>88</v>
      </c>
      <c r="SS56" s="355" t="s">
        <v>88</v>
      </c>
      <c r="ST56" s="355" t="s">
        <v>88</v>
      </c>
      <c r="SU56" s="355" t="s">
        <v>88</v>
      </c>
      <c r="SV56" s="355" t="s">
        <v>88</v>
      </c>
      <c r="SW56" s="355" t="s">
        <v>88</v>
      </c>
      <c r="SX56" s="355" t="s">
        <v>88</v>
      </c>
      <c r="SY56" s="355" t="s">
        <v>88</v>
      </c>
      <c r="SZ56" s="355" t="s">
        <v>88</v>
      </c>
      <c r="TA56" s="355" t="s">
        <v>88</v>
      </c>
      <c r="TB56" s="355" t="s">
        <v>88</v>
      </c>
      <c r="TC56" s="355" t="s">
        <v>88</v>
      </c>
      <c r="TD56" s="355" t="s">
        <v>88</v>
      </c>
      <c r="TE56" s="355" t="s">
        <v>88</v>
      </c>
      <c r="TF56" s="355" t="s">
        <v>88</v>
      </c>
      <c r="TG56" s="355" t="s">
        <v>88</v>
      </c>
      <c r="TH56" s="355" t="s">
        <v>88</v>
      </c>
      <c r="TI56" s="355" t="s">
        <v>88</v>
      </c>
      <c r="TJ56" s="355" t="s">
        <v>88</v>
      </c>
      <c r="TK56" s="355" t="s">
        <v>88</v>
      </c>
      <c r="TL56" s="355" t="s">
        <v>88</v>
      </c>
      <c r="TM56" s="355" t="s">
        <v>88</v>
      </c>
      <c r="TN56" s="355" t="s">
        <v>88</v>
      </c>
      <c r="TO56" s="355" t="s">
        <v>88</v>
      </c>
      <c r="TP56" s="355" t="s">
        <v>88</v>
      </c>
      <c r="TQ56" s="355" t="s">
        <v>88</v>
      </c>
      <c r="TR56" s="355" t="s">
        <v>88</v>
      </c>
      <c r="TS56" s="355" t="s">
        <v>88</v>
      </c>
      <c r="TT56" s="355" t="s">
        <v>88</v>
      </c>
      <c r="TU56" s="355" t="s">
        <v>88</v>
      </c>
      <c r="TV56" s="355" t="s">
        <v>88</v>
      </c>
      <c r="TW56" s="355" t="s">
        <v>88</v>
      </c>
      <c r="TX56" s="355" t="s">
        <v>88</v>
      </c>
      <c r="TY56" s="355" t="s">
        <v>88</v>
      </c>
      <c r="TZ56" s="355" t="s">
        <v>88</v>
      </c>
      <c r="UA56" s="355" t="s">
        <v>88</v>
      </c>
      <c r="UB56" s="355" t="s">
        <v>88</v>
      </c>
      <c r="UC56" s="355" t="s">
        <v>88</v>
      </c>
      <c r="UD56" s="355" t="s">
        <v>88</v>
      </c>
      <c r="UE56" s="355" t="s">
        <v>88</v>
      </c>
      <c r="UF56" s="355" t="s">
        <v>88</v>
      </c>
      <c r="UG56" s="355" t="s">
        <v>88</v>
      </c>
      <c r="UH56" s="355" t="s">
        <v>88</v>
      </c>
      <c r="UI56" s="355" t="s">
        <v>88</v>
      </c>
      <c r="UJ56" s="355" t="s">
        <v>88</v>
      </c>
      <c r="UK56" s="355" t="s">
        <v>88</v>
      </c>
      <c r="UL56" s="355" t="s">
        <v>88</v>
      </c>
      <c r="UM56" s="355" t="s">
        <v>88</v>
      </c>
      <c r="UN56" s="355" t="s">
        <v>88</v>
      </c>
      <c r="UO56" s="355" t="s">
        <v>88</v>
      </c>
      <c r="UP56" s="355" t="s">
        <v>88</v>
      </c>
      <c r="UQ56" s="355" t="s">
        <v>88</v>
      </c>
      <c r="UR56" s="355" t="s">
        <v>88</v>
      </c>
      <c r="US56" s="355" t="s">
        <v>88</v>
      </c>
      <c r="UT56" s="355" t="s">
        <v>88</v>
      </c>
      <c r="UU56" s="355" t="s">
        <v>88</v>
      </c>
      <c r="UV56" s="355" t="s">
        <v>88</v>
      </c>
      <c r="UW56" s="355" t="s">
        <v>88</v>
      </c>
      <c r="UX56" s="355" t="s">
        <v>88</v>
      </c>
      <c r="UY56" s="355" t="s">
        <v>88</v>
      </c>
      <c r="UZ56" s="355" t="s">
        <v>88</v>
      </c>
      <c r="VA56" s="355" t="s">
        <v>88</v>
      </c>
      <c r="VB56" s="355" t="s">
        <v>88</v>
      </c>
      <c r="VC56" s="355" t="s">
        <v>88</v>
      </c>
      <c r="VD56" s="355" t="s">
        <v>88</v>
      </c>
      <c r="VE56" s="355" t="s">
        <v>88</v>
      </c>
      <c r="VF56" s="355" t="s">
        <v>88</v>
      </c>
      <c r="VG56" s="355" t="s">
        <v>88</v>
      </c>
      <c r="VH56" s="355" t="s">
        <v>88</v>
      </c>
      <c r="VI56" s="355" t="s">
        <v>88</v>
      </c>
      <c r="VJ56" s="355" t="s">
        <v>88</v>
      </c>
      <c r="VK56" s="355" t="s">
        <v>88</v>
      </c>
      <c r="VL56" s="355" t="s">
        <v>88</v>
      </c>
      <c r="VM56" s="355" t="s">
        <v>88</v>
      </c>
      <c r="VN56" s="355" t="s">
        <v>88</v>
      </c>
      <c r="VO56" s="355" t="s">
        <v>88</v>
      </c>
      <c r="VP56" s="355" t="s">
        <v>88</v>
      </c>
      <c r="VQ56" s="355" t="s">
        <v>88</v>
      </c>
      <c r="VR56" s="355" t="s">
        <v>88</v>
      </c>
      <c r="VS56" s="355" t="s">
        <v>88</v>
      </c>
      <c r="VT56" s="355" t="s">
        <v>88</v>
      </c>
      <c r="VU56" s="355" t="s">
        <v>88</v>
      </c>
      <c r="VV56" s="355" t="s">
        <v>88</v>
      </c>
      <c r="VW56" s="355" t="s">
        <v>88</v>
      </c>
      <c r="VX56" s="355" t="s">
        <v>88</v>
      </c>
      <c r="VY56" s="355" t="s">
        <v>88</v>
      </c>
      <c r="VZ56" s="355" t="s">
        <v>88</v>
      </c>
      <c r="WA56" s="355" t="s">
        <v>88</v>
      </c>
      <c r="WB56" s="355" t="s">
        <v>88</v>
      </c>
      <c r="WC56" s="355" t="s">
        <v>88</v>
      </c>
      <c r="WD56" s="355" t="s">
        <v>88</v>
      </c>
      <c r="WE56" s="355" t="s">
        <v>88</v>
      </c>
      <c r="WF56" s="355" t="s">
        <v>88</v>
      </c>
      <c r="WG56" s="355" t="s">
        <v>88</v>
      </c>
      <c r="WH56" s="355" t="s">
        <v>88</v>
      </c>
      <c r="WI56" s="355" t="s">
        <v>88</v>
      </c>
      <c r="WJ56" s="355" t="s">
        <v>88</v>
      </c>
      <c r="WK56" s="355" t="s">
        <v>88</v>
      </c>
      <c r="WL56" s="355" t="s">
        <v>88</v>
      </c>
      <c r="WM56" s="355" t="s">
        <v>88</v>
      </c>
      <c r="WN56" s="355" t="s">
        <v>88</v>
      </c>
      <c r="WO56" s="355" t="s">
        <v>88</v>
      </c>
      <c r="WP56" s="355" t="s">
        <v>88</v>
      </c>
      <c r="WQ56" s="355" t="s">
        <v>88</v>
      </c>
      <c r="WR56" s="355" t="s">
        <v>88</v>
      </c>
      <c r="WS56" s="355" t="s">
        <v>88</v>
      </c>
      <c r="WT56" s="355" t="s">
        <v>88</v>
      </c>
      <c r="WU56" s="355" t="s">
        <v>88</v>
      </c>
      <c r="WV56" s="355" t="s">
        <v>88</v>
      </c>
      <c r="WW56" s="355" t="s">
        <v>88</v>
      </c>
      <c r="WX56" s="355" t="s">
        <v>88</v>
      </c>
      <c r="WY56" s="355" t="s">
        <v>88</v>
      </c>
      <c r="WZ56" s="355" t="s">
        <v>88</v>
      </c>
      <c r="XA56" s="355" t="s">
        <v>88</v>
      </c>
      <c r="XB56" s="355" t="s">
        <v>88</v>
      </c>
      <c r="XC56" s="355" t="s">
        <v>88</v>
      </c>
      <c r="XD56" s="355" t="s">
        <v>88</v>
      </c>
      <c r="XE56" s="355" t="s">
        <v>88</v>
      </c>
      <c r="XF56" s="355" t="s">
        <v>88</v>
      </c>
      <c r="XG56" s="355" t="s">
        <v>88</v>
      </c>
      <c r="XH56" s="355" t="s">
        <v>88</v>
      </c>
      <c r="XI56" s="355" t="s">
        <v>88</v>
      </c>
      <c r="XJ56" s="355" t="s">
        <v>88</v>
      </c>
      <c r="XK56" s="355" t="s">
        <v>88</v>
      </c>
      <c r="XL56" s="355" t="s">
        <v>88</v>
      </c>
      <c r="XM56" s="355" t="s">
        <v>88</v>
      </c>
      <c r="XN56" s="355" t="s">
        <v>88</v>
      </c>
      <c r="XO56" s="355" t="s">
        <v>88</v>
      </c>
      <c r="XP56" s="355" t="s">
        <v>88</v>
      </c>
      <c r="XQ56" s="355" t="s">
        <v>88</v>
      </c>
      <c r="XR56" s="355" t="s">
        <v>88</v>
      </c>
      <c r="XS56" s="355" t="s">
        <v>88</v>
      </c>
      <c r="XT56" s="355" t="s">
        <v>88</v>
      </c>
      <c r="XU56" s="355" t="s">
        <v>88</v>
      </c>
      <c r="XV56" s="355" t="s">
        <v>88</v>
      </c>
      <c r="XW56" s="355" t="s">
        <v>88</v>
      </c>
      <c r="XX56" s="355" t="s">
        <v>88</v>
      </c>
      <c r="XY56" s="355" t="s">
        <v>88</v>
      </c>
      <c r="XZ56" s="355" t="s">
        <v>88</v>
      </c>
      <c r="YA56" s="355" t="s">
        <v>88</v>
      </c>
      <c r="YB56" s="355" t="s">
        <v>88</v>
      </c>
      <c r="YC56" s="355" t="s">
        <v>88</v>
      </c>
      <c r="YD56" s="355" t="s">
        <v>88</v>
      </c>
      <c r="YE56" s="355" t="s">
        <v>88</v>
      </c>
      <c r="YF56" s="355" t="s">
        <v>88</v>
      </c>
      <c r="YG56" s="355" t="s">
        <v>88</v>
      </c>
      <c r="YH56" s="355" t="s">
        <v>88</v>
      </c>
      <c r="YI56" s="355" t="s">
        <v>88</v>
      </c>
      <c r="YJ56" s="355" t="s">
        <v>88</v>
      </c>
      <c r="YK56" s="355" t="s">
        <v>88</v>
      </c>
      <c r="YL56" s="355" t="s">
        <v>88</v>
      </c>
      <c r="YM56" s="355" t="s">
        <v>88</v>
      </c>
      <c r="YN56" s="355" t="s">
        <v>88</v>
      </c>
      <c r="YO56" s="355" t="s">
        <v>88</v>
      </c>
      <c r="YP56" s="355" t="s">
        <v>88</v>
      </c>
      <c r="YQ56" s="355" t="s">
        <v>88</v>
      </c>
      <c r="YR56" s="355" t="s">
        <v>88</v>
      </c>
      <c r="YS56" s="355" t="s">
        <v>88</v>
      </c>
      <c r="YT56" s="355" t="s">
        <v>88</v>
      </c>
      <c r="YU56" s="355" t="s">
        <v>88</v>
      </c>
      <c r="YV56" s="355" t="s">
        <v>88</v>
      </c>
      <c r="YW56" s="355" t="s">
        <v>88</v>
      </c>
      <c r="YX56" s="355" t="s">
        <v>88</v>
      </c>
      <c r="YY56" s="355" t="s">
        <v>88</v>
      </c>
      <c r="YZ56" s="355" t="s">
        <v>88</v>
      </c>
      <c r="ZA56" s="355" t="s">
        <v>88</v>
      </c>
      <c r="ZB56" s="355" t="s">
        <v>88</v>
      </c>
      <c r="ZC56" s="355" t="s">
        <v>88</v>
      </c>
      <c r="ZD56" s="355" t="s">
        <v>88</v>
      </c>
      <c r="ZE56" s="355" t="s">
        <v>88</v>
      </c>
      <c r="ZF56" s="355" t="s">
        <v>88</v>
      </c>
      <c r="ZG56" s="355" t="s">
        <v>88</v>
      </c>
      <c r="ZH56" s="355" t="s">
        <v>88</v>
      </c>
      <c r="ZI56" s="355" t="s">
        <v>88</v>
      </c>
      <c r="ZJ56" s="355" t="s">
        <v>88</v>
      </c>
      <c r="ZK56" s="355" t="s">
        <v>88</v>
      </c>
      <c r="ZL56" s="355" t="s">
        <v>88</v>
      </c>
      <c r="ZM56" s="355" t="s">
        <v>88</v>
      </c>
      <c r="ZN56" s="355" t="s">
        <v>88</v>
      </c>
      <c r="ZO56" s="355" t="s">
        <v>88</v>
      </c>
      <c r="ZP56" s="355" t="s">
        <v>88</v>
      </c>
      <c r="ZQ56" s="355" t="s">
        <v>88</v>
      </c>
      <c r="ZR56" s="355" t="s">
        <v>88</v>
      </c>
      <c r="ZS56" s="355" t="s">
        <v>88</v>
      </c>
      <c r="ZT56" s="355" t="s">
        <v>88</v>
      </c>
      <c r="ZU56" s="355" t="s">
        <v>88</v>
      </c>
      <c r="ZV56" s="355" t="s">
        <v>88</v>
      </c>
      <c r="ZW56" s="355" t="s">
        <v>88</v>
      </c>
      <c r="ZX56" s="355" t="s">
        <v>88</v>
      </c>
      <c r="ZY56" s="355" t="s">
        <v>88</v>
      </c>
      <c r="ZZ56" s="355" t="s">
        <v>88</v>
      </c>
      <c r="AAA56" s="355" t="s">
        <v>88</v>
      </c>
      <c r="AAB56" s="355" t="s">
        <v>88</v>
      </c>
      <c r="AAC56" s="355" t="s">
        <v>88</v>
      </c>
      <c r="AAD56" s="355" t="s">
        <v>88</v>
      </c>
      <c r="AAE56" s="355" t="s">
        <v>88</v>
      </c>
      <c r="AAF56" s="355" t="s">
        <v>88</v>
      </c>
      <c r="AAG56" s="355" t="s">
        <v>88</v>
      </c>
      <c r="AAH56" s="355" t="s">
        <v>88</v>
      </c>
      <c r="AAI56" s="355" t="s">
        <v>88</v>
      </c>
      <c r="AAJ56" s="355" t="s">
        <v>88</v>
      </c>
      <c r="AAK56" s="355" t="s">
        <v>88</v>
      </c>
      <c r="AAL56" s="355" t="s">
        <v>88</v>
      </c>
      <c r="AAM56" s="355" t="s">
        <v>88</v>
      </c>
      <c r="AAN56" s="355" t="s">
        <v>88</v>
      </c>
      <c r="AAO56" s="355" t="s">
        <v>88</v>
      </c>
      <c r="AAP56" s="355" t="s">
        <v>88</v>
      </c>
      <c r="AAQ56" s="355" t="s">
        <v>88</v>
      </c>
      <c r="AAR56" s="355" t="s">
        <v>88</v>
      </c>
      <c r="AAS56" s="355" t="s">
        <v>88</v>
      </c>
      <c r="AAT56" s="355" t="s">
        <v>88</v>
      </c>
      <c r="AAU56" s="355" t="s">
        <v>88</v>
      </c>
      <c r="AAV56" s="355" t="s">
        <v>88</v>
      </c>
      <c r="AAW56" s="355" t="s">
        <v>88</v>
      </c>
      <c r="AAX56" s="355" t="s">
        <v>88</v>
      </c>
      <c r="AAY56" s="355" t="s">
        <v>88</v>
      </c>
      <c r="AAZ56" s="355" t="s">
        <v>88</v>
      </c>
      <c r="ABA56" s="355" t="s">
        <v>88</v>
      </c>
      <c r="ABB56" s="355" t="s">
        <v>88</v>
      </c>
      <c r="ABC56" s="355" t="s">
        <v>88</v>
      </c>
      <c r="ABD56" s="355" t="s">
        <v>88</v>
      </c>
      <c r="ABE56" s="355" t="s">
        <v>88</v>
      </c>
      <c r="ABF56" s="355" t="s">
        <v>88</v>
      </c>
      <c r="ABG56" s="355" t="s">
        <v>88</v>
      </c>
      <c r="ABH56" s="355" t="s">
        <v>88</v>
      </c>
      <c r="ABI56" s="355" t="s">
        <v>88</v>
      </c>
      <c r="ABJ56" s="355" t="s">
        <v>88</v>
      </c>
      <c r="ABK56" s="355" t="s">
        <v>88</v>
      </c>
      <c r="ABL56" s="355" t="s">
        <v>88</v>
      </c>
      <c r="ABM56" s="355" t="s">
        <v>88</v>
      </c>
      <c r="ABN56" s="355" t="s">
        <v>88</v>
      </c>
      <c r="ABO56" s="355" t="s">
        <v>88</v>
      </c>
      <c r="ABP56" s="355" t="s">
        <v>88</v>
      </c>
      <c r="ABQ56" s="355" t="s">
        <v>88</v>
      </c>
      <c r="ABR56" s="355" t="s">
        <v>88</v>
      </c>
      <c r="ABS56" s="355" t="s">
        <v>88</v>
      </c>
      <c r="ABT56" s="355" t="s">
        <v>88</v>
      </c>
      <c r="ABU56" s="355" t="s">
        <v>88</v>
      </c>
      <c r="ABV56" s="355" t="s">
        <v>88</v>
      </c>
      <c r="ABW56" s="355" t="s">
        <v>88</v>
      </c>
      <c r="ABX56" s="355" t="s">
        <v>88</v>
      </c>
      <c r="ABY56" s="355" t="s">
        <v>88</v>
      </c>
      <c r="ABZ56" s="355" t="s">
        <v>88</v>
      </c>
      <c r="ACA56" s="355" t="s">
        <v>88</v>
      </c>
      <c r="ACB56" s="355" t="s">
        <v>88</v>
      </c>
      <c r="ACC56" s="355" t="s">
        <v>88</v>
      </c>
      <c r="ACD56" s="355" t="s">
        <v>88</v>
      </c>
      <c r="ACE56" s="355" t="s">
        <v>88</v>
      </c>
      <c r="ACF56" s="355" t="s">
        <v>88</v>
      </c>
      <c r="ACG56" s="355" t="s">
        <v>88</v>
      </c>
      <c r="ACH56" s="355" t="s">
        <v>88</v>
      </c>
      <c r="ACI56" s="355" t="s">
        <v>88</v>
      </c>
      <c r="ACJ56" s="355" t="s">
        <v>88</v>
      </c>
      <c r="ACK56" s="355" t="s">
        <v>88</v>
      </c>
      <c r="ACL56" s="355" t="s">
        <v>88</v>
      </c>
      <c r="ACM56" s="355" t="s">
        <v>88</v>
      </c>
      <c r="ACN56" s="355" t="s">
        <v>88</v>
      </c>
      <c r="ACO56" s="355" t="s">
        <v>88</v>
      </c>
      <c r="ACP56" s="355" t="s">
        <v>88</v>
      </c>
      <c r="ACQ56" s="355" t="s">
        <v>88</v>
      </c>
      <c r="ACR56" s="355" t="s">
        <v>88</v>
      </c>
      <c r="ACS56" s="355" t="s">
        <v>88</v>
      </c>
      <c r="ACT56" s="355" t="s">
        <v>88</v>
      </c>
      <c r="ACU56" s="355" t="s">
        <v>88</v>
      </c>
      <c r="ACV56" s="355" t="s">
        <v>88</v>
      </c>
      <c r="ACW56" s="355" t="s">
        <v>88</v>
      </c>
      <c r="ACX56" s="355" t="s">
        <v>88</v>
      </c>
      <c r="ACY56" s="355" t="s">
        <v>88</v>
      </c>
      <c r="ACZ56" s="355" t="s">
        <v>88</v>
      </c>
      <c r="ADA56" s="355" t="s">
        <v>88</v>
      </c>
      <c r="ADB56" s="355" t="s">
        <v>88</v>
      </c>
      <c r="ADC56" s="355" t="s">
        <v>88</v>
      </c>
      <c r="ADD56" s="355" t="s">
        <v>88</v>
      </c>
      <c r="ADE56" s="355" t="s">
        <v>88</v>
      </c>
      <c r="ADF56" s="355" t="s">
        <v>88</v>
      </c>
      <c r="ADG56" s="355" t="s">
        <v>88</v>
      </c>
      <c r="ADH56" s="355" t="s">
        <v>88</v>
      </c>
      <c r="ADI56" s="355" t="s">
        <v>88</v>
      </c>
      <c r="ADJ56" s="355" t="s">
        <v>88</v>
      </c>
      <c r="ADK56" s="355" t="s">
        <v>88</v>
      </c>
      <c r="ADL56" s="355" t="s">
        <v>88</v>
      </c>
      <c r="ADM56" s="355" t="s">
        <v>88</v>
      </c>
      <c r="ADN56" s="355" t="s">
        <v>88</v>
      </c>
      <c r="ADO56" s="355" t="s">
        <v>88</v>
      </c>
      <c r="ADP56" s="355" t="s">
        <v>88</v>
      </c>
      <c r="ADQ56" s="355" t="s">
        <v>88</v>
      </c>
      <c r="ADR56" s="355" t="s">
        <v>88</v>
      </c>
      <c r="ADS56" s="355" t="s">
        <v>88</v>
      </c>
      <c r="ADT56" s="355" t="s">
        <v>88</v>
      </c>
      <c r="ADU56" s="355" t="s">
        <v>88</v>
      </c>
      <c r="ADV56" s="355" t="s">
        <v>88</v>
      </c>
      <c r="ADW56" s="355" t="s">
        <v>88</v>
      </c>
      <c r="ADX56" s="355" t="s">
        <v>88</v>
      </c>
      <c r="ADY56" s="355" t="s">
        <v>88</v>
      </c>
      <c r="ADZ56" s="355" t="s">
        <v>88</v>
      </c>
      <c r="AEA56" s="355" t="s">
        <v>88</v>
      </c>
      <c r="AEB56" s="355" t="s">
        <v>88</v>
      </c>
      <c r="AEC56" s="355" t="s">
        <v>88</v>
      </c>
      <c r="AED56" s="355" t="s">
        <v>88</v>
      </c>
      <c r="AEE56" s="355" t="s">
        <v>88</v>
      </c>
      <c r="AEF56" s="355" t="s">
        <v>88</v>
      </c>
      <c r="AEG56" s="355" t="s">
        <v>88</v>
      </c>
      <c r="AEH56" s="355" t="s">
        <v>88</v>
      </c>
      <c r="AEI56" s="355" t="s">
        <v>88</v>
      </c>
      <c r="AEJ56" s="355" t="s">
        <v>88</v>
      </c>
      <c r="AEK56" s="355" t="s">
        <v>88</v>
      </c>
      <c r="AEL56" s="355" t="s">
        <v>88</v>
      </c>
      <c r="AEM56" s="355" t="s">
        <v>88</v>
      </c>
      <c r="AEN56" s="355" t="s">
        <v>88</v>
      </c>
      <c r="AEO56" s="355" t="s">
        <v>88</v>
      </c>
      <c r="AEP56" s="355" t="s">
        <v>88</v>
      </c>
      <c r="AEQ56" s="355" t="s">
        <v>88</v>
      </c>
      <c r="AER56" s="355" t="s">
        <v>88</v>
      </c>
      <c r="AES56" s="355" t="s">
        <v>88</v>
      </c>
      <c r="AET56" s="355" t="s">
        <v>88</v>
      </c>
      <c r="AEU56" s="355" t="s">
        <v>88</v>
      </c>
      <c r="AEV56" s="355" t="s">
        <v>88</v>
      </c>
      <c r="AEW56" s="355" t="s">
        <v>88</v>
      </c>
      <c r="AEX56" s="355" t="s">
        <v>88</v>
      </c>
      <c r="AEY56" s="355" t="s">
        <v>88</v>
      </c>
      <c r="AEZ56" s="355" t="s">
        <v>88</v>
      </c>
      <c r="AFA56" s="355" t="s">
        <v>88</v>
      </c>
      <c r="AFB56" s="355" t="s">
        <v>88</v>
      </c>
      <c r="AFC56" s="355" t="s">
        <v>88</v>
      </c>
      <c r="AFD56" s="355" t="s">
        <v>88</v>
      </c>
      <c r="AFE56" s="355" t="s">
        <v>88</v>
      </c>
      <c r="AFF56" s="355" t="s">
        <v>88</v>
      </c>
      <c r="AFG56" s="355" t="s">
        <v>88</v>
      </c>
      <c r="AFH56" s="355" t="s">
        <v>88</v>
      </c>
      <c r="AFI56" s="355" t="s">
        <v>88</v>
      </c>
      <c r="AFJ56" s="355" t="s">
        <v>88</v>
      </c>
      <c r="AFK56" s="355" t="s">
        <v>88</v>
      </c>
      <c r="AFL56" s="355" t="s">
        <v>88</v>
      </c>
      <c r="AFM56" s="355" t="s">
        <v>88</v>
      </c>
      <c r="AFN56" s="355" t="s">
        <v>88</v>
      </c>
      <c r="AFO56" s="355" t="s">
        <v>88</v>
      </c>
      <c r="AFP56" s="355" t="s">
        <v>88</v>
      </c>
      <c r="AFQ56" s="355" t="s">
        <v>88</v>
      </c>
      <c r="AFR56" s="355" t="s">
        <v>88</v>
      </c>
      <c r="AFS56" s="355" t="s">
        <v>88</v>
      </c>
      <c r="AFT56" s="355" t="s">
        <v>88</v>
      </c>
      <c r="AFU56" s="355" t="s">
        <v>88</v>
      </c>
      <c r="AFV56" s="355" t="s">
        <v>88</v>
      </c>
      <c r="AFW56" s="355" t="s">
        <v>88</v>
      </c>
      <c r="AFX56" s="355" t="s">
        <v>88</v>
      </c>
      <c r="AFY56" s="355" t="s">
        <v>88</v>
      </c>
      <c r="AFZ56" s="355" t="s">
        <v>88</v>
      </c>
      <c r="AGA56" s="355" t="s">
        <v>88</v>
      </c>
      <c r="AGB56" s="355" t="s">
        <v>88</v>
      </c>
      <c r="AGC56" s="355" t="s">
        <v>88</v>
      </c>
      <c r="AGD56" s="355" t="s">
        <v>88</v>
      </c>
      <c r="AGE56" s="355" t="s">
        <v>88</v>
      </c>
      <c r="AGF56" s="355" t="s">
        <v>88</v>
      </c>
      <c r="AGG56" s="355" t="s">
        <v>88</v>
      </c>
      <c r="AGH56" s="355" t="s">
        <v>88</v>
      </c>
      <c r="AGI56" s="355" t="s">
        <v>88</v>
      </c>
      <c r="AGJ56" s="355" t="s">
        <v>88</v>
      </c>
      <c r="AGK56" s="355" t="s">
        <v>88</v>
      </c>
      <c r="AGL56" s="355" t="s">
        <v>88</v>
      </c>
      <c r="AGM56" s="355" t="s">
        <v>88</v>
      </c>
      <c r="AGN56" s="355" t="s">
        <v>88</v>
      </c>
      <c r="AGO56" s="355" t="s">
        <v>88</v>
      </c>
      <c r="AGP56" s="355" t="s">
        <v>88</v>
      </c>
      <c r="AGQ56" s="355" t="s">
        <v>88</v>
      </c>
      <c r="AGR56" s="355" t="s">
        <v>88</v>
      </c>
      <c r="AGS56" s="355" t="s">
        <v>88</v>
      </c>
      <c r="AGT56" s="355" t="s">
        <v>88</v>
      </c>
      <c r="AGU56" s="355" t="s">
        <v>88</v>
      </c>
      <c r="AGV56" s="355" t="s">
        <v>88</v>
      </c>
      <c r="AGW56" s="355" t="s">
        <v>88</v>
      </c>
      <c r="AGX56" s="355" t="s">
        <v>88</v>
      </c>
      <c r="AGY56" s="355" t="s">
        <v>88</v>
      </c>
      <c r="AGZ56" s="355" t="s">
        <v>88</v>
      </c>
      <c r="AHA56" s="355" t="s">
        <v>88</v>
      </c>
      <c r="AHB56" s="355" t="s">
        <v>88</v>
      </c>
      <c r="AHC56" s="355" t="s">
        <v>88</v>
      </c>
      <c r="AHD56" s="355" t="s">
        <v>88</v>
      </c>
      <c r="AHE56" s="355" t="s">
        <v>88</v>
      </c>
      <c r="AHF56" s="355" t="s">
        <v>88</v>
      </c>
      <c r="AHG56" s="355" t="s">
        <v>88</v>
      </c>
      <c r="AHH56" s="355" t="s">
        <v>88</v>
      </c>
      <c r="AHI56" s="355" t="s">
        <v>88</v>
      </c>
      <c r="AHJ56" s="355" t="s">
        <v>88</v>
      </c>
      <c r="AHK56" s="355" t="s">
        <v>88</v>
      </c>
      <c r="AHL56" s="355" t="s">
        <v>88</v>
      </c>
      <c r="AHM56" s="355" t="s">
        <v>88</v>
      </c>
      <c r="AHN56" s="355" t="s">
        <v>88</v>
      </c>
      <c r="AHO56" s="355" t="s">
        <v>88</v>
      </c>
      <c r="AHP56" s="355" t="s">
        <v>88</v>
      </c>
      <c r="AHQ56" s="355" t="s">
        <v>88</v>
      </c>
      <c r="AHR56" s="355" t="s">
        <v>88</v>
      </c>
      <c r="AHS56" s="355" t="s">
        <v>88</v>
      </c>
      <c r="AHT56" s="355" t="s">
        <v>88</v>
      </c>
      <c r="AHU56" s="355" t="s">
        <v>88</v>
      </c>
      <c r="AHV56" s="355" t="s">
        <v>88</v>
      </c>
      <c r="AHW56" s="355" t="s">
        <v>88</v>
      </c>
      <c r="AHX56" s="355" t="s">
        <v>88</v>
      </c>
      <c r="AHY56" s="355" t="s">
        <v>88</v>
      </c>
      <c r="AHZ56" s="355" t="s">
        <v>88</v>
      </c>
      <c r="AIA56" s="355" t="s">
        <v>88</v>
      </c>
      <c r="AIB56" s="355" t="s">
        <v>88</v>
      </c>
      <c r="AIC56" s="355" t="s">
        <v>88</v>
      </c>
      <c r="AID56" s="355" t="s">
        <v>88</v>
      </c>
      <c r="AIE56" s="355" t="s">
        <v>88</v>
      </c>
      <c r="AIF56" s="355" t="s">
        <v>88</v>
      </c>
      <c r="AIG56" s="355" t="s">
        <v>88</v>
      </c>
      <c r="AIH56" s="355" t="s">
        <v>88</v>
      </c>
      <c r="AII56" s="355" t="s">
        <v>88</v>
      </c>
      <c r="AIJ56" s="355" t="s">
        <v>88</v>
      </c>
      <c r="AIK56" s="355" t="s">
        <v>88</v>
      </c>
      <c r="AIL56" s="355" t="s">
        <v>88</v>
      </c>
      <c r="AIM56" s="355" t="s">
        <v>88</v>
      </c>
      <c r="AIN56" s="355" t="s">
        <v>88</v>
      </c>
      <c r="AIO56" s="355" t="s">
        <v>88</v>
      </c>
      <c r="AIP56" s="355" t="s">
        <v>88</v>
      </c>
      <c r="AIQ56" s="355" t="s">
        <v>88</v>
      </c>
      <c r="AIR56" s="355" t="s">
        <v>88</v>
      </c>
      <c r="AIS56" s="355" t="s">
        <v>88</v>
      </c>
      <c r="AIT56" s="355" t="s">
        <v>88</v>
      </c>
      <c r="AIU56" s="355" t="s">
        <v>88</v>
      </c>
      <c r="AIV56" s="355" t="s">
        <v>88</v>
      </c>
      <c r="AIW56" s="355" t="s">
        <v>88</v>
      </c>
      <c r="AIX56" s="355" t="s">
        <v>88</v>
      </c>
      <c r="AIY56" s="355" t="s">
        <v>88</v>
      </c>
      <c r="AIZ56" s="355" t="s">
        <v>88</v>
      </c>
      <c r="AJA56" s="355" t="s">
        <v>88</v>
      </c>
      <c r="AJB56" s="355" t="s">
        <v>88</v>
      </c>
      <c r="AJC56" s="355" t="s">
        <v>88</v>
      </c>
      <c r="AJD56" s="355" t="s">
        <v>88</v>
      </c>
      <c r="AJE56" s="355" t="s">
        <v>88</v>
      </c>
      <c r="AJF56" s="355" t="s">
        <v>88</v>
      </c>
      <c r="AJG56" s="355" t="s">
        <v>88</v>
      </c>
      <c r="AJH56" s="355" t="s">
        <v>88</v>
      </c>
      <c r="AJI56" s="355" t="s">
        <v>88</v>
      </c>
      <c r="AJJ56" s="355" t="s">
        <v>88</v>
      </c>
      <c r="AJK56" s="355" t="s">
        <v>88</v>
      </c>
      <c r="AJL56" s="355" t="s">
        <v>88</v>
      </c>
      <c r="AJM56" s="355" t="s">
        <v>88</v>
      </c>
      <c r="AJN56" s="355" t="s">
        <v>88</v>
      </c>
      <c r="AJO56" s="355" t="s">
        <v>88</v>
      </c>
      <c r="AJP56" s="355" t="s">
        <v>88</v>
      </c>
      <c r="AJQ56" s="355" t="s">
        <v>88</v>
      </c>
      <c r="AJR56" s="355" t="s">
        <v>88</v>
      </c>
      <c r="AJS56" s="355" t="s">
        <v>88</v>
      </c>
      <c r="AJT56" s="355" t="s">
        <v>88</v>
      </c>
      <c r="AJU56" s="355" t="s">
        <v>88</v>
      </c>
      <c r="AJV56" s="355" t="s">
        <v>88</v>
      </c>
      <c r="AJW56" s="355" t="s">
        <v>88</v>
      </c>
      <c r="AJX56" s="355" t="s">
        <v>88</v>
      </c>
      <c r="AJY56" s="355" t="s">
        <v>88</v>
      </c>
      <c r="AJZ56" s="355" t="s">
        <v>88</v>
      </c>
      <c r="AKA56" s="355" t="s">
        <v>88</v>
      </c>
      <c r="AKB56" s="355" t="s">
        <v>88</v>
      </c>
      <c r="AKC56" s="355" t="s">
        <v>88</v>
      </c>
      <c r="AKD56" s="355" t="s">
        <v>88</v>
      </c>
      <c r="AKE56" s="355" t="s">
        <v>88</v>
      </c>
      <c r="AKF56" s="355" t="s">
        <v>88</v>
      </c>
      <c r="AKG56" s="355" t="s">
        <v>88</v>
      </c>
      <c r="AKH56" s="355" t="s">
        <v>88</v>
      </c>
      <c r="AKI56" s="355" t="s">
        <v>88</v>
      </c>
      <c r="AKJ56" s="355" t="s">
        <v>88</v>
      </c>
      <c r="AKK56" s="355" t="s">
        <v>88</v>
      </c>
      <c r="AKL56" s="355" t="s">
        <v>88</v>
      </c>
      <c r="AKM56" s="355" t="s">
        <v>88</v>
      </c>
      <c r="AKN56" s="355" t="s">
        <v>88</v>
      </c>
      <c r="AKO56" s="355" t="s">
        <v>88</v>
      </c>
      <c r="AKP56" s="355" t="s">
        <v>88</v>
      </c>
      <c r="AKQ56" s="355" t="s">
        <v>88</v>
      </c>
      <c r="AKR56" s="355" t="s">
        <v>88</v>
      </c>
      <c r="AKS56" s="355" t="s">
        <v>88</v>
      </c>
      <c r="AKT56" s="355" t="s">
        <v>88</v>
      </c>
      <c r="AKU56" s="355" t="s">
        <v>88</v>
      </c>
      <c r="AKV56" s="355" t="s">
        <v>88</v>
      </c>
      <c r="AKW56" s="355" t="s">
        <v>88</v>
      </c>
      <c r="AKX56" s="355" t="s">
        <v>88</v>
      </c>
      <c r="AKY56" s="355" t="s">
        <v>88</v>
      </c>
      <c r="AKZ56" s="355" t="s">
        <v>88</v>
      </c>
      <c r="ALA56" s="355" t="s">
        <v>88</v>
      </c>
      <c r="ALB56" s="355" t="s">
        <v>88</v>
      </c>
      <c r="ALC56" s="355" t="s">
        <v>88</v>
      </c>
      <c r="ALD56" s="355" t="s">
        <v>88</v>
      </c>
      <c r="ALE56" s="355" t="s">
        <v>88</v>
      </c>
      <c r="ALF56" s="355" t="s">
        <v>88</v>
      </c>
      <c r="ALG56" s="355" t="s">
        <v>88</v>
      </c>
      <c r="ALH56" s="355" t="s">
        <v>88</v>
      </c>
      <c r="ALI56" s="355" t="s">
        <v>88</v>
      </c>
      <c r="ALJ56" s="355" t="s">
        <v>88</v>
      </c>
      <c r="ALK56" s="355" t="s">
        <v>88</v>
      </c>
      <c r="ALL56" s="355" t="s">
        <v>88</v>
      </c>
      <c r="ALM56" s="355" t="s">
        <v>88</v>
      </c>
      <c r="ALN56" s="355" t="s">
        <v>88</v>
      </c>
      <c r="ALO56" s="355" t="s">
        <v>88</v>
      </c>
      <c r="ALP56" s="355" t="s">
        <v>88</v>
      </c>
      <c r="ALQ56" s="355" t="s">
        <v>88</v>
      </c>
      <c r="ALR56" s="355" t="s">
        <v>88</v>
      </c>
      <c r="ALS56" s="355" t="s">
        <v>88</v>
      </c>
      <c r="ALT56" s="355" t="s">
        <v>88</v>
      </c>
      <c r="ALU56" s="355" t="s">
        <v>88</v>
      </c>
      <c r="ALV56" s="355" t="s">
        <v>88</v>
      </c>
      <c r="ALW56" s="355" t="s">
        <v>88</v>
      </c>
      <c r="ALX56" s="355" t="s">
        <v>88</v>
      </c>
      <c r="ALY56" s="355" t="s">
        <v>88</v>
      </c>
      <c r="ALZ56" s="355" t="s">
        <v>88</v>
      </c>
      <c r="AMA56" s="355" t="s">
        <v>88</v>
      </c>
      <c r="AMB56" s="355" t="s">
        <v>88</v>
      </c>
      <c r="AMC56" s="355" t="s">
        <v>88</v>
      </c>
      <c r="AMD56" s="355" t="s">
        <v>88</v>
      </c>
      <c r="AME56" s="355" t="s">
        <v>88</v>
      </c>
      <c r="AMF56" s="355" t="s">
        <v>88</v>
      </c>
      <c r="AMG56" s="355" t="s">
        <v>88</v>
      </c>
      <c r="AMH56" s="355" t="s">
        <v>88</v>
      </c>
      <c r="AMI56" s="355" t="s">
        <v>88</v>
      </c>
      <c r="AMJ56" s="355" t="s">
        <v>88</v>
      </c>
      <c r="AMK56" s="355" t="s">
        <v>88</v>
      </c>
      <c r="AML56" s="355" t="s">
        <v>88</v>
      </c>
      <c r="AMM56" s="355" t="s">
        <v>88</v>
      </c>
      <c r="AMN56" s="355" t="s">
        <v>88</v>
      </c>
      <c r="AMO56" s="355" t="s">
        <v>88</v>
      </c>
      <c r="AMP56" s="355" t="s">
        <v>88</v>
      </c>
      <c r="AMQ56" s="355" t="s">
        <v>88</v>
      </c>
      <c r="AMR56" s="355" t="s">
        <v>88</v>
      </c>
      <c r="AMS56" s="355" t="s">
        <v>88</v>
      </c>
      <c r="AMT56" s="355" t="s">
        <v>88</v>
      </c>
      <c r="AMU56" s="355" t="s">
        <v>88</v>
      </c>
      <c r="AMV56" s="355" t="s">
        <v>88</v>
      </c>
      <c r="AMW56" s="355" t="s">
        <v>88</v>
      </c>
      <c r="AMX56" s="355" t="s">
        <v>88</v>
      </c>
      <c r="AMY56" s="355" t="s">
        <v>88</v>
      </c>
      <c r="AMZ56" s="355" t="s">
        <v>88</v>
      </c>
      <c r="ANA56" s="355" t="s">
        <v>88</v>
      </c>
      <c r="ANB56" s="355" t="s">
        <v>88</v>
      </c>
      <c r="ANC56" s="355" t="s">
        <v>88</v>
      </c>
      <c r="AND56" s="355" t="s">
        <v>88</v>
      </c>
      <c r="ANE56" s="355" t="s">
        <v>88</v>
      </c>
      <c r="ANF56" s="355" t="s">
        <v>88</v>
      </c>
      <c r="ANG56" s="355" t="s">
        <v>88</v>
      </c>
      <c r="ANH56" s="355" t="s">
        <v>88</v>
      </c>
      <c r="ANI56" s="355" t="s">
        <v>88</v>
      </c>
      <c r="ANJ56" s="355" t="s">
        <v>88</v>
      </c>
      <c r="ANK56" s="355" t="s">
        <v>88</v>
      </c>
      <c r="ANL56" s="355" t="s">
        <v>88</v>
      </c>
      <c r="ANM56" s="355" t="s">
        <v>88</v>
      </c>
      <c r="ANN56" s="355" t="s">
        <v>88</v>
      </c>
      <c r="ANO56" s="355" t="s">
        <v>88</v>
      </c>
      <c r="ANP56" s="355" t="s">
        <v>88</v>
      </c>
      <c r="ANQ56" s="355" t="s">
        <v>88</v>
      </c>
      <c r="ANR56" s="355" t="s">
        <v>88</v>
      </c>
      <c r="ANS56" s="355" t="s">
        <v>88</v>
      </c>
      <c r="ANT56" s="355" t="s">
        <v>88</v>
      </c>
      <c r="ANU56" s="355" t="s">
        <v>88</v>
      </c>
      <c r="ANV56" s="355" t="s">
        <v>88</v>
      </c>
      <c r="ANW56" s="355" t="s">
        <v>88</v>
      </c>
      <c r="ANX56" s="355" t="s">
        <v>88</v>
      </c>
      <c r="ANY56" s="355" t="s">
        <v>88</v>
      </c>
      <c r="ANZ56" s="355" t="s">
        <v>88</v>
      </c>
      <c r="AOA56" s="355" t="s">
        <v>88</v>
      </c>
      <c r="AOB56" s="355" t="s">
        <v>88</v>
      </c>
      <c r="AOC56" s="355" t="s">
        <v>88</v>
      </c>
      <c r="AOD56" s="355" t="s">
        <v>88</v>
      </c>
      <c r="AOE56" s="355" t="s">
        <v>88</v>
      </c>
      <c r="AOF56" s="355" t="s">
        <v>88</v>
      </c>
      <c r="AOG56" s="355" t="s">
        <v>88</v>
      </c>
      <c r="AOH56" s="355" t="s">
        <v>88</v>
      </c>
      <c r="AOI56" s="355" t="s">
        <v>88</v>
      </c>
      <c r="AOJ56" s="355" t="s">
        <v>88</v>
      </c>
      <c r="AOK56" s="355" t="s">
        <v>88</v>
      </c>
      <c r="AOL56" s="355" t="s">
        <v>88</v>
      </c>
      <c r="AOM56" s="355" t="s">
        <v>88</v>
      </c>
      <c r="AON56" s="355" t="s">
        <v>88</v>
      </c>
      <c r="AOO56" s="355" t="s">
        <v>88</v>
      </c>
      <c r="AOP56" s="355" t="s">
        <v>88</v>
      </c>
      <c r="AOQ56" s="355" t="s">
        <v>88</v>
      </c>
      <c r="AOR56" s="355" t="s">
        <v>88</v>
      </c>
      <c r="AOS56" s="355" t="s">
        <v>88</v>
      </c>
      <c r="AOT56" s="355" t="s">
        <v>88</v>
      </c>
      <c r="AOU56" s="355" t="s">
        <v>88</v>
      </c>
      <c r="AOV56" s="355" t="s">
        <v>88</v>
      </c>
      <c r="AOW56" s="355" t="s">
        <v>88</v>
      </c>
      <c r="AOX56" s="355" t="s">
        <v>88</v>
      </c>
      <c r="AOY56" s="355" t="s">
        <v>88</v>
      </c>
      <c r="AOZ56" s="355" t="s">
        <v>88</v>
      </c>
      <c r="APA56" s="355" t="s">
        <v>88</v>
      </c>
      <c r="APB56" s="355" t="s">
        <v>88</v>
      </c>
      <c r="APC56" s="355" t="s">
        <v>88</v>
      </c>
      <c r="APD56" s="355" t="s">
        <v>88</v>
      </c>
      <c r="APE56" s="355" t="s">
        <v>88</v>
      </c>
      <c r="APF56" s="355" t="s">
        <v>88</v>
      </c>
      <c r="APG56" s="355" t="s">
        <v>88</v>
      </c>
      <c r="APH56" s="355" t="s">
        <v>88</v>
      </c>
      <c r="API56" s="355" t="s">
        <v>88</v>
      </c>
      <c r="APJ56" s="355" t="s">
        <v>88</v>
      </c>
      <c r="APK56" s="355" t="s">
        <v>88</v>
      </c>
      <c r="APL56" s="355" t="s">
        <v>88</v>
      </c>
      <c r="APM56" s="355" t="s">
        <v>88</v>
      </c>
      <c r="APN56" s="355" t="s">
        <v>88</v>
      </c>
      <c r="APO56" s="355" t="s">
        <v>88</v>
      </c>
      <c r="APP56" s="355" t="s">
        <v>88</v>
      </c>
      <c r="APQ56" s="355" t="s">
        <v>88</v>
      </c>
      <c r="APR56" s="355" t="s">
        <v>88</v>
      </c>
      <c r="APS56" s="355" t="s">
        <v>88</v>
      </c>
      <c r="APT56" s="355" t="s">
        <v>88</v>
      </c>
      <c r="APU56" s="355" t="s">
        <v>88</v>
      </c>
      <c r="APV56" s="355" t="s">
        <v>88</v>
      </c>
      <c r="APW56" s="355" t="s">
        <v>88</v>
      </c>
      <c r="APX56" s="355" t="s">
        <v>88</v>
      </c>
      <c r="APY56" s="355" t="s">
        <v>88</v>
      </c>
      <c r="APZ56" s="355" t="s">
        <v>88</v>
      </c>
      <c r="AQA56" s="355" t="s">
        <v>88</v>
      </c>
      <c r="AQB56" s="355" t="s">
        <v>88</v>
      </c>
      <c r="AQC56" s="355" t="s">
        <v>88</v>
      </c>
      <c r="AQD56" s="355" t="s">
        <v>88</v>
      </c>
      <c r="AQE56" s="355" t="s">
        <v>88</v>
      </c>
      <c r="AQF56" s="355" t="s">
        <v>88</v>
      </c>
      <c r="AQG56" s="355" t="s">
        <v>88</v>
      </c>
      <c r="AQH56" s="355" t="s">
        <v>88</v>
      </c>
      <c r="AQI56" s="355" t="s">
        <v>88</v>
      </c>
      <c r="AQJ56" s="355" t="s">
        <v>88</v>
      </c>
      <c r="AQK56" s="355" t="s">
        <v>88</v>
      </c>
      <c r="AQL56" s="355" t="s">
        <v>88</v>
      </c>
      <c r="AQM56" s="355" t="s">
        <v>88</v>
      </c>
      <c r="AQN56" s="355" t="s">
        <v>88</v>
      </c>
      <c r="AQO56" s="355" t="s">
        <v>88</v>
      </c>
      <c r="AQP56" s="355" t="s">
        <v>88</v>
      </c>
      <c r="AQQ56" s="355" t="s">
        <v>88</v>
      </c>
      <c r="AQR56" s="355" t="s">
        <v>88</v>
      </c>
      <c r="AQS56" s="355" t="s">
        <v>88</v>
      </c>
      <c r="AQT56" s="355" t="s">
        <v>88</v>
      </c>
      <c r="AQU56" s="355" t="s">
        <v>88</v>
      </c>
      <c r="AQV56" s="355" t="s">
        <v>88</v>
      </c>
      <c r="AQW56" s="355" t="s">
        <v>88</v>
      </c>
      <c r="AQX56" s="355" t="s">
        <v>88</v>
      </c>
      <c r="AQY56" s="355" t="s">
        <v>88</v>
      </c>
      <c r="AQZ56" s="355" t="s">
        <v>88</v>
      </c>
      <c r="ARA56" s="355" t="s">
        <v>88</v>
      </c>
      <c r="ARB56" s="355" t="s">
        <v>88</v>
      </c>
      <c r="ARC56" s="355" t="s">
        <v>88</v>
      </c>
      <c r="ARD56" s="355" t="s">
        <v>88</v>
      </c>
      <c r="ARE56" s="355" t="s">
        <v>88</v>
      </c>
      <c r="ARF56" s="355" t="s">
        <v>88</v>
      </c>
      <c r="ARG56" s="355" t="s">
        <v>88</v>
      </c>
      <c r="ARH56" s="355" t="s">
        <v>88</v>
      </c>
      <c r="ARI56" s="355" t="s">
        <v>88</v>
      </c>
      <c r="ARJ56" s="355" t="s">
        <v>88</v>
      </c>
      <c r="ARK56" s="355" t="s">
        <v>88</v>
      </c>
      <c r="ARL56" s="355" t="s">
        <v>88</v>
      </c>
      <c r="ARM56" s="355" t="s">
        <v>88</v>
      </c>
      <c r="ARN56" s="355" t="s">
        <v>88</v>
      </c>
      <c r="ARO56" s="355" t="s">
        <v>88</v>
      </c>
      <c r="ARP56" s="355" t="s">
        <v>88</v>
      </c>
      <c r="ARQ56" s="355" t="s">
        <v>88</v>
      </c>
      <c r="ARR56" s="355" t="s">
        <v>88</v>
      </c>
      <c r="ARS56" s="355" t="s">
        <v>88</v>
      </c>
      <c r="ART56" s="355" t="s">
        <v>88</v>
      </c>
      <c r="ARU56" s="355" t="s">
        <v>88</v>
      </c>
      <c r="ARV56" s="355" t="s">
        <v>88</v>
      </c>
      <c r="ARW56" s="355" t="s">
        <v>88</v>
      </c>
      <c r="ARX56" s="355" t="s">
        <v>88</v>
      </c>
      <c r="ARY56" s="355" t="s">
        <v>88</v>
      </c>
      <c r="ARZ56" s="355" t="s">
        <v>88</v>
      </c>
      <c r="ASA56" s="355" t="s">
        <v>88</v>
      </c>
      <c r="ASB56" s="355" t="s">
        <v>88</v>
      </c>
      <c r="ASC56" s="355" t="s">
        <v>88</v>
      </c>
      <c r="ASD56" s="355" t="s">
        <v>88</v>
      </c>
      <c r="ASE56" s="355" t="s">
        <v>88</v>
      </c>
      <c r="ASF56" s="355" t="s">
        <v>88</v>
      </c>
      <c r="ASG56" s="355" t="s">
        <v>88</v>
      </c>
      <c r="ASH56" s="355" t="s">
        <v>88</v>
      </c>
      <c r="ASI56" s="355" t="s">
        <v>88</v>
      </c>
      <c r="ASJ56" s="355" t="s">
        <v>88</v>
      </c>
      <c r="ASK56" s="355" t="s">
        <v>88</v>
      </c>
      <c r="ASL56" s="355" t="s">
        <v>88</v>
      </c>
      <c r="ASM56" s="355" t="s">
        <v>88</v>
      </c>
      <c r="ASN56" s="355" t="s">
        <v>88</v>
      </c>
      <c r="ASO56" s="355" t="s">
        <v>88</v>
      </c>
      <c r="ASP56" s="355" t="s">
        <v>88</v>
      </c>
      <c r="ASQ56" s="355" t="s">
        <v>88</v>
      </c>
      <c r="ASR56" s="355" t="s">
        <v>88</v>
      </c>
      <c r="ASS56" s="355" t="s">
        <v>88</v>
      </c>
      <c r="AST56" s="355" t="s">
        <v>88</v>
      </c>
      <c r="ASU56" s="355" t="s">
        <v>88</v>
      </c>
      <c r="ASV56" s="355" t="s">
        <v>88</v>
      </c>
      <c r="ASW56" s="355" t="s">
        <v>88</v>
      </c>
      <c r="ASX56" s="355" t="s">
        <v>88</v>
      </c>
      <c r="ASY56" s="355" t="s">
        <v>88</v>
      </c>
      <c r="ASZ56" s="355" t="s">
        <v>88</v>
      </c>
      <c r="ATA56" s="355" t="s">
        <v>88</v>
      </c>
      <c r="ATB56" s="355" t="s">
        <v>88</v>
      </c>
      <c r="ATC56" s="355" t="s">
        <v>88</v>
      </c>
      <c r="ATD56" s="355" t="s">
        <v>88</v>
      </c>
      <c r="ATE56" s="355" t="s">
        <v>88</v>
      </c>
      <c r="ATF56" s="355" t="s">
        <v>88</v>
      </c>
      <c r="ATG56" s="355" t="s">
        <v>88</v>
      </c>
      <c r="ATH56" s="355" t="s">
        <v>88</v>
      </c>
      <c r="ATI56" s="355" t="s">
        <v>88</v>
      </c>
      <c r="ATJ56" s="355" t="s">
        <v>88</v>
      </c>
      <c r="ATK56" s="355" t="s">
        <v>88</v>
      </c>
      <c r="ATL56" s="355" t="s">
        <v>88</v>
      </c>
      <c r="ATM56" s="355" t="s">
        <v>88</v>
      </c>
      <c r="ATN56" s="355" t="s">
        <v>88</v>
      </c>
      <c r="ATO56" s="355" t="s">
        <v>88</v>
      </c>
      <c r="ATP56" s="355" t="s">
        <v>88</v>
      </c>
      <c r="ATQ56" s="355" t="s">
        <v>88</v>
      </c>
      <c r="ATR56" s="355" t="s">
        <v>88</v>
      </c>
      <c r="ATS56" s="355" t="s">
        <v>88</v>
      </c>
      <c r="ATT56" s="355" t="s">
        <v>88</v>
      </c>
      <c r="ATU56" s="355" t="s">
        <v>88</v>
      </c>
      <c r="ATV56" s="355" t="s">
        <v>88</v>
      </c>
      <c r="ATW56" s="355" t="s">
        <v>88</v>
      </c>
      <c r="ATX56" s="355" t="s">
        <v>88</v>
      </c>
      <c r="ATY56" s="355" t="s">
        <v>88</v>
      </c>
      <c r="ATZ56" s="355" t="s">
        <v>88</v>
      </c>
      <c r="AUA56" s="355" t="s">
        <v>88</v>
      </c>
      <c r="AUB56" s="355" t="s">
        <v>88</v>
      </c>
      <c r="AUC56" s="355" t="s">
        <v>88</v>
      </c>
      <c r="AUD56" s="355" t="s">
        <v>88</v>
      </c>
      <c r="AUE56" s="355" t="s">
        <v>88</v>
      </c>
      <c r="AUF56" s="355" t="s">
        <v>88</v>
      </c>
      <c r="AUG56" s="355" t="s">
        <v>88</v>
      </c>
      <c r="AUH56" s="355" t="s">
        <v>88</v>
      </c>
      <c r="AUI56" s="355" t="s">
        <v>88</v>
      </c>
      <c r="AUJ56" s="355" t="s">
        <v>88</v>
      </c>
      <c r="AUK56" s="355" t="s">
        <v>88</v>
      </c>
      <c r="AUL56" s="355" t="s">
        <v>88</v>
      </c>
      <c r="AUM56" s="355" t="s">
        <v>88</v>
      </c>
      <c r="AUN56" s="355" t="s">
        <v>88</v>
      </c>
      <c r="AUO56" s="355" t="s">
        <v>88</v>
      </c>
      <c r="AUP56" s="355" t="s">
        <v>88</v>
      </c>
      <c r="AUQ56" s="355" t="s">
        <v>88</v>
      </c>
      <c r="AUR56" s="355" t="s">
        <v>88</v>
      </c>
      <c r="AUS56" s="355" t="s">
        <v>88</v>
      </c>
      <c r="AUT56" s="355" t="s">
        <v>88</v>
      </c>
      <c r="AUU56" s="355" t="s">
        <v>88</v>
      </c>
      <c r="AUV56" s="355" t="s">
        <v>88</v>
      </c>
      <c r="AUW56" s="355" t="s">
        <v>88</v>
      </c>
      <c r="AUX56" s="355" t="s">
        <v>88</v>
      </c>
      <c r="AUY56" s="355" t="s">
        <v>88</v>
      </c>
      <c r="AUZ56" s="355" t="s">
        <v>88</v>
      </c>
      <c r="AVA56" s="355" t="s">
        <v>88</v>
      </c>
      <c r="AVB56" s="355" t="s">
        <v>88</v>
      </c>
      <c r="AVC56" s="355" t="s">
        <v>88</v>
      </c>
      <c r="AVD56" s="355" t="s">
        <v>88</v>
      </c>
      <c r="AVE56" s="355" t="s">
        <v>88</v>
      </c>
      <c r="AVF56" s="355" t="s">
        <v>88</v>
      </c>
      <c r="AVG56" s="355" t="s">
        <v>88</v>
      </c>
      <c r="AVH56" s="355" t="s">
        <v>88</v>
      </c>
      <c r="AVI56" s="355" t="s">
        <v>88</v>
      </c>
      <c r="AVJ56" s="355" t="s">
        <v>88</v>
      </c>
      <c r="AVK56" s="355" t="s">
        <v>88</v>
      </c>
      <c r="AVL56" s="355" t="s">
        <v>88</v>
      </c>
      <c r="AVM56" s="355" t="s">
        <v>88</v>
      </c>
      <c r="AVN56" s="355" t="s">
        <v>88</v>
      </c>
      <c r="AVO56" s="355" t="s">
        <v>88</v>
      </c>
      <c r="AVP56" s="355" t="s">
        <v>88</v>
      </c>
      <c r="AVQ56" s="355" t="s">
        <v>88</v>
      </c>
      <c r="AVR56" s="355" t="s">
        <v>88</v>
      </c>
      <c r="AVS56" s="355" t="s">
        <v>88</v>
      </c>
      <c r="AVT56" s="355" t="s">
        <v>88</v>
      </c>
      <c r="AVU56" s="355" t="s">
        <v>88</v>
      </c>
      <c r="AVV56" s="355" t="s">
        <v>88</v>
      </c>
      <c r="AVW56" s="355" t="s">
        <v>88</v>
      </c>
      <c r="AVX56" s="355" t="s">
        <v>88</v>
      </c>
      <c r="AVY56" s="355" t="s">
        <v>88</v>
      </c>
      <c r="AVZ56" s="355" t="s">
        <v>88</v>
      </c>
      <c r="AWA56" s="355" t="s">
        <v>88</v>
      </c>
      <c r="AWB56" s="355" t="s">
        <v>88</v>
      </c>
      <c r="AWC56" s="355" t="s">
        <v>88</v>
      </c>
      <c r="AWD56" s="355" t="s">
        <v>88</v>
      </c>
      <c r="AWE56" s="355" t="s">
        <v>88</v>
      </c>
      <c r="AWF56" s="355" t="s">
        <v>88</v>
      </c>
      <c r="AWG56" s="355" t="s">
        <v>88</v>
      </c>
      <c r="AWH56" s="355" t="s">
        <v>88</v>
      </c>
      <c r="AWI56" s="355" t="s">
        <v>88</v>
      </c>
      <c r="AWJ56" s="355" t="s">
        <v>88</v>
      </c>
      <c r="AWK56" s="355" t="s">
        <v>88</v>
      </c>
      <c r="AWL56" s="355" t="s">
        <v>88</v>
      </c>
      <c r="AWM56" s="355" t="s">
        <v>88</v>
      </c>
      <c r="AWN56" s="355" t="s">
        <v>88</v>
      </c>
      <c r="AWO56" s="355" t="s">
        <v>88</v>
      </c>
      <c r="AWP56" s="355" t="s">
        <v>88</v>
      </c>
      <c r="AWQ56" s="355" t="s">
        <v>88</v>
      </c>
      <c r="AWR56" s="355" t="s">
        <v>88</v>
      </c>
      <c r="AWS56" s="355" t="s">
        <v>88</v>
      </c>
      <c r="AWT56" s="355" t="s">
        <v>88</v>
      </c>
      <c r="AWU56" s="355" t="s">
        <v>88</v>
      </c>
      <c r="AWV56" s="355" t="s">
        <v>88</v>
      </c>
      <c r="AWW56" s="355" t="s">
        <v>88</v>
      </c>
      <c r="AWX56" s="355" t="s">
        <v>88</v>
      </c>
      <c r="AWY56" s="355" t="s">
        <v>88</v>
      </c>
      <c r="AWZ56" s="355" t="s">
        <v>88</v>
      </c>
      <c r="AXA56" s="355" t="s">
        <v>88</v>
      </c>
      <c r="AXB56" s="355" t="s">
        <v>88</v>
      </c>
      <c r="AXC56" s="355" t="s">
        <v>88</v>
      </c>
      <c r="AXD56" s="355" t="s">
        <v>88</v>
      </c>
      <c r="AXE56" s="355" t="s">
        <v>88</v>
      </c>
      <c r="AXF56" s="355" t="s">
        <v>88</v>
      </c>
      <c r="AXG56" s="355" t="s">
        <v>88</v>
      </c>
      <c r="AXH56" s="355" t="s">
        <v>88</v>
      </c>
      <c r="AXI56" s="355" t="s">
        <v>88</v>
      </c>
      <c r="AXJ56" s="355" t="s">
        <v>88</v>
      </c>
      <c r="AXK56" s="355" t="s">
        <v>88</v>
      </c>
      <c r="AXL56" s="355" t="s">
        <v>88</v>
      </c>
      <c r="AXM56" s="355" t="s">
        <v>88</v>
      </c>
      <c r="AXN56" s="355" t="s">
        <v>88</v>
      </c>
      <c r="AXO56" s="355" t="s">
        <v>88</v>
      </c>
      <c r="AXP56" s="355" t="s">
        <v>88</v>
      </c>
      <c r="AXQ56" s="355" t="s">
        <v>88</v>
      </c>
      <c r="AXR56" s="355" t="s">
        <v>88</v>
      </c>
      <c r="AXS56" s="355" t="s">
        <v>88</v>
      </c>
      <c r="AXT56" s="355" t="s">
        <v>88</v>
      </c>
      <c r="AXU56" s="355" t="s">
        <v>88</v>
      </c>
      <c r="AXV56" s="355" t="s">
        <v>88</v>
      </c>
      <c r="AXW56" s="355" t="s">
        <v>88</v>
      </c>
      <c r="AXX56" s="355" t="s">
        <v>88</v>
      </c>
      <c r="AXY56" s="355" t="s">
        <v>88</v>
      </c>
      <c r="AXZ56" s="355" t="s">
        <v>88</v>
      </c>
      <c r="AYA56" s="355" t="s">
        <v>88</v>
      </c>
      <c r="AYB56" s="355" t="s">
        <v>88</v>
      </c>
      <c r="AYC56" s="355" t="s">
        <v>88</v>
      </c>
      <c r="AYD56" s="355" t="s">
        <v>88</v>
      </c>
      <c r="AYE56" s="355" t="s">
        <v>88</v>
      </c>
      <c r="AYF56" s="355" t="s">
        <v>88</v>
      </c>
      <c r="AYG56" s="355" t="s">
        <v>88</v>
      </c>
      <c r="AYH56" s="355" t="s">
        <v>88</v>
      </c>
      <c r="AYI56" s="355" t="s">
        <v>88</v>
      </c>
      <c r="AYJ56" s="355" t="s">
        <v>88</v>
      </c>
      <c r="AYK56" s="355" t="s">
        <v>88</v>
      </c>
      <c r="AYL56" s="355" t="s">
        <v>88</v>
      </c>
      <c r="AYM56" s="355" t="s">
        <v>88</v>
      </c>
      <c r="AYN56" s="355" t="s">
        <v>88</v>
      </c>
      <c r="AYO56" s="355" t="s">
        <v>88</v>
      </c>
      <c r="AYP56" s="355" t="s">
        <v>88</v>
      </c>
      <c r="AYQ56" s="355" t="s">
        <v>88</v>
      </c>
      <c r="AYR56" s="355" t="s">
        <v>88</v>
      </c>
      <c r="AYS56" s="355" t="s">
        <v>88</v>
      </c>
      <c r="AYT56" s="355" t="s">
        <v>88</v>
      </c>
      <c r="AYU56" s="355" t="s">
        <v>88</v>
      </c>
      <c r="AYV56" s="355" t="s">
        <v>88</v>
      </c>
      <c r="AYW56" s="355" t="s">
        <v>88</v>
      </c>
      <c r="AYX56" s="355" t="s">
        <v>88</v>
      </c>
      <c r="AYY56" s="355" t="s">
        <v>88</v>
      </c>
      <c r="AYZ56" s="355" t="s">
        <v>88</v>
      </c>
      <c r="AZA56" s="355" t="s">
        <v>88</v>
      </c>
      <c r="AZB56" s="355" t="s">
        <v>88</v>
      </c>
      <c r="AZC56" s="355" t="s">
        <v>88</v>
      </c>
      <c r="AZD56" s="355" t="s">
        <v>88</v>
      </c>
      <c r="AZE56" s="355" t="s">
        <v>88</v>
      </c>
      <c r="AZF56" s="355" t="s">
        <v>88</v>
      </c>
      <c r="AZG56" s="355" t="s">
        <v>88</v>
      </c>
      <c r="AZH56" s="355" t="s">
        <v>88</v>
      </c>
      <c r="AZI56" s="355" t="s">
        <v>88</v>
      </c>
      <c r="AZJ56" s="355" t="s">
        <v>88</v>
      </c>
      <c r="AZK56" s="355" t="s">
        <v>88</v>
      </c>
      <c r="AZL56" s="355" t="s">
        <v>88</v>
      </c>
      <c r="AZM56" s="355" t="s">
        <v>88</v>
      </c>
      <c r="AZN56" s="355" t="s">
        <v>88</v>
      </c>
      <c r="AZO56" s="355" t="s">
        <v>88</v>
      </c>
      <c r="AZP56" s="355" t="s">
        <v>88</v>
      </c>
      <c r="AZQ56" s="355" t="s">
        <v>88</v>
      </c>
      <c r="AZR56" s="355" t="s">
        <v>88</v>
      </c>
      <c r="AZS56" s="355" t="s">
        <v>88</v>
      </c>
      <c r="AZT56" s="355" t="s">
        <v>88</v>
      </c>
      <c r="AZU56" s="355" t="s">
        <v>88</v>
      </c>
      <c r="AZV56" s="355" t="s">
        <v>88</v>
      </c>
      <c r="AZW56" s="355" t="s">
        <v>88</v>
      </c>
      <c r="AZX56" s="355" t="s">
        <v>88</v>
      </c>
      <c r="AZY56" s="355" t="s">
        <v>88</v>
      </c>
      <c r="AZZ56" s="355" t="s">
        <v>88</v>
      </c>
      <c r="BAA56" s="355" t="s">
        <v>88</v>
      </c>
      <c r="BAB56" s="355" t="s">
        <v>88</v>
      </c>
      <c r="BAC56" s="355" t="s">
        <v>88</v>
      </c>
      <c r="BAD56" s="355" t="s">
        <v>88</v>
      </c>
      <c r="BAE56" s="355" t="s">
        <v>88</v>
      </c>
      <c r="BAF56" s="355" t="s">
        <v>88</v>
      </c>
      <c r="BAG56" s="355" t="s">
        <v>88</v>
      </c>
      <c r="BAH56" s="355" t="s">
        <v>88</v>
      </c>
      <c r="BAI56" s="355" t="s">
        <v>88</v>
      </c>
      <c r="BAJ56" s="355" t="s">
        <v>88</v>
      </c>
      <c r="BAK56" s="355" t="s">
        <v>88</v>
      </c>
      <c r="BAL56" s="355" t="s">
        <v>88</v>
      </c>
      <c r="BAM56" s="355" t="s">
        <v>88</v>
      </c>
      <c r="BAN56" s="355" t="s">
        <v>88</v>
      </c>
      <c r="BAO56" s="355" t="s">
        <v>88</v>
      </c>
      <c r="BAP56" s="355" t="s">
        <v>88</v>
      </c>
      <c r="BAQ56" s="355" t="s">
        <v>88</v>
      </c>
      <c r="BAR56" s="355" t="s">
        <v>88</v>
      </c>
      <c r="BAS56" s="355" t="s">
        <v>88</v>
      </c>
      <c r="BAT56" s="355" t="s">
        <v>88</v>
      </c>
      <c r="BAU56" s="355" t="s">
        <v>88</v>
      </c>
      <c r="BAV56" s="355" t="s">
        <v>88</v>
      </c>
      <c r="BAW56" s="355" t="s">
        <v>88</v>
      </c>
      <c r="BAX56" s="355" t="s">
        <v>88</v>
      </c>
      <c r="BAY56" s="355" t="s">
        <v>88</v>
      </c>
      <c r="BAZ56" s="355" t="s">
        <v>88</v>
      </c>
      <c r="BBA56" s="355" t="s">
        <v>88</v>
      </c>
      <c r="BBB56" s="355" t="s">
        <v>88</v>
      </c>
      <c r="BBC56" s="355" t="s">
        <v>88</v>
      </c>
      <c r="BBD56" s="355" t="s">
        <v>88</v>
      </c>
      <c r="BBE56" s="355" t="s">
        <v>88</v>
      </c>
      <c r="BBF56" s="355" t="s">
        <v>88</v>
      </c>
      <c r="BBG56" s="355" t="s">
        <v>88</v>
      </c>
      <c r="BBH56" s="355" t="s">
        <v>88</v>
      </c>
      <c r="BBI56" s="355" t="s">
        <v>88</v>
      </c>
      <c r="BBJ56" s="355" t="s">
        <v>88</v>
      </c>
      <c r="BBK56" s="355" t="s">
        <v>88</v>
      </c>
      <c r="BBL56" s="355" t="s">
        <v>88</v>
      </c>
      <c r="BBM56" s="355" t="s">
        <v>88</v>
      </c>
      <c r="BBN56" s="355" t="s">
        <v>88</v>
      </c>
      <c r="BBO56" s="355" t="s">
        <v>88</v>
      </c>
      <c r="BBP56" s="355" t="s">
        <v>88</v>
      </c>
      <c r="BBQ56" s="355" t="s">
        <v>88</v>
      </c>
      <c r="BBR56" s="355" t="s">
        <v>88</v>
      </c>
      <c r="BBS56" s="355" t="s">
        <v>88</v>
      </c>
      <c r="BBT56" s="355" t="s">
        <v>88</v>
      </c>
      <c r="BBU56" s="355" t="s">
        <v>88</v>
      </c>
      <c r="BBV56" s="355" t="s">
        <v>88</v>
      </c>
      <c r="BBW56" s="355" t="s">
        <v>88</v>
      </c>
      <c r="BBX56" s="355" t="s">
        <v>88</v>
      </c>
      <c r="BBY56" s="355" t="s">
        <v>88</v>
      </c>
      <c r="BBZ56" s="355" t="s">
        <v>88</v>
      </c>
      <c r="BCA56" s="355" t="s">
        <v>88</v>
      </c>
      <c r="BCB56" s="355" t="s">
        <v>88</v>
      </c>
      <c r="BCC56" s="355" t="s">
        <v>88</v>
      </c>
      <c r="BCD56" s="355" t="s">
        <v>88</v>
      </c>
      <c r="BCE56" s="355" t="s">
        <v>88</v>
      </c>
      <c r="BCF56" s="355" t="s">
        <v>88</v>
      </c>
      <c r="BCG56" s="355" t="s">
        <v>88</v>
      </c>
      <c r="BCH56" s="355" t="s">
        <v>88</v>
      </c>
      <c r="BCI56" s="355" t="s">
        <v>88</v>
      </c>
      <c r="BCJ56" s="355" t="s">
        <v>88</v>
      </c>
      <c r="BCK56" s="355" t="s">
        <v>88</v>
      </c>
      <c r="BCL56" s="355" t="s">
        <v>88</v>
      </c>
      <c r="BCM56" s="355" t="s">
        <v>88</v>
      </c>
      <c r="BCN56" s="355" t="s">
        <v>88</v>
      </c>
      <c r="BCO56" s="355" t="s">
        <v>88</v>
      </c>
      <c r="BCP56" s="355" t="s">
        <v>88</v>
      </c>
      <c r="BCQ56" s="355" t="s">
        <v>88</v>
      </c>
      <c r="BCR56" s="355" t="s">
        <v>88</v>
      </c>
      <c r="BCS56" s="355" t="s">
        <v>88</v>
      </c>
      <c r="BCT56" s="355" t="s">
        <v>88</v>
      </c>
      <c r="BCU56" s="355" t="s">
        <v>88</v>
      </c>
      <c r="BCV56" s="355" t="s">
        <v>88</v>
      </c>
      <c r="BCW56" s="355" t="s">
        <v>88</v>
      </c>
      <c r="BCX56" s="355" t="s">
        <v>88</v>
      </c>
      <c r="BCY56" s="355" t="s">
        <v>88</v>
      </c>
      <c r="BCZ56" s="355" t="s">
        <v>88</v>
      </c>
      <c r="BDA56" s="355" t="s">
        <v>88</v>
      </c>
      <c r="BDB56" s="355" t="s">
        <v>88</v>
      </c>
      <c r="BDC56" s="355" t="s">
        <v>88</v>
      </c>
      <c r="BDD56" s="355" t="s">
        <v>88</v>
      </c>
      <c r="BDE56" s="355" t="s">
        <v>88</v>
      </c>
      <c r="BDF56" s="355" t="s">
        <v>88</v>
      </c>
      <c r="BDG56" s="355" t="s">
        <v>88</v>
      </c>
      <c r="BDH56" s="355" t="s">
        <v>88</v>
      </c>
      <c r="BDI56" s="355" t="s">
        <v>88</v>
      </c>
      <c r="BDJ56" s="355" t="s">
        <v>88</v>
      </c>
      <c r="BDK56" s="355" t="s">
        <v>88</v>
      </c>
      <c r="BDL56" s="355" t="s">
        <v>88</v>
      </c>
      <c r="BDM56" s="355" t="s">
        <v>88</v>
      </c>
      <c r="BDN56" s="355" t="s">
        <v>88</v>
      </c>
      <c r="BDO56" s="355" t="s">
        <v>88</v>
      </c>
      <c r="BDP56" s="355" t="s">
        <v>88</v>
      </c>
      <c r="BDQ56" s="355" t="s">
        <v>88</v>
      </c>
      <c r="BDR56" s="355" t="s">
        <v>88</v>
      </c>
      <c r="BDS56" s="355" t="s">
        <v>88</v>
      </c>
      <c r="BDT56" s="355" t="s">
        <v>88</v>
      </c>
      <c r="BDU56" s="355" t="s">
        <v>88</v>
      </c>
      <c r="BDV56" s="355" t="s">
        <v>88</v>
      </c>
      <c r="BDW56" s="355" t="s">
        <v>88</v>
      </c>
      <c r="BDX56" s="355" t="s">
        <v>88</v>
      </c>
      <c r="BDY56" s="355" t="s">
        <v>88</v>
      </c>
      <c r="BDZ56" s="355" t="s">
        <v>88</v>
      </c>
      <c r="BEA56" s="355" t="s">
        <v>88</v>
      </c>
      <c r="BEB56" s="355" t="s">
        <v>88</v>
      </c>
      <c r="BEC56" s="355" t="s">
        <v>88</v>
      </c>
      <c r="BED56" s="355" t="s">
        <v>88</v>
      </c>
      <c r="BEE56" s="355" t="s">
        <v>88</v>
      </c>
      <c r="BEF56" s="355" t="s">
        <v>88</v>
      </c>
      <c r="BEG56" s="355" t="s">
        <v>88</v>
      </c>
      <c r="BEH56" s="355" t="s">
        <v>88</v>
      </c>
      <c r="BEI56" s="355" t="s">
        <v>88</v>
      </c>
      <c r="BEJ56" s="355" t="s">
        <v>88</v>
      </c>
      <c r="BEK56" s="355" t="s">
        <v>88</v>
      </c>
      <c r="BEL56" s="355" t="s">
        <v>88</v>
      </c>
      <c r="BEM56" s="355" t="s">
        <v>88</v>
      </c>
      <c r="BEN56" s="355" t="s">
        <v>88</v>
      </c>
      <c r="BEO56" s="355" t="s">
        <v>88</v>
      </c>
      <c r="BEP56" s="355" t="s">
        <v>88</v>
      </c>
      <c r="BEQ56" s="355" t="s">
        <v>88</v>
      </c>
      <c r="BER56" s="355" t="s">
        <v>88</v>
      </c>
      <c r="BES56" s="355" t="s">
        <v>88</v>
      </c>
      <c r="BET56" s="355" t="s">
        <v>88</v>
      </c>
      <c r="BEU56" s="355" t="s">
        <v>88</v>
      </c>
      <c r="BEV56" s="355" t="s">
        <v>88</v>
      </c>
      <c r="BEW56" s="355" t="s">
        <v>88</v>
      </c>
      <c r="BEX56" s="355" t="s">
        <v>88</v>
      </c>
      <c r="BEY56" s="355" t="s">
        <v>88</v>
      </c>
      <c r="BEZ56" s="355" t="s">
        <v>88</v>
      </c>
      <c r="BFA56" s="355" t="s">
        <v>88</v>
      </c>
      <c r="BFB56" s="355" t="s">
        <v>88</v>
      </c>
      <c r="BFC56" s="355" t="s">
        <v>88</v>
      </c>
      <c r="BFD56" s="355" t="s">
        <v>88</v>
      </c>
      <c r="BFE56" s="355" t="s">
        <v>88</v>
      </c>
      <c r="BFF56" s="355" t="s">
        <v>88</v>
      </c>
      <c r="BFG56" s="355" t="s">
        <v>88</v>
      </c>
      <c r="BFH56" s="355" t="s">
        <v>88</v>
      </c>
      <c r="BFI56" s="355" t="s">
        <v>88</v>
      </c>
      <c r="BFJ56" s="355" t="s">
        <v>88</v>
      </c>
      <c r="BFK56" s="355" t="s">
        <v>88</v>
      </c>
      <c r="BFL56" s="355" t="s">
        <v>88</v>
      </c>
      <c r="BFM56" s="355" t="s">
        <v>88</v>
      </c>
      <c r="BFN56" s="355" t="s">
        <v>88</v>
      </c>
      <c r="BFO56" s="355" t="s">
        <v>88</v>
      </c>
      <c r="BFP56" s="355" t="s">
        <v>88</v>
      </c>
      <c r="BFQ56" s="355" t="s">
        <v>88</v>
      </c>
      <c r="BFR56" s="355" t="s">
        <v>88</v>
      </c>
      <c r="BFS56" s="355" t="s">
        <v>88</v>
      </c>
      <c r="BFT56" s="355" t="s">
        <v>88</v>
      </c>
      <c r="BFU56" s="355" t="s">
        <v>88</v>
      </c>
      <c r="BFV56" s="355" t="s">
        <v>88</v>
      </c>
      <c r="BFW56" s="355" t="s">
        <v>88</v>
      </c>
      <c r="BFX56" s="355" t="s">
        <v>88</v>
      </c>
      <c r="BFY56" s="355" t="s">
        <v>88</v>
      </c>
      <c r="BFZ56" s="355" t="s">
        <v>88</v>
      </c>
      <c r="BGA56" s="355" t="s">
        <v>88</v>
      </c>
      <c r="BGB56" s="355" t="s">
        <v>88</v>
      </c>
      <c r="BGC56" s="355" t="s">
        <v>88</v>
      </c>
      <c r="BGD56" s="355" t="s">
        <v>88</v>
      </c>
      <c r="BGE56" s="355" t="s">
        <v>88</v>
      </c>
      <c r="BGF56" s="355" t="s">
        <v>88</v>
      </c>
      <c r="BGG56" s="355" t="s">
        <v>88</v>
      </c>
      <c r="BGH56" s="355" t="s">
        <v>88</v>
      </c>
      <c r="BGI56" s="355" t="s">
        <v>88</v>
      </c>
      <c r="BGJ56" s="355" t="s">
        <v>88</v>
      </c>
      <c r="BGK56" s="355" t="s">
        <v>88</v>
      </c>
      <c r="BGL56" s="355" t="s">
        <v>88</v>
      </c>
      <c r="BGM56" s="355" t="s">
        <v>88</v>
      </c>
      <c r="BGN56" s="355" t="s">
        <v>88</v>
      </c>
      <c r="BGO56" s="355" t="s">
        <v>88</v>
      </c>
      <c r="BGP56" s="355" t="s">
        <v>88</v>
      </c>
      <c r="BGQ56" s="355" t="s">
        <v>88</v>
      </c>
      <c r="BGR56" s="355" t="s">
        <v>88</v>
      </c>
      <c r="BGS56" s="355" t="s">
        <v>88</v>
      </c>
      <c r="BGT56" s="355" t="s">
        <v>88</v>
      </c>
      <c r="BGU56" s="355" t="s">
        <v>88</v>
      </c>
      <c r="BGV56" s="355" t="s">
        <v>88</v>
      </c>
      <c r="BGW56" s="355" t="s">
        <v>88</v>
      </c>
      <c r="BGX56" s="355" t="s">
        <v>88</v>
      </c>
      <c r="BGY56" s="355" t="s">
        <v>88</v>
      </c>
      <c r="BGZ56" s="355" t="s">
        <v>88</v>
      </c>
      <c r="BHA56" s="355" t="s">
        <v>88</v>
      </c>
      <c r="BHB56" s="355" t="s">
        <v>88</v>
      </c>
      <c r="BHC56" s="355" t="s">
        <v>88</v>
      </c>
      <c r="BHD56" s="355" t="s">
        <v>88</v>
      </c>
      <c r="BHE56" s="355" t="s">
        <v>88</v>
      </c>
      <c r="BHF56" s="355" t="s">
        <v>88</v>
      </c>
      <c r="BHG56" s="355" t="s">
        <v>88</v>
      </c>
      <c r="BHH56" s="355" t="s">
        <v>88</v>
      </c>
      <c r="BHI56" s="355" t="s">
        <v>88</v>
      </c>
      <c r="BHJ56" s="355" t="s">
        <v>88</v>
      </c>
      <c r="BHK56" s="355" t="s">
        <v>88</v>
      </c>
      <c r="BHL56" s="355" t="s">
        <v>88</v>
      </c>
      <c r="BHM56" s="355" t="s">
        <v>88</v>
      </c>
      <c r="BHN56" s="355" t="s">
        <v>88</v>
      </c>
      <c r="BHO56" s="355" t="s">
        <v>88</v>
      </c>
      <c r="BHP56" s="355" t="s">
        <v>88</v>
      </c>
      <c r="BHQ56" s="355" t="s">
        <v>88</v>
      </c>
      <c r="BHR56" s="355" t="s">
        <v>88</v>
      </c>
      <c r="BHS56" s="355" t="s">
        <v>88</v>
      </c>
      <c r="BHT56" s="355" t="s">
        <v>88</v>
      </c>
      <c r="BHU56" s="355" t="s">
        <v>88</v>
      </c>
      <c r="BHV56" s="355" t="s">
        <v>88</v>
      </c>
      <c r="BHW56" s="355" t="s">
        <v>88</v>
      </c>
      <c r="BHX56" s="355" t="s">
        <v>88</v>
      </c>
      <c r="BHY56" s="355" t="s">
        <v>88</v>
      </c>
      <c r="BHZ56" s="355" t="s">
        <v>88</v>
      </c>
      <c r="BIA56" s="355" t="s">
        <v>88</v>
      </c>
      <c r="BIB56" s="355" t="s">
        <v>88</v>
      </c>
      <c r="BIC56" s="355" t="s">
        <v>88</v>
      </c>
      <c r="BID56" s="355" t="s">
        <v>88</v>
      </c>
      <c r="BIE56" s="355" t="s">
        <v>88</v>
      </c>
      <c r="BIF56" s="355" t="s">
        <v>88</v>
      </c>
      <c r="BIG56" s="355" t="s">
        <v>88</v>
      </c>
      <c r="BIH56" s="355" t="s">
        <v>88</v>
      </c>
      <c r="BII56" s="355" t="s">
        <v>88</v>
      </c>
      <c r="BIJ56" s="355" t="s">
        <v>88</v>
      </c>
      <c r="BIK56" s="355" t="s">
        <v>88</v>
      </c>
      <c r="BIL56" s="355" t="s">
        <v>88</v>
      </c>
      <c r="BIM56" s="355" t="s">
        <v>88</v>
      </c>
      <c r="BIN56" s="355" t="s">
        <v>88</v>
      </c>
      <c r="BIO56" s="355" t="s">
        <v>88</v>
      </c>
      <c r="BIP56" s="355" t="s">
        <v>88</v>
      </c>
      <c r="BIQ56" s="355" t="s">
        <v>88</v>
      </c>
      <c r="BIR56" s="355" t="s">
        <v>88</v>
      </c>
      <c r="BIS56" s="355" t="s">
        <v>88</v>
      </c>
      <c r="BIT56" s="355" t="s">
        <v>88</v>
      </c>
      <c r="BIU56" s="355" t="s">
        <v>88</v>
      </c>
      <c r="BIV56" s="355" t="s">
        <v>88</v>
      </c>
      <c r="BIW56" s="355" t="s">
        <v>88</v>
      </c>
      <c r="BIX56" s="355" t="s">
        <v>88</v>
      </c>
      <c r="BIY56" s="355" t="s">
        <v>88</v>
      </c>
      <c r="BIZ56" s="355" t="s">
        <v>88</v>
      </c>
      <c r="BJA56" s="355" t="s">
        <v>88</v>
      </c>
      <c r="BJB56" s="355" t="s">
        <v>88</v>
      </c>
      <c r="BJC56" s="355" t="s">
        <v>88</v>
      </c>
      <c r="BJD56" s="355" t="s">
        <v>88</v>
      </c>
      <c r="BJE56" s="355" t="s">
        <v>88</v>
      </c>
      <c r="BJF56" s="355" t="s">
        <v>88</v>
      </c>
      <c r="BJG56" s="355" t="s">
        <v>88</v>
      </c>
      <c r="BJH56" s="355" t="s">
        <v>88</v>
      </c>
      <c r="BJI56" s="355" t="s">
        <v>88</v>
      </c>
      <c r="BJJ56" s="355" t="s">
        <v>88</v>
      </c>
      <c r="BJK56" s="355" t="s">
        <v>88</v>
      </c>
      <c r="BJL56" s="355" t="s">
        <v>88</v>
      </c>
      <c r="BJM56" s="355" t="s">
        <v>88</v>
      </c>
      <c r="BJN56" s="355" t="s">
        <v>88</v>
      </c>
      <c r="BJO56" s="355" t="s">
        <v>88</v>
      </c>
      <c r="BJP56" s="355" t="s">
        <v>88</v>
      </c>
      <c r="BJQ56" s="355" t="s">
        <v>88</v>
      </c>
      <c r="BJR56" s="355" t="s">
        <v>88</v>
      </c>
      <c r="BJS56" s="355" t="s">
        <v>88</v>
      </c>
      <c r="BJT56" s="355" t="s">
        <v>88</v>
      </c>
      <c r="BJU56" s="355" t="s">
        <v>88</v>
      </c>
      <c r="BJV56" s="355" t="s">
        <v>88</v>
      </c>
      <c r="BJW56" s="355" t="s">
        <v>88</v>
      </c>
      <c r="BJX56" s="355" t="s">
        <v>88</v>
      </c>
      <c r="BJY56" s="355" t="s">
        <v>88</v>
      </c>
      <c r="BJZ56" s="355" t="s">
        <v>88</v>
      </c>
      <c r="BKA56" s="355" t="s">
        <v>88</v>
      </c>
      <c r="BKB56" s="355" t="s">
        <v>88</v>
      </c>
      <c r="BKC56" s="355" t="s">
        <v>88</v>
      </c>
      <c r="BKD56" s="355" t="s">
        <v>88</v>
      </c>
      <c r="BKE56" s="355" t="s">
        <v>88</v>
      </c>
      <c r="BKF56" s="355" t="s">
        <v>88</v>
      </c>
      <c r="BKG56" s="355" t="s">
        <v>88</v>
      </c>
      <c r="BKH56" s="355" t="s">
        <v>88</v>
      </c>
      <c r="BKI56" s="355" t="s">
        <v>88</v>
      </c>
      <c r="BKJ56" s="355" t="s">
        <v>88</v>
      </c>
      <c r="BKK56" s="355" t="s">
        <v>88</v>
      </c>
      <c r="BKL56" s="355" t="s">
        <v>88</v>
      </c>
      <c r="BKM56" s="355" t="s">
        <v>88</v>
      </c>
      <c r="BKN56" s="355" t="s">
        <v>88</v>
      </c>
      <c r="BKO56" s="355" t="s">
        <v>88</v>
      </c>
      <c r="BKP56" s="355" t="s">
        <v>88</v>
      </c>
      <c r="BKQ56" s="355" t="s">
        <v>88</v>
      </c>
      <c r="BKR56" s="355" t="s">
        <v>88</v>
      </c>
      <c r="BKS56" s="355" t="s">
        <v>88</v>
      </c>
      <c r="BKT56" s="355" t="s">
        <v>88</v>
      </c>
      <c r="BKU56" s="355" t="s">
        <v>88</v>
      </c>
      <c r="BKV56" s="355" t="s">
        <v>88</v>
      </c>
      <c r="BKW56" s="355" t="s">
        <v>88</v>
      </c>
      <c r="BKX56" s="355" t="s">
        <v>88</v>
      </c>
      <c r="BKY56" s="355" t="s">
        <v>88</v>
      </c>
      <c r="BKZ56" s="355" t="s">
        <v>88</v>
      </c>
      <c r="BLA56" s="355" t="s">
        <v>88</v>
      </c>
      <c r="BLB56" s="355" t="s">
        <v>88</v>
      </c>
      <c r="BLC56" s="355" t="s">
        <v>88</v>
      </c>
      <c r="BLD56" s="355" t="s">
        <v>88</v>
      </c>
      <c r="BLE56" s="355" t="s">
        <v>88</v>
      </c>
      <c r="BLF56" s="355" t="s">
        <v>88</v>
      </c>
      <c r="BLG56" s="355" t="s">
        <v>88</v>
      </c>
      <c r="BLH56" s="355" t="s">
        <v>88</v>
      </c>
      <c r="BLI56" s="355" t="s">
        <v>88</v>
      </c>
      <c r="BLJ56" s="355" t="s">
        <v>88</v>
      </c>
      <c r="BLK56" s="355" t="s">
        <v>88</v>
      </c>
      <c r="BLL56" s="355" t="s">
        <v>88</v>
      </c>
      <c r="BLM56" s="355" t="s">
        <v>88</v>
      </c>
      <c r="BLN56" s="355" t="s">
        <v>88</v>
      </c>
      <c r="BLO56" s="355" t="s">
        <v>88</v>
      </c>
      <c r="BLP56" s="355" t="s">
        <v>88</v>
      </c>
      <c r="BLQ56" s="355" t="s">
        <v>88</v>
      </c>
      <c r="BLR56" s="355" t="s">
        <v>88</v>
      </c>
      <c r="BLS56" s="355" t="s">
        <v>88</v>
      </c>
      <c r="BLT56" s="355" t="s">
        <v>88</v>
      </c>
      <c r="BLU56" s="355" t="s">
        <v>88</v>
      </c>
      <c r="BLV56" s="355" t="s">
        <v>88</v>
      </c>
      <c r="BLW56" s="355" t="s">
        <v>88</v>
      </c>
      <c r="BLX56" s="355" t="s">
        <v>88</v>
      </c>
      <c r="BLY56" s="355" t="s">
        <v>88</v>
      </c>
      <c r="BLZ56" s="355" t="s">
        <v>88</v>
      </c>
      <c r="BMA56" s="355" t="s">
        <v>88</v>
      </c>
      <c r="BMB56" s="355" t="s">
        <v>88</v>
      </c>
      <c r="BMC56" s="355" t="s">
        <v>88</v>
      </c>
      <c r="BMD56" s="355" t="s">
        <v>88</v>
      </c>
      <c r="BME56" s="355" t="s">
        <v>88</v>
      </c>
      <c r="BMF56" s="355" t="s">
        <v>88</v>
      </c>
      <c r="BMG56" s="355" t="s">
        <v>88</v>
      </c>
      <c r="BMH56" s="355" t="s">
        <v>88</v>
      </c>
      <c r="BMI56" s="355" t="s">
        <v>88</v>
      </c>
      <c r="BMJ56" s="355" t="s">
        <v>88</v>
      </c>
      <c r="BMK56" s="355" t="s">
        <v>88</v>
      </c>
      <c r="BML56" s="355" t="s">
        <v>88</v>
      </c>
      <c r="BMM56" s="355" t="s">
        <v>88</v>
      </c>
      <c r="BMN56" s="355" t="s">
        <v>88</v>
      </c>
      <c r="BMO56" s="355" t="s">
        <v>88</v>
      </c>
      <c r="BMP56" s="355" t="s">
        <v>88</v>
      </c>
      <c r="BMQ56" s="355" t="s">
        <v>88</v>
      </c>
      <c r="BMR56" s="355" t="s">
        <v>88</v>
      </c>
      <c r="BMS56" s="355" t="s">
        <v>88</v>
      </c>
      <c r="BMT56" s="355" t="s">
        <v>88</v>
      </c>
      <c r="BMU56" s="355" t="s">
        <v>88</v>
      </c>
      <c r="BMV56" s="355" t="s">
        <v>88</v>
      </c>
      <c r="BMW56" s="355" t="s">
        <v>88</v>
      </c>
      <c r="BMX56" s="355" t="s">
        <v>88</v>
      </c>
      <c r="BMY56" s="355" t="s">
        <v>88</v>
      </c>
      <c r="BMZ56" s="355" t="s">
        <v>88</v>
      </c>
      <c r="BNA56" s="355" t="s">
        <v>88</v>
      </c>
      <c r="BNB56" s="355" t="s">
        <v>88</v>
      </c>
      <c r="BNC56" s="355" t="s">
        <v>88</v>
      </c>
      <c r="BND56" s="355" t="s">
        <v>88</v>
      </c>
      <c r="BNE56" s="355" t="s">
        <v>88</v>
      </c>
      <c r="BNF56" s="355" t="s">
        <v>88</v>
      </c>
      <c r="BNG56" s="355" t="s">
        <v>88</v>
      </c>
      <c r="BNH56" s="355" t="s">
        <v>88</v>
      </c>
      <c r="BNI56" s="355" t="s">
        <v>88</v>
      </c>
      <c r="BNJ56" s="355" t="s">
        <v>88</v>
      </c>
      <c r="BNK56" s="355" t="s">
        <v>88</v>
      </c>
      <c r="BNL56" s="355" t="s">
        <v>88</v>
      </c>
      <c r="BNM56" s="355" t="s">
        <v>88</v>
      </c>
      <c r="BNN56" s="355" t="s">
        <v>88</v>
      </c>
      <c r="BNO56" s="355" t="s">
        <v>88</v>
      </c>
      <c r="BNP56" s="355" t="s">
        <v>88</v>
      </c>
      <c r="BNQ56" s="355" t="s">
        <v>88</v>
      </c>
      <c r="BNR56" s="355" t="s">
        <v>88</v>
      </c>
      <c r="BNS56" s="355" t="s">
        <v>88</v>
      </c>
      <c r="BNT56" s="355" t="s">
        <v>88</v>
      </c>
      <c r="BNU56" s="355" t="s">
        <v>88</v>
      </c>
      <c r="BNV56" s="355" t="s">
        <v>88</v>
      </c>
      <c r="BNW56" s="355" t="s">
        <v>88</v>
      </c>
      <c r="BNX56" s="355" t="s">
        <v>88</v>
      </c>
      <c r="BNY56" s="355" t="s">
        <v>88</v>
      </c>
      <c r="BNZ56" s="355" t="s">
        <v>88</v>
      </c>
      <c r="BOA56" s="355" t="s">
        <v>88</v>
      </c>
      <c r="BOB56" s="355" t="s">
        <v>88</v>
      </c>
      <c r="BOC56" s="355" t="s">
        <v>88</v>
      </c>
      <c r="BOD56" s="355" t="s">
        <v>88</v>
      </c>
      <c r="BOE56" s="355" t="s">
        <v>88</v>
      </c>
      <c r="BOF56" s="355" t="s">
        <v>88</v>
      </c>
      <c r="BOG56" s="355" t="s">
        <v>88</v>
      </c>
      <c r="BOH56" s="355" t="s">
        <v>88</v>
      </c>
      <c r="BOI56" s="355" t="s">
        <v>88</v>
      </c>
      <c r="BOJ56" s="355" t="s">
        <v>88</v>
      </c>
      <c r="BOK56" s="355" t="s">
        <v>88</v>
      </c>
      <c r="BOL56" s="355" t="s">
        <v>88</v>
      </c>
      <c r="BOM56" s="355" t="s">
        <v>88</v>
      </c>
      <c r="BON56" s="355" t="s">
        <v>88</v>
      </c>
      <c r="BOO56" s="355" t="s">
        <v>88</v>
      </c>
      <c r="BOP56" s="355" t="s">
        <v>88</v>
      </c>
      <c r="BOQ56" s="355" t="s">
        <v>88</v>
      </c>
      <c r="BOR56" s="355" t="s">
        <v>88</v>
      </c>
      <c r="BOS56" s="355" t="s">
        <v>88</v>
      </c>
      <c r="BOT56" s="355" t="s">
        <v>88</v>
      </c>
      <c r="BOU56" s="355" t="s">
        <v>88</v>
      </c>
      <c r="BOV56" s="355" t="s">
        <v>88</v>
      </c>
      <c r="BOW56" s="355" t="s">
        <v>88</v>
      </c>
      <c r="BOX56" s="355" t="s">
        <v>88</v>
      </c>
      <c r="BOY56" s="355" t="s">
        <v>88</v>
      </c>
      <c r="BOZ56" s="355" t="s">
        <v>88</v>
      </c>
      <c r="BPA56" s="355" t="s">
        <v>88</v>
      </c>
      <c r="BPB56" s="355" t="s">
        <v>88</v>
      </c>
      <c r="BPC56" s="355" t="s">
        <v>88</v>
      </c>
      <c r="BPD56" s="355" t="s">
        <v>88</v>
      </c>
      <c r="BPE56" s="355" t="s">
        <v>88</v>
      </c>
      <c r="BPF56" s="355" t="s">
        <v>88</v>
      </c>
      <c r="BPG56" s="355" t="s">
        <v>88</v>
      </c>
      <c r="BPH56" s="355" t="s">
        <v>88</v>
      </c>
      <c r="BPI56" s="355" t="s">
        <v>88</v>
      </c>
      <c r="BPJ56" s="355" t="s">
        <v>88</v>
      </c>
      <c r="BPK56" s="355" t="s">
        <v>88</v>
      </c>
      <c r="BPL56" s="355" t="s">
        <v>88</v>
      </c>
      <c r="BPM56" s="355" t="s">
        <v>88</v>
      </c>
      <c r="BPN56" s="355" t="s">
        <v>88</v>
      </c>
      <c r="BPO56" s="355" t="s">
        <v>88</v>
      </c>
      <c r="BPP56" s="355" t="s">
        <v>88</v>
      </c>
      <c r="BPQ56" s="355" t="s">
        <v>88</v>
      </c>
      <c r="BPR56" s="355" t="s">
        <v>88</v>
      </c>
      <c r="BPS56" s="355" t="s">
        <v>88</v>
      </c>
      <c r="BPT56" s="355" t="s">
        <v>88</v>
      </c>
      <c r="BPU56" s="355" t="s">
        <v>88</v>
      </c>
      <c r="BPV56" s="355" t="s">
        <v>88</v>
      </c>
      <c r="BPW56" s="355" t="s">
        <v>88</v>
      </c>
      <c r="BPX56" s="355" t="s">
        <v>88</v>
      </c>
      <c r="BPY56" s="355" t="s">
        <v>88</v>
      </c>
      <c r="BPZ56" s="355" t="s">
        <v>88</v>
      </c>
      <c r="BQA56" s="355" t="s">
        <v>88</v>
      </c>
      <c r="BQB56" s="355" t="s">
        <v>88</v>
      </c>
      <c r="BQC56" s="355" t="s">
        <v>88</v>
      </c>
      <c r="BQD56" s="355" t="s">
        <v>88</v>
      </c>
      <c r="BQE56" s="355" t="s">
        <v>88</v>
      </c>
      <c r="BQF56" s="355" t="s">
        <v>88</v>
      </c>
      <c r="BQG56" s="355" t="s">
        <v>88</v>
      </c>
      <c r="BQH56" s="355" t="s">
        <v>88</v>
      </c>
      <c r="BQI56" s="355" t="s">
        <v>88</v>
      </c>
      <c r="BQJ56" s="355" t="s">
        <v>88</v>
      </c>
      <c r="BQK56" s="355" t="s">
        <v>88</v>
      </c>
      <c r="BQL56" s="355" t="s">
        <v>88</v>
      </c>
      <c r="BQM56" s="355" t="s">
        <v>88</v>
      </c>
      <c r="BQN56" s="355" t="s">
        <v>88</v>
      </c>
      <c r="BQO56" s="355" t="s">
        <v>88</v>
      </c>
      <c r="BQP56" s="355" t="s">
        <v>88</v>
      </c>
      <c r="BQQ56" s="355" t="s">
        <v>88</v>
      </c>
      <c r="BQR56" s="355" t="s">
        <v>88</v>
      </c>
      <c r="BQS56" s="355" t="s">
        <v>88</v>
      </c>
      <c r="BQT56" s="355" t="s">
        <v>88</v>
      </c>
      <c r="BQU56" s="355" t="s">
        <v>88</v>
      </c>
      <c r="BQV56" s="355" t="s">
        <v>88</v>
      </c>
      <c r="BQW56" s="355" t="s">
        <v>88</v>
      </c>
      <c r="BQX56" s="355" t="s">
        <v>88</v>
      </c>
      <c r="BQY56" s="355" t="s">
        <v>88</v>
      </c>
      <c r="BQZ56" s="355" t="s">
        <v>88</v>
      </c>
      <c r="BRA56" s="355" t="s">
        <v>88</v>
      </c>
      <c r="BRB56" s="355" t="s">
        <v>88</v>
      </c>
      <c r="BRC56" s="355" t="s">
        <v>88</v>
      </c>
      <c r="BRD56" s="355" t="s">
        <v>88</v>
      </c>
      <c r="BRE56" s="355" t="s">
        <v>88</v>
      </c>
      <c r="BRF56" s="355" t="s">
        <v>88</v>
      </c>
      <c r="BRG56" s="355" t="s">
        <v>88</v>
      </c>
      <c r="BRH56" s="355" t="s">
        <v>88</v>
      </c>
      <c r="BRI56" s="355" t="s">
        <v>88</v>
      </c>
      <c r="BRJ56" s="355" t="s">
        <v>88</v>
      </c>
      <c r="BRK56" s="355" t="s">
        <v>88</v>
      </c>
      <c r="BRL56" s="355" t="s">
        <v>88</v>
      </c>
      <c r="BRM56" s="355" t="s">
        <v>88</v>
      </c>
      <c r="BRN56" s="355" t="s">
        <v>88</v>
      </c>
      <c r="BRO56" s="355" t="s">
        <v>88</v>
      </c>
      <c r="BRP56" s="355" t="s">
        <v>88</v>
      </c>
      <c r="BRQ56" s="355" t="s">
        <v>88</v>
      </c>
      <c r="BRR56" s="355" t="s">
        <v>88</v>
      </c>
      <c r="BRS56" s="355" t="s">
        <v>88</v>
      </c>
      <c r="BRT56" s="355" t="s">
        <v>88</v>
      </c>
      <c r="BRU56" s="355" t="s">
        <v>88</v>
      </c>
      <c r="BRV56" s="355" t="s">
        <v>88</v>
      </c>
      <c r="BRW56" s="355" t="s">
        <v>88</v>
      </c>
      <c r="BRX56" s="355" t="s">
        <v>88</v>
      </c>
      <c r="BRY56" s="355" t="s">
        <v>88</v>
      </c>
      <c r="BRZ56" s="355" t="s">
        <v>88</v>
      </c>
      <c r="BSA56" s="355" t="s">
        <v>88</v>
      </c>
      <c r="BSB56" s="355" t="s">
        <v>88</v>
      </c>
      <c r="BSC56" s="355" t="s">
        <v>88</v>
      </c>
      <c r="BSD56" s="355" t="s">
        <v>88</v>
      </c>
      <c r="BSE56" s="355" t="s">
        <v>88</v>
      </c>
      <c r="BSF56" s="355" t="s">
        <v>88</v>
      </c>
      <c r="BSG56" s="355" t="s">
        <v>88</v>
      </c>
      <c r="BSH56" s="355" t="s">
        <v>88</v>
      </c>
      <c r="BSI56" s="355" t="s">
        <v>88</v>
      </c>
      <c r="BSJ56" s="355" t="s">
        <v>88</v>
      </c>
      <c r="BSK56" s="355" t="s">
        <v>88</v>
      </c>
      <c r="BSL56" s="355" t="s">
        <v>88</v>
      </c>
      <c r="BSM56" s="355" t="s">
        <v>88</v>
      </c>
      <c r="BSN56" s="355" t="s">
        <v>88</v>
      </c>
      <c r="BSO56" s="355" t="s">
        <v>88</v>
      </c>
      <c r="BSP56" s="355" t="s">
        <v>88</v>
      </c>
      <c r="BSQ56" s="355" t="s">
        <v>88</v>
      </c>
      <c r="BSR56" s="355" t="s">
        <v>88</v>
      </c>
      <c r="BSS56" s="355" t="s">
        <v>88</v>
      </c>
      <c r="BST56" s="355" t="s">
        <v>88</v>
      </c>
      <c r="BSU56" s="355" t="s">
        <v>88</v>
      </c>
      <c r="BSV56" s="355" t="s">
        <v>88</v>
      </c>
      <c r="BSW56" s="355" t="s">
        <v>88</v>
      </c>
      <c r="BSX56" s="355" t="s">
        <v>88</v>
      </c>
      <c r="BSY56" s="355" t="s">
        <v>88</v>
      </c>
      <c r="BSZ56" s="355" t="s">
        <v>88</v>
      </c>
      <c r="BTA56" s="355" t="s">
        <v>88</v>
      </c>
      <c r="BTB56" s="355" t="s">
        <v>88</v>
      </c>
      <c r="BTC56" s="355" t="s">
        <v>88</v>
      </c>
      <c r="BTD56" s="355" t="s">
        <v>88</v>
      </c>
      <c r="BTE56" s="355" t="s">
        <v>88</v>
      </c>
      <c r="BTF56" s="355" t="s">
        <v>88</v>
      </c>
      <c r="BTG56" s="355" t="s">
        <v>88</v>
      </c>
      <c r="BTH56" s="355" t="s">
        <v>88</v>
      </c>
      <c r="BTI56" s="355" t="s">
        <v>88</v>
      </c>
      <c r="BTJ56" s="355" t="s">
        <v>88</v>
      </c>
      <c r="BTK56" s="355" t="s">
        <v>88</v>
      </c>
      <c r="BTL56" s="355" t="s">
        <v>88</v>
      </c>
      <c r="BTM56" s="355" t="s">
        <v>88</v>
      </c>
      <c r="BTN56" s="355" t="s">
        <v>88</v>
      </c>
      <c r="BTO56" s="355" t="s">
        <v>88</v>
      </c>
      <c r="BTP56" s="355" t="s">
        <v>88</v>
      </c>
      <c r="BTQ56" s="355" t="s">
        <v>88</v>
      </c>
      <c r="BTR56" s="355" t="s">
        <v>88</v>
      </c>
      <c r="BTS56" s="355" t="s">
        <v>88</v>
      </c>
      <c r="BTT56" s="355" t="s">
        <v>88</v>
      </c>
      <c r="BTU56" s="355" t="s">
        <v>88</v>
      </c>
      <c r="BTV56" s="355" t="s">
        <v>88</v>
      </c>
      <c r="BTW56" s="355" t="s">
        <v>88</v>
      </c>
      <c r="BTX56" s="355" t="s">
        <v>88</v>
      </c>
      <c r="BTY56" s="355" t="s">
        <v>88</v>
      </c>
      <c r="BTZ56" s="355" t="s">
        <v>88</v>
      </c>
      <c r="BUA56" s="355" t="s">
        <v>88</v>
      </c>
      <c r="BUB56" s="355" t="s">
        <v>88</v>
      </c>
      <c r="BUC56" s="355" t="s">
        <v>88</v>
      </c>
      <c r="BUD56" s="355" t="s">
        <v>88</v>
      </c>
      <c r="BUE56" s="355" t="s">
        <v>88</v>
      </c>
      <c r="BUF56" s="355" t="s">
        <v>88</v>
      </c>
      <c r="BUG56" s="355" t="s">
        <v>88</v>
      </c>
      <c r="BUH56" s="355" t="s">
        <v>88</v>
      </c>
      <c r="BUI56" s="355" t="s">
        <v>88</v>
      </c>
      <c r="BUJ56" s="355" t="s">
        <v>88</v>
      </c>
      <c r="BUK56" s="355" t="s">
        <v>88</v>
      </c>
      <c r="BUL56" s="355" t="s">
        <v>88</v>
      </c>
      <c r="BUM56" s="355" t="s">
        <v>88</v>
      </c>
      <c r="BUN56" s="355" t="s">
        <v>88</v>
      </c>
      <c r="BUO56" s="355" t="s">
        <v>88</v>
      </c>
      <c r="BUP56" s="355" t="s">
        <v>88</v>
      </c>
      <c r="BUQ56" s="355" t="s">
        <v>88</v>
      </c>
      <c r="BUR56" s="355" t="s">
        <v>88</v>
      </c>
      <c r="BUS56" s="355" t="s">
        <v>88</v>
      </c>
      <c r="BUT56" s="355" t="s">
        <v>88</v>
      </c>
      <c r="BUU56" s="355" t="s">
        <v>88</v>
      </c>
      <c r="BUV56" s="355" t="s">
        <v>88</v>
      </c>
      <c r="BUW56" s="355" t="s">
        <v>88</v>
      </c>
      <c r="BUX56" s="355" t="s">
        <v>88</v>
      </c>
      <c r="BUY56" s="355" t="s">
        <v>88</v>
      </c>
      <c r="BUZ56" s="355" t="s">
        <v>88</v>
      </c>
      <c r="BVA56" s="355" t="s">
        <v>88</v>
      </c>
      <c r="BVB56" s="355" t="s">
        <v>88</v>
      </c>
      <c r="BVC56" s="355" t="s">
        <v>88</v>
      </c>
      <c r="BVD56" s="355" t="s">
        <v>88</v>
      </c>
      <c r="BVE56" s="355" t="s">
        <v>88</v>
      </c>
      <c r="BVF56" s="355" t="s">
        <v>88</v>
      </c>
      <c r="BVG56" s="355" t="s">
        <v>88</v>
      </c>
      <c r="BVH56" s="355" t="s">
        <v>88</v>
      </c>
      <c r="BVI56" s="355" t="s">
        <v>88</v>
      </c>
      <c r="BVJ56" s="355" t="s">
        <v>88</v>
      </c>
      <c r="BVK56" s="355" t="s">
        <v>88</v>
      </c>
      <c r="BVL56" s="355" t="s">
        <v>88</v>
      </c>
      <c r="BVM56" s="355" t="s">
        <v>88</v>
      </c>
      <c r="BVN56" s="355" t="s">
        <v>88</v>
      </c>
      <c r="BVO56" s="355" t="s">
        <v>88</v>
      </c>
      <c r="BVP56" s="355" t="s">
        <v>88</v>
      </c>
      <c r="BVQ56" s="355" t="s">
        <v>88</v>
      </c>
      <c r="BVR56" s="355" t="s">
        <v>88</v>
      </c>
      <c r="BVS56" s="355" t="s">
        <v>88</v>
      </c>
      <c r="BVT56" s="355" t="s">
        <v>88</v>
      </c>
      <c r="BVU56" s="355" t="s">
        <v>88</v>
      </c>
      <c r="BVV56" s="355" t="s">
        <v>88</v>
      </c>
      <c r="BVW56" s="355" t="s">
        <v>88</v>
      </c>
      <c r="BVX56" s="355" t="s">
        <v>88</v>
      </c>
      <c r="BVY56" s="355" t="s">
        <v>88</v>
      </c>
      <c r="BVZ56" s="355" t="s">
        <v>88</v>
      </c>
      <c r="BWA56" s="355" t="s">
        <v>88</v>
      </c>
      <c r="BWB56" s="355" t="s">
        <v>88</v>
      </c>
      <c r="BWC56" s="355" t="s">
        <v>88</v>
      </c>
      <c r="BWD56" s="355" t="s">
        <v>88</v>
      </c>
      <c r="BWE56" s="355" t="s">
        <v>88</v>
      </c>
      <c r="BWF56" s="355" t="s">
        <v>88</v>
      </c>
      <c r="BWG56" s="355" t="s">
        <v>88</v>
      </c>
      <c r="BWH56" s="355" t="s">
        <v>88</v>
      </c>
      <c r="BWI56" s="355" t="s">
        <v>88</v>
      </c>
      <c r="BWJ56" s="355" t="s">
        <v>88</v>
      </c>
      <c r="BWK56" s="355" t="s">
        <v>88</v>
      </c>
      <c r="BWL56" s="355" t="s">
        <v>88</v>
      </c>
      <c r="BWM56" s="355" t="s">
        <v>88</v>
      </c>
      <c r="BWN56" s="355" t="s">
        <v>88</v>
      </c>
      <c r="BWO56" s="355" t="s">
        <v>88</v>
      </c>
      <c r="BWP56" s="355" t="s">
        <v>88</v>
      </c>
      <c r="BWQ56" s="355" t="s">
        <v>88</v>
      </c>
      <c r="BWR56" s="355" t="s">
        <v>88</v>
      </c>
      <c r="BWS56" s="355" t="s">
        <v>88</v>
      </c>
      <c r="BWT56" s="355" t="s">
        <v>88</v>
      </c>
      <c r="BWU56" s="355" t="s">
        <v>88</v>
      </c>
      <c r="BWV56" s="355" t="s">
        <v>88</v>
      </c>
      <c r="BWW56" s="355" t="s">
        <v>88</v>
      </c>
      <c r="BWX56" s="355" t="s">
        <v>88</v>
      </c>
      <c r="BWY56" s="355" t="s">
        <v>88</v>
      </c>
      <c r="BWZ56" s="355" t="s">
        <v>88</v>
      </c>
      <c r="BXA56" s="355" t="s">
        <v>88</v>
      </c>
      <c r="BXB56" s="355" t="s">
        <v>88</v>
      </c>
      <c r="BXC56" s="355" t="s">
        <v>88</v>
      </c>
      <c r="BXD56" s="355" t="s">
        <v>88</v>
      </c>
      <c r="BXE56" s="355" t="s">
        <v>88</v>
      </c>
      <c r="BXF56" s="355" t="s">
        <v>88</v>
      </c>
      <c r="BXG56" s="355" t="s">
        <v>88</v>
      </c>
      <c r="BXH56" s="355" t="s">
        <v>88</v>
      </c>
      <c r="BXI56" s="355" t="s">
        <v>88</v>
      </c>
      <c r="BXJ56" s="355" t="s">
        <v>88</v>
      </c>
      <c r="BXK56" s="355" t="s">
        <v>88</v>
      </c>
      <c r="BXL56" s="355" t="s">
        <v>88</v>
      </c>
      <c r="BXM56" s="355" t="s">
        <v>88</v>
      </c>
      <c r="BXN56" s="355" t="s">
        <v>88</v>
      </c>
      <c r="BXO56" s="355" t="s">
        <v>88</v>
      </c>
      <c r="BXP56" s="355" t="s">
        <v>88</v>
      </c>
      <c r="BXQ56" s="355" t="s">
        <v>88</v>
      </c>
      <c r="BXR56" s="355" t="s">
        <v>88</v>
      </c>
      <c r="BXS56" s="355" t="s">
        <v>88</v>
      </c>
      <c r="BXT56" s="355" t="s">
        <v>88</v>
      </c>
      <c r="BXU56" s="355" t="s">
        <v>88</v>
      </c>
      <c r="BXV56" s="355" t="s">
        <v>88</v>
      </c>
      <c r="BXW56" s="355" t="s">
        <v>88</v>
      </c>
      <c r="BXX56" s="355" t="s">
        <v>88</v>
      </c>
      <c r="BXY56" s="355" t="s">
        <v>88</v>
      </c>
      <c r="BXZ56" s="355" t="s">
        <v>88</v>
      </c>
      <c r="BYA56" s="355" t="s">
        <v>88</v>
      </c>
      <c r="BYB56" s="355" t="s">
        <v>88</v>
      </c>
      <c r="BYC56" s="355" t="s">
        <v>88</v>
      </c>
      <c r="BYD56" s="355" t="s">
        <v>88</v>
      </c>
      <c r="BYE56" s="355" t="s">
        <v>88</v>
      </c>
      <c r="BYF56" s="355" t="s">
        <v>88</v>
      </c>
      <c r="BYG56" s="355" t="s">
        <v>88</v>
      </c>
      <c r="BYH56" s="355" t="s">
        <v>88</v>
      </c>
      <c r="BYI56" s="355" t="s">
        <v>88</v>
      </c>
      <c r="BYJ56" s="355" t="s">
        <v>88</v>
      </c>
      <c r="BYK56" s="355" t="s">
        <v>88</v>
      </c>
      <c r="BYL56" s="355" t="s">
        <v>88</v>
      </c>
      <c r="BYM56" s="355" t="s">
        <v>88</v>
      </c>
      <c r="BYN56" s="355" t="s">
        <v>88</v>
      </c>
      <c r="BYO56" s="355" t="s">
        <v>88</v>
      </c>
      <c r="BYP56" s="355" t="s">
        <v>88</v>
      </c>
      <c r="BYQ56" s="355" t="s">
        <v>88</v>
      </c>
      <c r="BYR56" s="355" t="s">
        <v>88</v>
      </c>
      <c r="BYS56" s="355" t="s">
        <v>88</v>
      </c>
      <c r="BYT56" s="355" t="s">
        <v>88</v>
      </c>
      <c r="BYU56" s="355" t="s">
        <v>88</v>
      </c>
      <c r="BYV56" s="355" t="s">
        <v>88</v>
      </c>
      <c r="BYW56" s="355" t="s">
        <v>88</v>
      </c>
      <c r="BYX56" s="355" t="s">
        <v>88</v>
      </c>
      <c r="BYY56" s="355" t="s">
        <v>88</v>
      </c>
      <c r="BYZ56" s="355" t="s">
        <v>88</v>
      </c>
      <c r="BZA56" s="355" t="s">
        <v>88</v>
      </c>
      <c r="BZB56" s="355" t="s">
        <v>88</v>
      </c>
      <c r="BZC56" s="355" t="s">
        <v>88</v>
      </c>
      <c r="BZD56" s="355" t="s">
        <v>88</v>
      </c>
      <c r="BZE56" s="355" t="s">
        <v>88</v>
      </c>
      <c r="BZF56" s="355" t="s">
        <v>88</v>
      </c>
      <c r="BZG56" s="355" t="s">
        <v>88</v>
      </c>
      <c r="BZH56" s="355" t="s">
        <v>88</v>
      </c>
      <c r="BZI56" s="355" t="s">
        <v>88</v>
      </c>
      <c r="BZJ56" s="355" t="s">
        <v>88</v>
      </c>
      <c r="BZK56" s="355" t="s">
        <v>88</v>
      </c>
      <c r="BZL56" s="355" t="s">
        <v>88</v>
      </c>
      <c r="BZM56" s="355" t="s">
        <v>88</v>
      </c>
      <c r="BZN56" s="355" t="s">
        <v>88</v>
      </c>
      <c r="BZO56" s="355" t="s">
        <v>88</v>
      </c>
      <c r="BZP56" s="355" t="s">
        <v>88</v>
      </c>
      <c r="BZQ56" s="355" t="s">
        <v>88</v>
      </c>
      <c r="BZR56" s="355" t="s">
        <v>88</v>
      </c>
      <c r="BZS56" s="355" t="s">
        <v>88</v>
      </c>
      <c r="BZT56" s="355" t="s">
        <v>88</v>
      </c>
      <c r="BZU56" s="355" t="s">
        <v>88</v>
      </c>
      <c r="BZV56" s="355" t="s">
        <v>88</v>
      </c>
      <c r="BZW56" s="355" t="s">
        <v>88</v>
      </c>
      <c r="BZX56" s="355" t="s">
        <v>88</v>
      </c>
      <c r="BZY56" s="355" t="s">
        <v>88</v>
      </c>
      <c r="BZZ56" s="355" t="s">
        <v>88</v>
      </c>
      <c r="CAA56" s="355" t="s">
        <v>88</v>
      </c>
      <c r="CAB56" s="355" t="s">
        <v>88</v>
      </c>
      <c r="CAC56" s="355" t="s">
        <v>88</v>
      </c>
      <c r="CAD56" s="355" t="s">
        <v>88</v>
      </c>
      <c r="CAE56" s="355" t="s">
        <v>88</v>
      </c>
      <c r="CAF56" s="355" t="s">
        <v>88</v>
      </c>
      <c r="CAG56" s="355" t="s">
        <v>88</v>
      </c>
      <c r="CAH56" s="355" t="s">
        <v>88</v>
      </c>
      <c r="CAI56" s="355" t="s">
        <v>88</v>
      </c>
      <c r="CAJ56" s="355" t="s">
        <v>88</v>
      </c>
      <c r="CAK56" s="355" t="s">
        <v>88</v>
      </c>
      <c r="CAL56" s="355" t="s">
        <v>88</v>
      </c>
      <c r="CAM56" s="355" t="s">
        <v>88</v>
      </c>
      <c r="CAN56" s="355" t="s">
        <v>88</v>
      </c>
      <c r="CAO56" s="355" t="s">
        <v>88</v>
      </c>
      <c r="CAP56" s="355" t="s">
        <v>88</v>
      </c>
      <c r="CAQ56" s="355" t="s">
        <v>88</v>
      </c>
      <c r="CAR56" s="355" t="s">
        <v>88</v>
      </c>
      <c r="CAS56" s="355" t="s">
        <v>88</v>
      </c>
      <c r="CAT56" s="355" t="s">
        <v>88</v>
      </c>
      <c r="CAU56" s="355" t="s">
        <v>88</v>
      </c>
      <c r="CAV56" s="355" t="s">
        <v>88</v>
      </c>
      <c r="CAW56" s="355" t="s">
        <v>88</v>
      </c>
      <c r="CAX56" s="355" t="s">
        <v>88</v>
      </c>
      <c r="CAY56" s="355" t="s">
        <v>88</v>
      </c>
      <c r="CAZ56" s="355" t="s">
        <v>88</v>
      </c>
      <c r="CBA56" s="355" t="s">
        <v>88</v>
      </c>
      <c r="CBB56" s="355" t="s">
        <v>88</v>
      </c>
      <c r="CBC56" s="355" t="s">
        <v>88</v>
      </c>
      <c r="CBD56" s="355" t="s">
        <v>88</v>
      </c>
      <c r="CBE56" s="355" t="s">
        <v>88</v>
      </c>
      <c r="CBF56" s="355" t="s">
        <v>88</v>
      </c>
      <c r="CBG56" s="355" t="s">
        <v>88</v>
      </c>
      <c r="CBH56" s="355" t="s">
        <v>88</v>
      </c>
      <c r="CBI56" s="355" t="s">
        <v>88</v>
      </c>
      <c r="CBJ56" s="355" t="s">
        <v>88</v>
      </c>
      <c r="CBK56" s="355" t="s">
        <v>88</v>
      </c>
      <c r="CBL56" s="355" t="s">
        <v>88</v>
      </c>
      <c r="CBM56" s="355" t="s">
        <v>88</v>
      </c>
      <c r="CBN56" s="355" t="s">
        <v>88</v>
      </c>
      <c r="CBO56" s="355" t="s">
        <v>88</v>
      </c>
      <c r="CBP56" s="355" t="s">
        <v>88</v>
      </c>
      <c r="CBQ56" s="355" t="s">
        <v>88</v>
      </c>
      <c r="CBR56" s="355" t="s">
        <v>88</v>
      </c>
      <c r="CBS56" s="355" t="s">
        <v>88</v>
      </c>
      <c r="CBT56" s="355" t="s">
        <v>88</v>
      </c>
      <c r="CBU56" s="355" t="s">
        <v>88</v>
      </c>
      <c r="CBV56" s="355" t="s">
        <v>88</v>
      </c>
      <c r="CBW56" s="355" t="s">
        <v>88</v>
      </c>
      <c r="CBX56" s="355" t="s">
        <v>88</v>
      </c>
      <c r="CBY56" s="355" t="s">
        <v>88</v>
      </c>
      <c r="CBZ56" s="355" t="s">
        <v>88</v>
      </c>
      <c r="CCA56" s="355" t="s">
        <v>88</v>
      </c>
      <c r="CCB56" s="355" t="s">
        <v>88</v>
      </c>
      <c r="CCC56" s="355" t="s">
        <v>88</v>
      </c>
      <c r="CCD56" s="355" t="s">
        <v>88</v>
      </c>
      <c r="CCE56" s="355" t="s">
        <v>88</v>
      </c>
      <c r="CCF56" s="355" t="s">
        <v>88</v>
      </c>
      <c r="CCG56" s="355" t="s">
        <v>88</v>
      </c>
      <c r="CCH56" s="355" t="s">
        <v>88</v>
      </c>
      <c r="CCI56" s="355" t="s">
        <v>88</v>
      </c>
      <c r="CCJ56" s="355" t="s">
        <v>88</v>
      </c>
      <c r="CCK56" s="355" t="s">
        <v>88</v>
      </c>
      <c r="CCL56" s="355" t="s">
        <v>88</v>
      </c>
      <c r="CCM56" s="355" t="s">
        <v>88</v>
      </c>
      <c r="CCN56" s="355" t="s">
        <v>88</v>
      </c>
      <c r="CCO56" s="355" t="s">
        <v>88</v>
      </c>
      <c r="CCP56" s="355" t="s">
        <v>88</v>
      </c>
      <c r="CCQ56" s="355" t="s">
        <v>88</v>
      </c>
      <c r="CCR56" s="355" t="s">
        <v>88</v>
      </c>
      <c r="CCS56" s="355" t="s">
        <v>88</v>
      </c>
      <c r="CCT56" s="355" t="s">
        <v>88</v>
      </c>
      <c r="CCU56" s="355" t="s">
        <v>88</v>
      </c>
      <c r="CCV56" s="355" t="s">
        <v>88</v>
      </c>
      <c r="CCW56" s="355" t="s">
        <v>88</v>
      </c>
      <c r="CCX56" s="355" t="s">
        <v>88</v>
      </c>
      <c r="CCY56" s="355" t="s">
        <v>88</v>
      </c>
      <c r="CCZ56" s="355" t="s">
        <v>88</v>
      </c>
      <c r="CDA56" s="355" t="s">
        <v>88</v>
      </c>
      <c r="CDB56" s="355" t="s">
        <v>88</v>
      </c>
      <c r="CDC56" s="355" t="s">
        <v>88</v>
      </c>
      <c r="CDD56" s="355" t="s">
        <v>88</v>
      </c>
      <c r="CDE56" s="355" t="s">
        <v>88</v>
      </c>
      <c r="CDF56" s="355" t="s">
        <v>88</v>
      </c>
      <c r="CDG56" s="355" t="s">
        <v>88</v>
      </c>
      <c r="CDH56" s="355" t="s">
        <v>88</v>
      </c>
      <c r="CDI56" s="355" t="s">
        <v>88</v>
      </c>
      <c r="CDJ56" s="355" t="s">
        <v>88</v>
      </c>
      <c r="CDK56" s="355" t="s">
        <v>88</v>
      </c>
      <c r="CDL56" s="355" t="s">
        <v>88</v>
      </c>
      <c r="CDM56" s="355" t="s">
        <v>88</v>
      </c>
      <c r="CDN56" s="355" t="s">
        <v>88</v>
      </c>
      <c r="CDO56" s="355" t="s">
        <v>88</v>
      </c>
      <c r="CDP56" s="355" t="s">
        <v>88</v>
      </c>
      <c r="CDQ56" s="355" t="s">
        <v>88</v>
      </c>
      <c r="CDR56" s="355" t="s">
        <v>88</v>
      </c>
      <c r="CDS56" s="355" t="s">
        <v>88</v>
      </c>
      <c r="CDT56" s="355" t="s">
        <v>88</v>
      </c>
      <c r="CDU56" s="355" t="s">
        <v>88</v>
      </c>
      <c r="CDV56" s="355" t="s">
        <v>88</v>
      </c>
      <c r="CDW56" s="355" t="s">
        <v>88</v>
      </c>
      <c r="CDX56" s="355" t="s">
        <v>88</v>
      </c>
      <c r="CDY56" s="355" t="s">
        <v>88</v>
      </c>
      <c r="CDZ56" s="355" t="s">
        <v>88</v>
      </c>
      <c r="CEA56" s="355" t="s">
        <v>88</v>
      </c>
      <c r="CEB56" s="355" t="s">
        <v>88</v>
      </c>
      <c r="CEC56" s="355" t="s">
        <v>88</v>
      </c>
      <c r="CED56" s="355" t="s">
        <v>88</v>
      </c>
      <c r="CEE56" s="355" t="s">
        <v>88</v>
      </c>
      <c r="CEF56" s="355" t="s">
        <v>88</v>
      </c>
      <c r="CEG56" s="355" t="s">
        <v>88</v>
      </c>
      <c r="CEH56" s="355" t="s">
        <v>88</v>
      </c>
      <c r="CEI56" s="355" t="s">
        <v>88</v>
      </c>
      <c r="CEJ56" s="355" t="s">
        <v>88</v>
      </c>
      <c r="CEK56" s="355" t="s">
        <v>88</v>
      </c>
      <c r="CEL56" s="355" t="s">
        <v>88</v>
      </c>
      <c r="CEM56" s="355" t="s">
        <v>88</v>
      </c>
      <c r="CEN56" s="355" t="s">
        <v>88</v>
      </c>
      <c r="CEO56" s="355" t="s">
        <v>88</v>
      </c>
      <c r="CEP56" s="355" t="s">
        <v>88</v>
      </c>
      <c r="CEQ56" s="355" t="s">
        <v>88</v>
      </c>
      <c r="CER56" s="355" t="s">
        <v>88</v>
      </c>
      <c r="CES56" s="355" t="s">
        <v>88</v>
      </c>
      <c r="CET56" s="355" t="s">
        <v>88</v>
      </c>
      <c r="CEU56" s="355" t="s">
        <v>88</v>
      </c>
      <c r="CEV56" s="355" t="s">
        <v>88</v>
      </c>
      <c r="CEW56" s="355" t="s">
        <v>88</v>
      </c>
      <c r="CEX56" s="355" t="s">
        <v>88</v>
      </c>
      <c r="CEY56" s="355" t="s">
        <v>88</v>
      </c>
      <c r="CEZ56" s="355" t="s">
        <v>88</v>
      </c>
      <c r="CFA56" s="355" t="s">
        <v>88</v>
      </c>
      <c r="CFB56" s="355" t="s">
        <v>88</v>
      </c>
      <c r="CFC56" s="355" t="s">
        <v>88</v>
      </c>
      <c r="CFD56" s="355" t="s">
        <v>88</v>
      </c>
      <c r="CFE56" s="355" t="s">
        <v>88</v>
      </c>
      <c r="CFF56" s="355" t="s">
        <v>88</v>
      </c>
      <c r="CFG56" s="355" t="s">
        <v>88</v>
      </c>
      <c r="CFH56" s="355" t="s">
        <v>88</v>
      </c>
      <c r="CFI56" s="355" t="s">
        <v>88</v>
      </c>
      <c r="CFJ56" s="355" t="s">
        <v>88</v>
      </c>
      <c r="CFK56" s="355" t="s">
        <v>88</v>
      </c>
      <c r="CFL56" s="355" t="s">
        <v>88</v>
      </c>
      <c r="CFM56" s="355" t="s">
        <v>88</v>
      </c>
      <c r="CFN56" s="355" t="s">
        <v>88</v>
      </c>
      <c r="CFO56" s="355" t="s">
        <v>88</v>
      </c>
      <c r="CFP56" s="355" t="s">
        <v>88</v>
      </c>
      <c r="CFQ56" s="355" t="s">
        <v>88</v>
      </c>
      <c r="CFR56" s="355" t="s">
        <v>88</v>
      </c>
      <c r="CFS56" s="355" t="s">
        <v>88</v>
      </c>
      <c r="CFT56" s="355" t="s">
        <v>88</v>
      </c>
      <c r="CFU56" s="355" t="s">
        <v>88</v>
      </c>
      <c r="CFV56" s="355" t="s">
        <v>88</v>
      </c>
      <c r="CFW56" s="355" t="s">
        <v>88</v>
      </c>
      <c r="CFX56" s="355" t="s">
        <v>88</v>
      </c>
      <c r="CFY56" s="355" t="s">
        <v>88</v>
      </c>
      <c r="CFZ56" s="355" t="s">
        <v>88</v>
      </c>
      <c r="CGA56" s="355" t="s">
        <v>88</v>
      </c>
      <c r="CGB56" s="355" t="s">
        <v>88</v>
      </c>
      <c r="CGC56" s="355" t="s">
        <v>88</v>
      </c>
      <c r="CGD56" s="355" t="s">
        <v>88</v>
      </c>
      <c r="CGE56" s="355" t="s">
        <v>88</v>
      </c>
      <c r="CGF56" s="355" t="s">
        <v>88</v>
      </c>
      <c r="CGG56" s="355" t="s">
        <v>88</v>
      </c>
      <c r="CGH56" s="355" t="s">
        <v>88</v>
      </c>
      <c r="CGI56" s="355" t="s">
        <v>88</v>
      </c>
      <c r="CGJ56" s="355" t="s">
        <v>88</v>
      </c>
      <c r="CGK56" s="355" t="s">
        <v>88</v>
      </c>
      <c r="CGL56" s="355" t="s">
        <v>88</v>
      </c>
      <c r="CGM56" s="355" t="s">
        <v>88</v>
      </c>
      <c r="CGN56" s="355" t="s">
        <v>88</v>
      </c>
      <c r="CGO56" s="355" t="s">
        <v>88</v>
      </c>
      <c r="CGP56" s="355" t="s">
        <v>88</v>
      </c>
      <c r="CGQ56" s="355" t="s">
        <v>88</v>
      </c>
      <c r="CGR56" s="355" t="s">
        <v>88</v>
      </c>
      <c r="CGS56" s="355" t="s">
        <v>88</v>
      </c>
      <c r="CGT56" s="355" t="s">
        <v>88</v>
      </c>
      <c r="CGU56" s="355" t="s">
        <v>88</v>
      </c>
      <c r="CGV56" s="355" t="s">
        <v>88</v>
      </c>
      <c r="CGW56" s="355" t="s">
        <v>88</v>
      </c>
      <c r="CGX56" s="355" t="s">
        <v>88</v>
      </c>
      <c r="CGY56" s="355" t="s">
        <v>88</v>
      </c>
      <c r="CGZ56" s="355" t="s">
        <v>88</v>
      </c>
      <c r="CHA56" s="355" t="s">
        <v>88</v>
      </c>
      <c r="CHB56" s="355" t="s">
        <v>88</v>
      </c>
      <c r="CHC56" s="355" t="s">
        <v>88</v>
      </c>
      <c r="CHD56" s="355" t="s">
        <v>88</v>
      </c>
      <c r="CHE56" s="355" t="s">
        <v>88</v>
      </c>
      <c r="CHF56" s="355" t="s">
        <v>88</v>
      </c>
      <c r="CHG56" s="355" t="s">
        <v>88</v>
      </c>
      <c r="CHH56" s="355" t="s">
        <v>88</v>
      </c>
      <c r="CHI56" s="355" t="s">
        <v>88</v>
      </c>
      <c r="CHJ56" s="355" t="s">
        <v>88</v>
      </c>
      <c r="CHK56" s="355" t="s">
        <v>88</v>
      </c>
      <c r="CHL56" s="355" t="s">
        <v>88</v>
      </c>
      <c r="CHM56" s="355" t="s">
        <v>88</v>
      </c>
      <c r="CHN56" s="355" t="s">
        <v>88</v>
      </c>
      <c r="CHO56" s="355" t="s">
        <v>88</v>
      </c>
      <c r="CHP56" s="355" t="s">
        <v>88</v>
      </c>
      <c r="CHQ56" s="355" t="s">
        <v>88</v>
      </c>
      <c r="CHR56" s="355" t="s">
        <v>88</v>
      </c>
      <c r="CHS56" s="355" t="s">
        <v>88</v>
      </c>
      <c r="CHT56" s="355" t="s">
        <v>88</v>
      </c>
      <c r="CHU56" s="355" t="s">
        <v>88</v>
      </c>
      <c r="CHV56" s="355" t="s">
        <v>88</v>
      </c>
      <c r="CHW56" s="355" t="s">
        <v>88</v>
      </c>
      <c r="CHX56" s="355" t="s">
        <v>88</v>
      </c>
      <c r="CHY56" s="355" t="s">
        <v>88</v>
      </c>
      <c r="CHZ56" s="355" t="s">
        <v>88</v>
      </c>
      <c r="CIA56" s="355" t="s">
        <v>88</v>
      </c>
      <c r="CIB56" s="355" t="s">
        <v>88</v>
      </c>
      <c r="CIC56" s="355" t="s">
        <v>88</v>
      </c>
      <c r="CID56" s="355" t="s">
        <v>88</v>
      </c>
      <c r="CIE56" s="355" t="s">
        <v>88</v>
      </c>
      <c r="CIF56" s="355" t="s">
        <v>88</v>
      </c>
      <c r="CIG56" s="355" t="s">
        <v>88</v>
      </c>
      <c r="CIH56" s="355" t="s">
        <v>88</v>
      </c>
      <c r="CII56" s="355" t="s">
        <v>88</v>
      </c>
      <c r="CIJ56" s="355" t="s">
        <v>88</v>
      </c>
      <c r="CIK56" s="355" t="s">
        <v>88</v>
      </c>
      <c r="CIL56" s="355" t="s">
        <v>88</v>
      </c>
      <c r="CIM56" s="355" t="s">
        <v>88</v>
      </c>
      <c r="CIN56" s="355" t="s">
        <v>88</v>
      </c>
      <c r="CIO56" s="355" t="s">
        <v>88</v>
      </c>
      <c r="CIP56" s="355" t="s">
        <v>88</v>
      </c>
      <c r="CIQ56" s="355" t="s">
        <v>88</v>
      </c>
      <c r="CIR56" s="355" t="s">
        <v>88</v>
      </c>
      <c r="CIS56" s="355" t="s">
        <v>88</v>
      </c>
      <c r="CIT56" s="355" t="s">
        <v>88</v>
      </c>
      <c r="CIU56" s="355" t="s">
        <v>88</v>
      </c>
      <c r="CIV56" s="355" t="s">
        <v>88</v>
      </c>
      <c r="CIW56" s="355" t="s">
        <v>88</v>
      </c>
      <c r="CIX56" s="355" t="s">
        <v>88</v>
      </c>
      <c r="CIY56" s="355" t="s">
        <v>88</v>
      </c>
      <c r="CIZ56" s="355" t="s">
        <v>88</v>
      </c>
      <c r="CJA56" s="355" t="s">
        <v>88</v>
      </c>
      <c r="CJB56" s="355" t="s">
        <v>88</v>
      </c>
      <c r="CJC56" s="355" t="s">
        <v>88</v>
      </c>
      <c r="CJD56" s="355" t="s">
        <v>88</v>
      </c>
      <c r="CJE56" s="355" t="s">
        <v>88</v>
      </c>
      <c r="CJF56" s="355" t="s">
        <v>88</v>
      </c>
      <c r="CJG56" s="355" t="s">
        <v>88</v>
      </c>
      <c r="CJH56" s="355" t="s">
        <v>88</v>
      </c>
      <c r="CJI56" s="355" t="s">
        <v>88</v>
      </c>
      <c r="CJJ56" s="355" t="s">
        <v>88</v>
      </c>
      <c r="CJK56" s="355" t="s">
        <v>88</v>
      </c>
      <c r="CJL56" s="355" t="s">
        <v>88</v>
      </c>
      <c r="CJM56" s="355" t="s">
        <v>88</v>
      </c>
      <c r="CJN56" s="355" t="s">
        <v>88</v>
      </c>
      <c r="CJO56" s="355" t="s">
        <v>88</v>
      </c>
      <c r="CJP56" s="355" t="s">
        <v>88</v>
      </c>
      <c r="CJQ56" s="355" t="s">
        <v>88</v>
      </c>
      <c r="CJR56" s="355" t="s">
        <v>88</v>
      </c>
      <c r="CJS56" s="355" t="s">
        <v>88</v>
      </c>
      <c r="CJT56" s="355" t="s">
        <v>88</v>
      </c>
      <c r="CJU56" s="355" t="s">
        <v>88</v>
      </c>
      <c r="CJV56" s="355" t="s">
        <v>88</v>
      </c>
      <c r="CJW56" s="355" t="s">
        <v>88</v>
      </c>
      <c r="CJX56" s="355" t="s">
        <v>88</v>
      </c>
      <c r="CJY56" s="355" t="s">
        <v>88</v>
      </c>
      <c r="CJZ56" s="355" t="s">
        <v>88</v>
      </c>
      <c r="CKA56" s="355" t="s">
        <v>88</v>
      </c>
      <c r="CKB56" s="355" t="s">
        <v>88</v>
      </c>
      <c r="CKC56" s="355" t="s">
        <v>88</v>
      </c>
      <c r="CKD56" s="355" t="s">
        <v>88</v>
      </c>
      <c r="CKE56" s="355" t="s">
        <v>88</v>
      </c>
      <c r="CKF56" s="355" t="s">
        <v>88</v>
      </c>
      <c r="CKG56" s="355" t="s">
        <v>88</v>
      </c>
      <c r="CKH56" s="355" t="s">
        <v>88</v>
      </c>
      <c r="CKI56" s="355" t="s">
        <v>88</v>
      </c>
      <c r="CKJ56" s="355" t="s">
        <v>88</v>
      </c>
      <c r="CKK56" s="355" t="s">
        <v>88</v>
      </c>
      <c r="CKL56" s="355" t="s">
        <v>88</v>
      </c>
      <c r="CKM56" s="355" t="s">
        <v>88</v>
      </c>
      <c r="CKN56" s="355" t="s">
        <v>88</v>
      </c>
      <c r="CKO56" s="355" t="s">
        <v>88</v>
      </c>
      <c r="CKP56" s="355" t="s">
        <v>88</v>
      </c>
      <c r="CKQ56" s="355" t="s">
        <v>88</v>
      </c>
      <c r="CKR56" s="355" t="s">
        <v>88</v>
      </c>
      <c r="CKS56" s="355" t="s">
        <v>88</v>
      </c>
      <c r="CKT56" s="355" t="s">
        <v>88</v>
      </c>
      <c r="CKU56" s="355" t="s">
        <v>88</v>
      </c>
      <c r="CKV56" s="355" t="s">
        <v>88</v>
      </c>
      <c r="CKW56" s="355" t="s">
        <v>88</v>
      </c>
      <c r="CKX56" s="355" t="s">
        <v>88</v>
      </c>
      <c r="CKY56" s="355" t="s">
        <v>88</v>
      </c>
      <c r="CKZ56" s="355" t="s">
        <v>88</v>
      </c>
      <c r="CLA56" s="355" t="s">
        <v>88</v>
      </c>
      <c r="CLB56" s="355" t="s">
        <v>88</v>
      </c>
      <c r="CLC56" s="355" t="s">
        <v>88</v>
      </c>
      <c r="CLD56" s="355" t="s">
        <v>88</v>
      </c>
      <c r="CLE56" s="355" t="s">
        <v>88</v>
      </c>
      <c r="CLF56" s="355" t="s">
        <v>88</v>
      </c>
      <c r="CLG56" s="355" t="s">
        <v>88</v>
      </c>
      <c r="CLH56" s="355" t="s">
        <v>88</v>
      </c>
      <c r="CLI56" s="355" t="s">
        <v>88</v>
      </c>
      <c r="CLJ56" s="355" t="s">
        <v>88</v>
      </c>
      <c r="CLK56" s="355" t="s">
        <v>88</v>
      </c>
      <c r="CLL56" s="355" t="s">
        <v>88</v>
      </c>
      <c r="CLM56" s="355" t="s">
        <v>88</v>
      </c>
      <c r="CLN56" s="355" t="s">
        <v>88</v>
      </c>
      <c r="CLO56" s="355" t="s">
        <v>88</v>
      </c>
      <c r="CLP56" s="355" t="s">
        <v>88</v>
      </c>
      <c r="CLQ56" s="355" t="s">
        <v>88</v>
      </c>
      <c r="CLR56" s="355" t="s">
        <v>88</v>
      </c>
      <c r="CLS56" s="355" t="s">
        <v>88</v>
      </c>
      <c r="CLT56" s="355" t="s">
        <v>88</v>
      </c>
      <c r="CLU56" s="355" t="s">
        <v>88</v>
      </c>
      <c r="CLV56" s="355" t="s">
        <v>88</v>
      </c>
      <c r="CLW56" s="355" t="s">
        <v>88</v>
      </c>
      <c r="CLX56" s="355" t="s">
        <v>88</v>
      </c>
      <c r="CLY56" s="355" t="s">
        <v>88</v>
      </c>
      <c r="CLZ56" s="355" t="s">
        <v>88</v>
      </c>
      <c r="CMA56" s="355" t="s">
        <v>88</v>
      </c>
      <c r="CMB56" s="355" t="s">
        <v>88</v>
      </c>
      <c r="CMC56" s="355" t="s">
        <v>88</v>
      </c>
      <c r="CMD56" s="355" t="s">
        <v>88</v>
      </c>
      <c r="CME56" s="355" t="s">
        <v>88</v>
      </c>
      <c r="CMF56" s="355" t="s">
        <v>88</v>
      </c>
      <c r="CMG56" s="355" t="s">
        <v>88</v>
      </c>
      <c r="CMH56" s="355" t="s">
        <v>88</v>
      </c>
      <c r="CMI56" s="355" t="s">
        <v>88</v>
      </c>
      <c r="CMJ56" s="355" t="s">
        <v>88</v>
      </c>
      <c r="CMK56" s="355" t="s">
        <v>88</v>
      </c>
      <c r="CML56" s="355" t="s">
        <v>88</v>
      </c>
      <c r="CMM56" s="355" t="s">
        <v>88</v>
      </c>
      <c r="CMN56" s="355" t="s">
        <v>88</v>
      </c>
      <c r="CMO56" s="355" t="s">
        <v>88</v>
      </c>
      <c r="CMP56" s="355" t="s">
        <v>88</v>
      </c>
      <c r="CMQ56" s="355" t="s">
        <v>88</v>
      </c>
      <c r="CMR56" s="355" t="s">
        <v>88</v>
      </c>
      <c r="CMS56" s="355" t="s">
        <v>88</v>
      </c>
      <c r="CMT56" s="355" t="s">
        <v>88</v>
      </c>
      <c r="CMU56" s="355" t="s">
        <v>88</v>
      </c>
      <c r="CMV56" s="355" t="s">
        <v>88</v>
      </c>
      <c r="CMW56" s="355" t="s">
        <v>88</v>
      </c>
      <c r="CMX56" s="355" t="s">
        <v>88</v>
      </c>
      <c r="CMY56" s="355" t="s">
        <v>88</v>
      </c>
      <c r="CMZ56" s="355" t="s">
        <v>88</v>
      </c>
      <c r="CNA56" s="355" t="s">
        <v>88</v>
      </c>
      <c r="CNB56" s="355" t="s">
        <v>88</v>
      </c>
      <c r="CNC56" s="355" t="s">
        <v>88</v>
      </c>
      <c r="CND56" s="355" t="s">
        <v>88</v>
      </c>
      <c r="CNE56" s="355" t="s">
        <v>88</v>
      </c>
      <c r="CNF56" s="355" t="s">
        <v>88</v>
      </c>
      <c r="CNG56" s="355" t="s">
        <v>88</v>
      </c>
      <c r="CNH56" s="355" t="s">
        <v>88</v>
      </c>
      <c r="CNI56" s="355" t="s">
        <v>88</v>
      </c>
      <c r="CNJ56" s="355" t="s">
        <v>88</v>
      </c>
      <c r="CNK56" s="355" t="s">
        <v>88</v>
      </c>
      <c r="CNL56" s="355" t="s">
        <v>88</v>
      </c>
      <c r="CNM56" s="355" t="s">
        <v>88</v>
      </c>
      <c r="CNN56" s="355" t="s">
        <v>88</v>
      </c>
      <c r="CNO56" s="355" t="s">
        <v>88</v>
      </c>
      <c r="CNP56" s="355" t="s">
        <v>88</v>
      </c>
      <c r="CNQ56" s="355" t="s">
        <v>88</v>
      </c>
      <c r="CNR56" s="355" t="s">
        <v>88</v>
      </c>
      <c r="CNS56" s="355" t="s">
        <v>88</v>
      </c>
      <c r="CNT56" s="355" t="s">
        <v>88</v>
      </c>
      <c r="CNU56" s="355" t="s">
        <v>88</v>
      </c>
      <c r="CNV56" s="355" t="s">
        <v>88</v>
      </c>
      <c r="CNW56" s="355" t="s">
        <v>88</v>
      </c>
      <c r="CNX56" s="355" t="s">
        <v>88</v>
      </c>
      <c r="CNY56" s="355" t="s">
        <v>88</v>
      </c>
      <c r="CNZ56" s="355" t="s">
        <v>88</v>
      </c>
      <c r="COA56" s="355" t="s">
        <v>88</v>
      </c>
      <c r="COB56" s="355" t="s">
        <v>88</v>
      </c>
      <c r="COC56" s="355" t="s">
        <v>88</v>
      </c>
      <c r="COD56" s="355" t="s">
        <v>88</v>
      </c>
      <c r="COE56" s="355" t="s">
        <v>88</v>
      </c>
      <c r="COF56" s="355" t="s">
        <v>88</v>
      </c>
      <c r="COG56" s="355" t="s">
        <v>88</v>
      </c>
      <c r="COH56" s="355" t="s">
        <v>88</v>
      </c>
      <c r="COI56" s="355" t="s">
        <v>88</v>
      </c>
      <c r="COJ56" s="355" t="s">
        <v>88</v>
      </c>
      <c r="COK56" s="355" t="s">
        <v>88</v>
      </c>
      <c r="COL56" s="355" t="s">
        <v>88</v>
      </c>
      <c r="COM56" s="355" t="s">
        <v>88</v>
      </c>
      <c r="CON56" s="355" t="s">
        <v>88</v>
      </c>
      <c r="COO56" s="355" t="s">
        <v>88</v>
      </c>
      <c r="COP56" s="355" t="s">
        <v>88</v>
      </c>
      <c r="COQ56" s="355" t="s">
        <v>88</v>
      </c>
      <c r="COR56" s="355" t="s">
        <v>88</v>
      </c>
      <c r="COS56" s="355" t="s">
        <v>88</v>
      </c>
      <c r="COT56" s="355" t="s">
        <v>88</v>
      </c>
      <c r="COU56" s="355" t="s">
        <v>88</v>
      </c>
      <c r="COV56" s="355" t="s">
        <v>88</v>
      </c>
      <c r="COW56" s="355" t="s">
        <v>88</v>
      </c>
      <c r="COX56" s="355" t="s">
        <v>88</v>
      </c>
      <c r="COY56" s="355" t="s">
        <v>88</v>
      </c>
      <c r="COZ56" s="355" t="s">
        <v>88</v>
      </c>
      <c r="CPA56" s="355" t="s">
        <v>88</v>
      </c>
      <c r="CPB56" s="355" t="s">
        <v>88</v>
      </c>
      <c r="CPC56" s="355" t="s">
        <v>88</v>
      </c>
      <c r="CPD56" s="355" t="s">
        <v>88</v>
      </c>
      <c r="CPE56" s="355" t="s">
        <v>88</v>
      </c>
      <c r="CPF56" s="355" t="s">
        <v>88</v>
      </c>
      <c r="CPG56" s="355" t="s">
        <v>88</v>
      </c>
      <c r="CPH56" s="355" t="s">
        <v>88</v>
      </c>
      <c r="CPI56" s="355" t="s">
        <v>88</v>
      </c>
      <c r="CPJ56" s="355" t="s">
        <v>88</v>
      </c>
      <c r="CPK56" s="355" t="s">
        <v>88</v>
      </c>
      <c r="CPL56" s="355" t="s">
        <v>88</v>
      </c>
      <c r="CPM56" s="355" t="s">
        <v>88</v>
      </c>
      <c r="CPN56" s="355" t="s">
        <v>88</v>
      </c>
      <c r="CPO56" s="355" t="s">
        <v>88</v>
      </c>
      <c r="CPP56" s="355" t="s">
        <v>88</v>
      </c>
      <c r="CPQ56" s="355" t="s">
        <v>88</v>
      </c>
      <c r="CPR56" s="355" t="s">
        <v>88</v>
      </c>
      <c r="CPS56" s="355" t="s">
        <v>88</v>
      </c>
      <c r="CPT56" s="355" t="s">
        <v>88</v>
      </c>
      <c r="CPU56" s="355" t="s">
        <v>88</v>
      </c>
      <c r="CPV56" s="355" t="s">
        <v>88</v>
      </c>
      <c r="CPW56" s="355" t="s">
        <v>88</v>
      </c>
      <c r="CPX56" s="355" t="s">
        <v>88</v>
      </c>
      <c r="CPY56" s="355" t="s">
        <v>88</v>
      </c>
      <c r="CPZ56" s="355" t="s">
        <v>88</v>
      </c>
      <c r="CQA56" s="355" t="s">
        <v>88</v>
      </c>
      <c r="CQB56" s="355" t="s">
        <v>88</v>
      </c>
      <c r="CQC56" s="355" t="s">
        <v>88</v>
      </c>
      <c r="CQD56" s="355" t="s">
        <v>88</v>
      </c>
      <c r="CQE56" s="355" t="s">
        <v>88</v>
      </c>
      <c r="CQF56" s="355" t="s">
        <v>88</v>
      </c>
      <c r="CQG56" s="355" t="s">
        <v>88</v>
      </c>
      <c r="CQH56" s="355" t="s">
        <v>88</v>
      </c>
      <c r="CQI56" s="355" t="s">
        <v>88</v>
      </c>
      <c r="CQJ56" s="355" t="s">
        <v>88</v>
      </c>
      <c r="CQK56" s="355" t="s">
        <v>88</v>
      </c>
      <c r="CQL56" s="355" t="s">
        <v>88</v>
      </c>
      <c r="CQM56" s="355" t="s">
        <v>88</v>
      </c>
      <c r="CQN56" s="355" t="s">
        <v>88</v>
      </c>
      <c r="CQO56" s="355" t="s">
        <v>88</v>
      </c>
      <c r="CQP56" s="355" t="s">
        <v>88</v>
      </c>
      <c r="CQQ56" s="355" t="s">
        <v>88</v>
      </c>
      <c r="CQR56" s="355" t="s">
        <v>88</v>
      </c>
      <c r="CQS56" s="355" t="s">
        <v>88</v>
      </c>
      <c r="CQT56" s="355" t="s">
        <v>88</v>
      </c>
      <c r="CQU56" s="355" t="s">
        <v>88</v>
      </c>
      <c r="CQV56" s="355" t="s">
        <v>88</v>
      </c>
      <c r="CQW56" s="355" t="s">
        <v>88</v>
      </c>
      <c r="CQX56" s="355" t="s">
        <v>88</v>
      </c>
      <c r="CQY56" s="355" t="s">
        <v>88</v>
      </c>
      <c r="CQZ56" s="355" t="s">
        <v>88</v>
      </c>
      <c r="CRA56" s="355" t="s">
        <v>88</v>
      </c>
      <c r="CRB56" s="355" t="s">
        <v>88</v>
      </c>
      <c r="CRC56" s="355" t="s">
        <v>88</v>
      </c>
      <c r="CRD56" s="355" t="s">
        <v>88</v>
      </c>
      <c r="CRE56" s="355" t="s">
        <v>88</v>
      </c>
      <c r="CRF56" s="355" t="s">
        <v>88</v>
      </c>
      <c r="CRG56" s="355" t="s">
        <v>88</v>
      </c>
      <c r="CRH56" s="355" t="s">
        <v>88</v>
      </c>
      <c r="CRI56" s="355" t="s">
        <v>88</v>
      </c>
      <c r="CRJ56" s="355" t="s">
        <v>88</v>
      </c>
      <c r="CRK56" s="355" t="s">
        <v>88</v>
      </c>
      <c r="CRL56" s="355" t="s">
        <v>88</v>
      </c>
      <c r="CRM56" s="355" t="s">
        <v>88</v>
      </c>
      <c r="CRN56" s="355" t="s">
        <v>88</v>
      </c>
      <c r="CRO56" s="355" t="s">
        <v>88</v>
      </c>
      <c r="CRP56" s="355" t="s">
        <v>88</v>
      </c>
      <c r="CRQ56" s="355" t="s">
        <v>88</v>
      </c>
      <c r="CRR56" s="355" t="s">
        <v>88</v>
      </c>
      <c r="CRS56" s="355" t="s">
        <v>88</v>
      </c>
      <c r="CRT56" s="355" t="s">
        <v>88</v>
      </c>
      <c r="CRU56" s="355" t="s">
        <v>88</v>
      </c>
      <c r="CRV56" s="355" t="s">
        <v>88</v>
      </c>
      <c r="CRW56" s="355" t="s">
        <v>88</v>
      </c>
      <c r="CRX56" s="355" t="s">
        <v>88</v>
      </c>
      <c r="CRY56" s="355" t="s">
        <v>88</v>
      </c>
      <c r="CRZ56" s="355" t="s">
        <v>88</v>
      </c>
      <c r="CSA56" s="355" t="s">
        <v>88</v>
      </c>
      <c r="CSB56" s="355" t="s">
        <v>88</v>
      </c>
      <c r="CSC56" s="355" t="s">
        <v>88</v>
      </c>
      <c r="CSD56" s="355" t="s">
        <v>88</v>
      </c>
      <c r="CSE56" s="355" t="s">
        <v>88</v>
      </c>
      <c r="CSF56" s="355" t="s">
        <v>88</v>
      </c>
      <c r="CSG56" s="355" t="s">
        <v>88</v>
      </c>
      <c r="CSH56" s="355" t="s">
        <v>88</v>
      </c>
      <c r="CSI56" s="355" t="s">
        <v>88</v>
      </c>
      <c r="CSJ56" s="355" t="s">
        <v>88</v>
      </c>
      <c r="CSK56" s="355" t="s">
        <v>88</v>
      </c>
      <c r="CSL56" s="355" t="s">
        <v>88</v>
      </c>
      <c r="CSM56" s="355" t="s">
        <v>88</v>
      </c>
      <c r="CSN56" s="355" t="s">
        <v>88</v>
      </c>
      <c r="CSO56" s="355" t="s">
        <v>88</v>
      </c>
      <c r="CSP56" s="355" t="s">
        <v>88</v>
      </c>
      <c r="CSQ56" s="355" t="s">
        <v>88</v>
      </c>
      <c r="CSR56" s="355" t="s">
        <v>88</v>
      </c>
      <c r="CSS56" s="355" t="s">
        <v>88</v>
      </c>
      <c r="CST56" s="355" t="s">
        <v>88</v>
      </c>
      <c r="CSU56" s="355" t="s">
        <v>88</v>
      </c>
      <c r="CSV56" s="355" t="s">
        <v>88</v>
      </c>
      <c r="CSW56" s="355" t="s">
        <v>88</v>
      </c>
      <c r="CSX56" s="355" t="s">
        <v>88</v>
      </c>
      <c r="CSY56" s="355" t="s">
        <v>88</v>
      </c>
      <c r="CSZ56" s="355" t="s">
        <v>88</v>
      </c>
      <c r="CTA56" s="355" t="s">
        <v>88</v>
      </c>
      <c r="CTB56" s="355" t="s">
        <v>88</v>
      </c>
      <c r="CTC56" s="355" t="s">
        <v>88</v>
      </c>
      <c r="CTD56" s="355" t="s">
        <v>88</v>
      </c>
      <c r="CTE56" s="355" t="s">
        <v>88</v>
      </c>
      <c r="CTF56" s="355" t="s">
        <v>88</v>
      </c>
      <c r="CTG56" s="355" t="s">
        <v>88</v>
      </c>
      <c r="CTH56" s="355" t="s">
        <v>88</v>
      </c>
      <c r="CTI56" s="355" t="s">
        <v>88</v>
      </c>
      <c r="CTJ56" s="355" t="s">
        <v>88</v>
      </c>
      <c r="CTK56" s="355" t="s">
        <v>88</v>
      </c>
      <c r="CTL56" s="355" t="s">
        <v>88</v>
      </c>
      <c r="CTM56" s="355" t="s">
        <v>88</v>
      </c>
      <c r="CTN56" s="355" t="s">
        <v>88</v>
      </c>
      <c r="CTO56" s="355" t="s">
        <v>88</v>
      </c>
      <c r="CTP56" s="355" t="s">
        <v>88</v>
      </c>
      <c r="CTQ56" s="355" t="s">
        <v>88</v>
      </c>
      <c r="CTR56" s="355" t="s">
        <v>88</v>
      </c>
      <c r="CTS56" s="355" t="s">
        <v>88</v>
      </c>
      <c r="CTT56" s="355" t="s">
        <v>88</v>
      </c>
      <c r="CTU56" s="355" t="s">
        <v>88</v>
      </c>
      <c r="CTV56" s="355" t="s">
        <v>88</v>
      </c>
      <c r="CTW56" s="355" t="s">
        <v>88</v>
      </c>
      <c r="CTX56" s="355" t="s">
        <v>88</v>
      </c>
      <c r="CTY56" s="355" t="s">
        <v>88</v>
      </c>
      <c r="CTZ56" s="355" t="s">
        <v>88</v>
      </c>
      <c r="CUA56" s="355" t="s">
        <v>88</v>
      </c>
      <c r="CUB56" s="355" t="s">
        <v>88</v>
      </c>
      <c r="CUC56" s="355" t="s">
        <v>88</v>
      </c>
      <c r="CUD56" s="355" t="s">
        <v>88</v>
      </c>
      <c r="CUE56" s="355" t="s">
        <v>88</v>
      </c>
      <c r="CUF56" s="355" t="s">
        <v>88</v>
      </c>
      <c r="CUG56" s="355" t="s">
        <v>88</v>
      </c>
      <c r="CUH56" s="355" t="s">
        <v>88</v>
      </c>
      <c r="CUI56" s="355" t="s">
        <v>88</v>
      </c>
      <c r="CUJ56" s="355" t="s">
        <v>88</v>
      </c>
      <c r="CUK56" s="355" t="s">
        <v>88</v>
      </c>
      <c r="CUL56" s="355" t="s">
        <v>88</v>
      </c>
      <c r="CUM56" s="355" t="s">
        <v>88</v>
      </c>
      <c r="CUN56" s="355" t="s">
        <v>88</v>
      </c>
      <c r="CUO56" s="355" t="s">
        <v>88</v>
      </c>
      <c r="CUP56" s="355" t="s">
        <v>88</v>
      </c>
      <c r="CUQ56" s="355" t="s">
        <v>88</v>
      </c>
      <c r="CUR56" s="355" t="s">
        <v>88</v>
      </c>
      <c r="CUS56" s="355" t="s">
        <v>88</v>
      </c>
      <c r="CUT56" s="355" t="s">
        <v>88</v>
      </c>
      <c r="CUU56" s="355" t="s">
        <v>88</v>
      </c>
      <c r="CUV56" s="355" t="s">
        <v>88</v>
      </c>
      <c r="CUW56" s="355" t="s">
        <v>88</v>
      </c>
      <c r="CUX56" s="355" t="s">
        <v>88</v>
      </c>
      <c r="CUY56" s="355" t="s">
        <v>88</v>
      </c>
      <c r="CUZ56" s="355" t="s">
        <v>88</v>
      </c>
      <c r="CVA56" s="355" t="s">
        <v>88</v>
      </c>
      <c r="CVB56" s="355" t="s">
        <v>88</v>
      </c>
      <c r="CVC56" s="355" t="s">
        <v>88</v>
      </c>
      <c r="CVD56" s="355" t="s">
        <v>88</v>
      </c>
      <c r="CVE56" s="355" t="s">
        <v>88</v>
      </c>
      <c r="CVF56" s="355" t="s">
        <v>88</v>
      </c>
      <c r="CVG56" s="355" t="s">
        <v>88</v>
      </c>
      <c r="CVH56" s="355" t="s">
        <v>88</v>
      </c>
      <c r="CVI56" s="355" t="s">
        <v>88</v>
      </c>
      <c r="CVJ56" s="355" t="s">
        <v>88</v>
      </c>
      <c r="CVK56" s="355" t="s">
        <v>88</v>
      </c>
      <c r="CVL56" s="355" t="s">
        <v>88</v>
      </c>
      <c r="CVM56" s="355" t="s">
        <v>88</v>
      </c>
      <c r="CVN56" s="355" t="s">
        <v>88</v>
      </c>
      <c r="CVO56" s="355" t="s">
        <v>88</v>
      </c>
      <c r="CVP56" s="355" t="s">
        <v>88</v>
      </c>
      <c r="CVQ56" s="355" t="s">
        <v>88</v>
      </c>
      <c r="CVR56" s="355" t="s">
        <v>88</v>
      </c>
      <c r="CVS56" s="355" t="s">
        <v>88</v>
      </c>
      <c r="CVT56" s="355" t="s">
        <v>88</v>
      </c>
      <c r="CVU56" s="355" t="s">
        <v>88</v>
      </c>
      <c r="CVV56" s="355" t="s">
        <v>88</v>
      </c>
      <c r="CVW56" s="355" t="s">
        <v>88</v>
      </c>
      <c r="CVX56" s="355" t="s">
        <v>88</v>
      </c>
      <c r="CVY56" s="355" t="s">
        <v>88</v>
      </c>
      <c r="CVZ56" s="355" t="s">
        <v>88</v>
      </c>
      <c r="CWA56" s="355" t="s">
        <v>88</v>
      </c>
      <c r="CWB56" s="355" t="s">
        <v>88</v>
      </c>
      <c r="CWC56" s="355" t="s">
        <v>88</v>
      </c>
      <c r="CWD56" s="355" t="s">
        <v>88</v>
      </c>
      <c r="CWE56" s="355" t="s">
        <v>88</v>
      </c>
      <c r="CWF56" s="355" t="s">
        <v>88</v>
      </c>
      <c r="CWG56" s="355" t="s">
        <v>88</v>
      </c>
      <c r="CWH56" s="355" t="s">
        <v>88</v>
      </c>
      <c r="CWI56" s="355" t="s">
        <v>88</v>
      </c>
      <c r="CWJ56" s="355" t="s">
        <v>88</v>
      </c>
      <c r="CWK56" s="355" t="s">
        <v>88</v>
      </c>
      <c r="CWL56" s="355" t="s">
        <v>88</v>
      </c>
      <c r="CWM56" s="355" t="s">
        <v>88</v>
      </c>
      <c r="CWN56" s="355" t="s">
        <v>88</v>
      </c>
      <c r="CWO56" s="355" t="s">
        <v>88</v>
      </c>
      <c r="CWP56" s="355" t="s">
        <v>88</v>
      </c>
      <c r="CWQ56" s="355" t="s">
        <v>88</v>
      </c>
      <c r="CWR56" s="355" t="s">
        <v>88</v>
      </c>
      <c r="CWS56" s="355" t="s">
        <v>88</v>
      </c>
      <c r="CWT56" s="355" t="s">
        <v>88</v>
      </c>
      <c r="CWU56" s="355" t="s">
        <v>88</v>
      </c>
      <c r="CWV56" s="355" t="s">
        <v>88</v>
      </c>
      <c r="CWW56" s="355" t="s">
        <v>88</v>
      </c>
      <c r="CWX56" s="355" t="s">
        <v>88</v>
      </c>
      <c r="CWY56" s="355" t="s">
        <v>88</v>
      </c>
      <c r="CWZ56" s="355" t="s">
        <v>88</v>
      </c>
      <c r="CXA56" s="355" t="s">
        <v>88</v>
      </c>
      <c r="CXB56" s="355" t="s">
        <v>88</v>
      </c>
      <c r="CXC56" s="355" t="s">
        <v>88</v>
      </c>
      <c r="CXD56" s="355" t="s">
        <v>88</v>
      </c>
      <c r="CXE56" s="355" t="s">
        <v>88</v>
      </c>
      <c r="CXF56" s="355" t="s">
        <v>88</v>
      </c>
      <c r="CXG56" s="355" t="s">
        <v>88</v>
      </c>
      <c r="CXH56" s="355" t="s">
        <v>88</v>
      </c>
      <c r="CXI56" s="355" t="s">
        <v>88</v>
      </c>
      <c r="CXJ56" s="355" t="s">
        <v>88</v>
      </c>
      <c r="CXK56" s="355" t="s">
        <v>88</v>
      </c>
      <c r="CXL56" s="355" t="s">
        <v>88</v>
      </c>
      <c r="CXM56" s="355" t="s">
        <v>88</v>
      </c>
      <c r="CXN56" s="355" t="s">
        <v>88</v>
      </c>
      <c r="CXO56" s="355" t="s">
        <v>88</v>
      </c>
      <c r="CXP56" s="355" t="s">
        <v>88</v>
      </c>
      <c r="CXQ56" s="355" t="s">
        <v>88</v>
      </c>
      <c r="CXR56" s="355" t="s">
        <v>88</v>
      </c>
      <c r="CXS56" s="355" t="s">
        <v>88</v>
      </c>
      <c r="CXT56" s="355" t="s">
        <v>88</v>
      </c>
      <c r="CXU56" s="355" t="s">
        <v>88</v>
      </c>
      <c r="CXV56" s="355" t="s">
        <v>88</v>
      </c>
      <c r="CXW56" s="355" t="s">
        <v>88</v>
      </c>
      <c r="CXX56" s="355" t="s">
        <v>88</v>
      </c>
      <c r="CXY56" s="355" t="s">
        <v>88</v>
      </c>
      <c r="CXZ56" s="355" t="s">
        <v>88</v>
      </c>
      <c r="CYA56" s="355" t="s">
        <v>88</v>
      </c>
      <c r="CYB56" s="355" t="s">
        <v>88</v>
      </c>
      <c r="CYC56" s="355" t="s">
        <v>88</v>
      </c>
      <c r="CYD56" s="355" t="s">
        <v>88</v>
      </c>
      <c r="CYE56" s="355" t="s">
        <v>88</v>
      </c>
      <c r="CYF56" s="355" t="s">
        <v>88</v>
      </c>
      <c r="CYG56" s="355" t="s">
        <v>88</v>
      </c>
      <c r="CYH56" s="355" t="s">
        <v>88</v>
      </c>
      <c r="CYI56" s="355" t="s">
        <v>88</v>
      </c>
      <c r="CYJ56" s="355" t="s">
        <v>88</v>
      </c>
      <c r="CYK56" s="355" t="s">
        <v>88</v>
      </c>
      <c r="CYL56" s="355" t="s">
        <v>88</v>
      </c>
      <c r="CYM56" s="355" t="s">
        <v>88</v>
      </c>
      <c r="CYN56" s="355" t="s">
        <v>88</v>
      </c>
      <c r="CYO56" s="355" t="s">
        <v>88</v>
      </c>
      <c r="CYP56" s="355" t="s">
        <v>88</v>
      </c>
      <c r="CYQ56" s="355" t="s">
        <v>88</v>
      </c>
      <c r="CYR56" s="355" t="s">
        <v>88</v>
      </c>
      <c r="CYS56" s="355" t="s">
        <v>88</v>
      </c>
      <c r="CYT56" s="355" t="s">
        <v>88</v>
      </c>
      <c r="CYU56" s="355" t="s">
        <v>88</v>
      </c>
      <c r="CYV56" s="355" t="s">
        <v>88</v>
      </c>
      <c r="CYW56" s="355" t="s">
        <v>88</v>
      </c>
      <c r="CYX56" s="355" t="s">
        <v>88</v>
      </c>
      <c r="CYY56" s="355" t="s">
        <v>88</v>
      </c>
      <c r="CYZ56" s="355" t="s">
        <v>88</v>
      </c>
      <c r="CZA56" s="355" t="s">
        <v>88</v>
      </c>
      <c r="CZB56" s="355" t="s">
        <v>88</v>
      </c>
      <c r="CZC56" s="355" t="s">
        <v>88</v>
      </c>
      <c r="CZD56" s="355" t="s">
        <v>88</v>
      </c>
      <c r="CZE56" s="355" t="s">
        <v>88</v>
      </c>
      <c r="CZF56" s="355" t="s">
        <v>88</v>
      </c>
      <c r="CZG56" s="355" t="s">
        <v>88</v>
      </c>
      <c r="CZH56" s="355" t="s">
        <v>88</v>
      </c>
      <c r="CZI56" s="355" t="s">
        <v>88</v>
      </c>
      <c r="CZJ56" s="355" t="s">
        <v>88</v>
      </c>
      <c r="CZK56" s="355" t="s">
        <v>88</v>
      </c>
      <c r="CZL56" s="355" t="s">
        <v>88</v>
      </c>
      <c r="CZM56" s="355" t="s">
        <v>88</v>
      </c>
      <c r="CZN56" s="355" t="s">
        <v>88</v>
      </c>
      <c r="CZO56" s="355" t="s">
        <v>88</v>
      </c>
      <c r="CZP56" s="355" t="s">
        <v>88</v>
      </c>
      <c r="CZQ56" s="355" t="s">
        <v>88</v>
      </c>
      <c r="CZR56" s="355" t="s">
        <v>88</v>
      </c>
      <c r="CZS56" s="355" t="s">
        <v>88</v>
      </c>
      <c r="CZT56" s="355" t="s">
        <v>88</v>
      </c>
      <c r="CZU56" s="355" t="s">
        <v>88</v>
      </c>
      <c r="CZV56" s="355" t="s">
        <v>88</v>
      </c>
      <c r="CZW56" s="355" t="s">
        <v>88</v>
      </c>
      <c r="CZX56" s="355" t="s">
        <v>88</v>
      </c>
      <c r="CZY56" s="355" t="s">
        <v>88</v>
      </c>
      <c r="CZZ56" s="355" t="s">
        <v>88</v>
      </c>
      <c r="DAA56" s="355" t="s">
        <v>88</v>
      </c>
      <c r="DAB56" s="355" t="s">
        <v>88</v>
      </c>
      <c r="DAC56" s="355" t="s">
        <v>88</v>
      </c>
      <c r="DAD56" s="355" t="s">
        <v>88</v>
      </c>
      <c r="DAE56" s="355" t="s">
        <v>88</v>
      </c>
      <c r="DAF56" s="355" t="s">
        <v>88</v>
      </c>
      <c r="DAG56" s="355" t="s">
        <v>88</v>
      </c>
      <c r="DAH56" s="355" t="s">
        <v>88</v>
      </c>
      <c r="DAI56" s="355" t="s">
        <v>88</v>
      </c>
      <c r="DAJ56" s="355" t="s">
        <v>88</v>
      </c>
      <c r="DAK56" s="355" t="s">
        <v>88</v>
      </c>
      <c r="DAL56" s="355" t="s">
        <v>88</v>
      </c>
      <c r="DAM56" s="355" t="s">
        <v>88</v>
      </c>
      <c r="DAN56" s="355" t="s">
        <v>88</v>
      </c>
      <c r="DAO56" s="355" t="s">
        <v>88</v>
      </c>
      <c r="DAP56" s="355" t="s">
        <v>88</v>
      </c>
      <c r="DAQ56" s="355" t="s">
        <v>88</v>
      </c>
      <c r="DAR56" s="355" t="s">
        <v>88</v>
      </c>
      <c r="DAS56" s="355" t="s">
        <v>88</v>
      </c>
      <c r="DAT56" s="355" t="s">
        <v>88</v>
      </c>
      <c r="DAU56" s="355" t="s">
        <v>88</v>
      </c>
      <c r="DAV56" s="355" t="s">
        <v>88</v>
      </c>
      <c r="DAW56" s="355" t="s">
        <v>88</v>
      </c>
      <c r="DAX56" s="355" t="s">
        <v>88</v>
      </c>
      <c r="DAY56" s="355" t="s">
        <v>88</v>
      </c>
      <c r="DAZ56" s="355" t="s">
        <v>88</v>
      </c>
      <c r="DBA56" s="355" t="s">
        <v>88</v>
      </c>
      <c r="DBB56" s="355" t="s">
        <v>88</v>
      </c>
      <c r="DBC56" s="355" t="s">
        <v>88</v>
      </c>
      <c r="DBD56" s="355" t="s">
        <v>88</v>
      </c>
      <c r="DBE56" s="355" t="s">
        <v>88</v>
      </c>
      <c r="DBF56" s="355" t="s">
        <v>88</v>
      </c>
      <c r="DBG56" s="355" t="s">
        <v>88</v>
      </c>
      <c r="DBH56" s="355" t="s">
        <v>88</v>
      </c>
      <c r="DBI56" s="355" t="s">
        <v>88</v>
      </c>
      <c r="DBJ56" s="355" t="s">
        <v>88</v>
      </c>
      <c r="DBK56" s="355" t="s">
        <v>88</v>
      </c>
      <c r="DBL56" s="355" t="s">
        <v>88</v>
      </c>
      <c r="DBM56" s="355" t="s">
        <v>88</v>
      </c>
      <c r="DBN56" s="355" t="s">
        <v>88</v>
      </c>
      <c r="DBO56" s="355" t="s">
        <v>88</v>
      </c>
      <c r="DBP56" s="355" t="s">
        <v>88</v>
      </c>
      <c r="DBQ56" s="355" t="s">
        <v>88</v>
      </c>
      <c r="DBR56" s="355" t="s">
        <v>88</v>
      </c>
      <c r="DBS56" s="355" t="s">
        <v>88</v>
      </c>
      <c r="DBT56" s="355" t="s">
        <v>88</v>
      </c>
      <c r="DBU56" s="355" t="s">
        <v>88</v>
      </c>
      <c r="DBV56" s="355" t="s">
        <v>88</v>
      </c>
      <c r="DBW56" s="355" t="s">
        <v>88</v>
      </c>
      <c r="DBX56" s="355" t="s">
        <v>88</v>
      </c>
      <c r="DBY56" s="355" t="s">
        <v>88</v>
      </c>
      <c r="DBZ56" s="355" t="s">
        <v>88</v>
      </c>
      <c r="DCA56" s="355" t="s">
        <v>88</v>
      </c>
      <c r="DCB56" s="355" t="s">
        <v>88</v>
      </c>
      <c r="DCC56" s="355" t="s">
        <v>88</v>
      </c>
      <c r="DCD56" s="355" t="s">
        <v>88</v>
      </c>
      <c r="DCE56" s="355" t="s">
        <v>88</v>
      </c>
      <c r="DCF56" s="355" t="s">
        <v>88</v>
      </c>
      <c r="DCG56" s="355" t="s">
        <v>88</v>
      </c>
      <c r="DCH56" s="355" t="s">
        <v>88</v>
      </c>
      <c r="DCI56" s="355" t="s">
        <v>88</v>
      </c>
      <c r="DCJ56" s="355" t="s">
        <v>88</v>
      </c>
      <c r="DCK56" s="355" t="s">
        <v>88</v>
      </c>
      <c r="DCL56" s="355" t="s">
        <v>88</v>
      </c>
      <c r="DCM56" s="355" t="s">
        <v>88</v>
      </c>
      <c r="DCN56" s="355" t="s">
        <v>88</v>
      </c>
      <c r="DCO56" s="355" t="s">
        <v>88</v>
      </c>
      <c r="DCP56" s="355" t="s">
        <v>88</v>
      </c>
      <c r="DCQ56" s="355" t="s">
        <v>88</v>
      </c>
      <c r="DCR56" s="355" t="s">
        <v>88</v>
      </c>
      <c r="DCS56" s="355" t="s">
        <v>88</v>
      </c>
      <c r="DCT56" s="355" t="s">
        <v>88</v>
      </c>
      <c r="DCU56" s="355" t="s">
        <v>88</v>
      </c>
      <c r="DCV56" s="355" t="s">
        <v>88</v>
      </c>
      <c r="DCW56" s="355" t="s">
        <v>88</v>
      </c>
      <c r="DCX56" s="355" t="s">
        <v>88</v>
      </c>
      <c r="DCY56" s="355" t="s">
        <v>88</v>
      </c>
      <c r="DCZ56" s="355" t="s">
        <v>88</v>
      </c>
      <c r="DDA56" s="355" t="s">
        <v>88</v>
      </c>
      <c r="DDB56" s="355" t="s">
        <v>88</v>
      </c>
      <c r="DDC56" s="355" t="s">
        <v>88</v>
      </c>
      <c r="DDD56" s="355" t="s">
        <v>88</v>
      </c>
      <c r="DDE56" s="355" t="s">
        <v>88</v>
      </c>
      <c r="DDF56" s="355" t="s">
        <v>88</v>
      </c>
      <c r="DDG56" s="355" t="s">
        <v>88</v>
      </c>
      <c r="DDH56" s="355" t="s">
        <v>88</v>
      </c>
      <c r="DDI56" s="355" t="s">
        <v>88</v>
      </c>
      <c r="DDJ56" s="355" t="s">
        <v>88</v>
      </c>
      <c r="DDK56" s="355" t="s">
        <v>88</v>
      </c>
      <c r="DDL56" s="355" t="s">
        <v>88</v>
      </c>
      <c r="DDM56" s="355" t="s">
        <v>88</v>
      </c>
      <c r="DDN56" s="355" t="s">
        <v>88</v>
      </c>
      <c r="DDO56" s="355" t="s">
        <v>88</v>
      </c>
      <c r="DDP56" s="355" t="s">
        <v>88</v>
      </c>
      <c r="DDQ56" s="355" t="s">
        <v>88</v>
      </c>
      <c r="DDR56" s="355" t="s">
        <v>88</v>
      </c>
      <c r="DDS56" s="355" t="s">
        <v>88</v>
      </c>
      <c r="DDT56" s="355" t="s">
        <v>88</v>
      </c>
      <c r="DDU56" s="355" t="s">
        <v>88</v>
      </c>
      <c r="DDV56" s="355" t="s">
        <v>88</v>
      </c>
      <c r="DDW56" s="355" t="s">
        <v>88</v>
      </c>
      <c r="DDX56" s="355" t="s">
        <v>88</v>
      </c>
      <c r="DDY56" s="355" t="s">
        <v>88</v>
      </c>
      <c r="DDZ56" s="355" t="s">
        <v>88</v>
      </c>
      <c r="DEA56" s="355" t="s">
        <v>88</v>
      </c>
      <c r="DEB56" s="355" t="s">
        <v>88</v>
      </c>
      <c r="DEC56" s="355" t="s">
        <v>88</v>
      </c>
      <c r="DED56" s="355" t="s">
        <v>88</v>
      </c>
      <c r="DEE56" s="355" t="s">
        <v>88</v>
      </c>
      <c r="DEF56" s="355" t="s">
        <v>88</v>
      </c>
      <c r="DEG56" s="355" t="s">
        <v>88</v>
      </c>
      <c r="DEH56" s="355" t="s">
        <v>88</v>
      </c>
      <c r="DEI56" s="355" t="s">
        <v>88</v>
      </c>
      <c r="DEJ56" s="355" t="s">
        <v>88</v>
      </c>
      <c r="DEK56" s="355" t="s">
        <v>88</v>
      </c>
      <c r="DEL56" s="355" t="s">
        <v>88</v>
      </c>
      <c r="DEM56" s="355" t="s">
        <v>88</v>
      </c>
      <c r="DEN56" s="355" t="s">
        <v>88</v>
      </c>
      <c r="DEO56" s="355" t="s">
        <v>88</v>
      </c>
      <c r="DEP56" s="355" t="s">
        <v>88</v>
      </c>
      <c r="DEQ56" s="355" t="s">
        <v>88</v>
      </c>
      <c r="DER56" s="355" t="s">
        <v>88</v>
      </c>
      <c r="DES56" s="355" t="s">
        <v>88</v>
      </c>
      <c r="DET56" s="355" t="s">
        <v>88</v>
      </c>
      <c r="DEU56" s="355" t="s">
        <v>88</v>
      </c>
      <c r="DEV56" s="355" t="s">
        <v>88</v>
      </c>
      <c r="DEW56" s="355" t="s">
        <v>88</v>
      </c>
      <c r="DEX56" s="355" t="s">
        <v>88</v>
      </c>
      <c r="DEY56" s="355" t="s">
        <v>88</v>
      </c>
      <c r="DEZ56" s="355" t="s">
        <v>88</v>
      </c>
      <c r="DFA56" s="355" t="s">
        <v>88</v>
      </c>
      <c r="DFB56" s="355" t="s">
        <v>88</v>
      </c>
      <c r="DFC56" s="355" t="s">
        <v>88</v>
      </c>
      <c r="DFD56" s="355" t="s">
        <v>88</v>
      </c>
      <c r="DFE56" s="355" t="s">
        <v>88</v>
      </c>
      <c r="DFF56" s="355" t="s">
        <v>88</v>
      </c>
      <c r="DFG56" s="355" t="s">
        <v>88</v>
      </c>
      <c r="DFH56" s="355" t="s">
        <v>88</v>
      </c>
      <c r="DFI56" s="355" t="s">
        <v>88</v>
      </c>
      <c r="DFJ56" s="355" t="s">
        <v>88</v>
      </c>
      <c r="DFK56" s="355" t="s">
        <v>88</v>
      </c>
      <c r="DFL56" s="355" t="s">
        <v>88</v>
      </c>
      <c r="DFM56" s="355" t="s">
        <v>88</v>
      </c>
      <c r="DFN56" s="355" t="s">
        <v>88</v>
      </c>
      <c r="DFO56" s="355" t="s">
        <v>88</v>
      </c>
      <c r="DFP56" s="355" t="s">
        <v>88</v>
      </c>
      <c r="DFQ56" s="355" t="s">
        <v>88</v>
      </c>
      <c r="DFR56" s="355" t="s">
        <v>88</v>
      </c>
      <c r="DFS56" s="355" t="s">
        <v>88</v>
      </c>
      <c r="DFT56" s="355" t="s">
        <v>88</v>
      </c>
      <c r="DFU56" s="355" t="s">
        <v>88</v>
      </c>
      <c r="DFV56" s="355" t="s">
        <v>88</v>
      </c>
      <c r="DFW56" s="355" t="s">
        <v>88</v>
      </c>
      <c r="DFX56" s="355" t="s">
        <v>88</v>
      </c>
      <c r="DFY56" s="355" t="s">
        <v>88</v>
      </c>
      <c r="DFZ56" s="355" t="s">
        <v>88</v>
      </c>
      <c r="DGA56" s="355" t="s">
        <v>88</v>
      </c>
      <c r="DGB56" s="355" t="s">
        <v>88</v>
      </c>
      <c r="DGC56" s="355" t="s">
        <v>88</v>
      </c>
      <c r="DGD56" s="355" t="s">
        <v>88</v>
      </c>
      <c r="DGE56" s="355" t="s">
        <v>88</v>
      </c>
      <c r="DGF56" s="355" t="s">
        <v>88</v>
      </c>
      <c r="DGG56" s="355" t="s">
        <v>88</v>
      </c>
      <c r="DGH56" s="355" t="s">
        <v>88</v>
      </c>
      <c r="DGI56" s="355" t="s">
        <v>88</v>
      </c>
      <c r="DGJ56" s="355" t="s">
        <v>88</v>
      </c>
      <c r="DGK56" s="355" t="s">
        <v>88</v>
      </c>
      <c r="DGL56" s="355" t="s">
        <v>88</v>
      </c>
      <c r="DGM56" s="355" t="s">
        <v>88</v>
      </c>
      <c r="DGN56" s="355" t="s">
        <v>88</v>
      </c>
      <c r="DGO56" s="355" t="s">
        <v>88</v>
      </c>
      <c r="DGP56" s="355" t="s">
        <v>88</v>
      </c>
      <c r="DGQ56" s="355" t="s">
        <v>88</v>
      </c>
      <c r="DGR56" s="355" t="s">
        <v>88</v>
      </c>
      <c r="DGS56" s="355" t="s">
        <v>88</v>
      </c>
      <c r="DGT56" s="355" t="s">
        <v>88</v>
      </c>
      <c r="DGU56" s="355" t="s">
        <v>88</v>
      </c>
      <c r="DGV56" s="355" t="s">
        <v>88</v>
      </c>
      <c r="DGW56" s="355" t="s">
        <v>88</v>
      </c>
      <c r="DGX56" s="355" t="s">
        <v>88</v>
      </c>
      <c r="DGY56" s="355" t="s">
        <v>88</v>
      </c>
      <c r="DGZ56" s="355" t="s">
        <v>88</v>
      </c>
      <c r="DHA56" s="355" t="s">
        <v>88</v>
      </c>
      <c r="DHB56" s="355" t="s">
        <v>88</v>
      </c>
      <c r="DHC56" s="355" t="s">
        <v>88</v>
      </c>
      <c r="DHD56" s="355" t="s">
        <v>88</v>
      </c>
      <c r="DHE56" s="355" t="s">
        <v>88</v>
      </c>
      <c r="DHF56" s="355" t="s">
        <v>88</v>
      </c>
      <c r="DHG56" s="355" t="s">
        <v>88</v>
      </c>
      <c r="DHH56" s="355" t="s">
        <v>88</v>
      </c>
      <c r="DHI56" s="355" t="s">
        <v>88</v>
      </c>
      <c r="DHJ56" s="355" t="s">
        <v>88</v>
      </c>
      <c r="DHK56" s="355" t="s">
        <v>88</v>
      </c>
      <c r="DHL56" s="355" t="s">
        <v>88</v>
      </c>
      <c r="DHM56" s="355" t="s">
        <v>88</v>
      </c>
      <c r="DHN56" s="355" t="s">
        <v>88</v>
      </c>
      <c r="DHO56" s="355" t="s">
        <v>88</v>
      </c>
      <c r="DHP56" s="355" t="s">
        <v>88</v>
      </c>
      <c r="DHQ56" s="355" t="s">
        <v>88</v>
      </c>
      <c r="DHR56" s="355" t="s">
        <v>88</v>
      </c>
      <c r="DHS56" s="355" t="s">
        <v>88</v>
      </c>
      <c r="DHT56" s="355" t="s">
        <v>88</v>
      </c>
      <c r="DHU56" s="355" t="s">
        <v>88</v>
      </c>
      <c r="DHV56" s="355" t="s">
        <v>88</v>
      </c>
      <c r="DHW56" s="355" t="s">
        <v>88</v>
      </c>
      <c r="DHX56" s="355" t="s">
        <v>88</v>
      </c>
      <c r="DHY56" s="355" t="s">
        <v>88</v>
      </c>
      <c r="DHZ56" s="355" t="s">
        <v>88</v>
      </c>
      <c r="DIA56" s="355" t="s">
        <v>88</v>
      </c>
      <c r="DIB56" s="355" t="s">
        <v>88</v>
      </c>
      <c r="DIC56" s="355" t="s">
        <v>88</v>
      </c>
      <c r="DID56" s="355" t="s">
        <v>88</v>
      </c>
      <c r="DIE56" s="355" t="s">
        <v>88</v>
      </c>
      <c r="DIF56" s="355" t="s">
        <v>88</v>
      </c>
      <c r="DIG56" s="355" t="s">
        <v>88</v>
      </c>
      <c r="DIH56" s="355" t="s">
        <v>88</v>
      </c>
      <c r="DII56" s="355" t="s">
        <v>88</v>
      </c>
      <c r="DIJ56" s="355" t="s">
        <v>88</v>
      </c>
      <c r="DIK56" s="355" t="s">
        <v>88</v>
      </c>
      <c r="DIL56" s="355" t="s">
        <v>88</v>
      </c>
      <c r="DIM56" s="355" t="s">
        <v>88</v>
      </c>
      <c r="DIN56" s="355" t="s">
        <v>88</v>
      </c>
      <c r="DIO56" s="355" t="s">
        <v>88</v>
      </c>
      <c r="DIP56" s="355" t="s">
        <v>88</v>
      </c>
      <c r="DIQ56" s="355" t="s">
        <v>88</v>
      </c>
      <c r="DIR56" s="355" t="s">
        <v>88</v>
      </c>
      <c r="DIS56" s="355" t="s">
        <v>88</v>
      </c>
      <c r="DIT56" s="355" t="s">
        <v>88</v>
      </c>
      <c r="DIU56" s="355" t="s">
        <v>88</v>
      </c>
      <c r="DIV56" s="355" t="s">
        <v>88</v>
      </c>
      <c r="DIW56" s="355" t="s">
        <v>88</v>
      </c>
      <c r="DIX56" s="355" t="s">
        <v>88</v>
      </c>
      <c r="DIY56" s="355" t="s">
        <v>88</v>
      </c>
      <c r="DIZ56" s="355" t="s">
        <v>88</v>
      </c>
      <c r="DJA56" s="355" t="s">
        <v>88</v>
      </c>
      <c r="DJB56" s="355" t="s">
        <v>88</v>
      </c>
      <c r="DJC56" s="355" t="s">
        <v>88</v>
      </c>
      <c r="DJD56" s="355" t="s">
        <v>88</v>
      </c>
      <c r="DJE56" s="355" t="s">
        <v>88</v>
      </c>
      <c r="DJF56" s="355" t="s">
        <v>88</v>
      </c>
      <c r="DJG56" s="355" t="s">
        <v>88</v>
      </c>
      <c r="DJH56" s="355" t="s">
        <v>88</v>
      </c>
      <c r="DJI56" s="355" t="s">
        <v>88</v>
      </c>
      <c r="DJJ56" s="355" t="s">
        <v>88</v>
      </c>
      <c r="DJK56" s="355" t="s">
        <v>88</v>
      </c>
      <c r="DJL56" s="355" t="s">
        <v>88</v>
      </c>
      <c r="DJM56" s="355" t="s">
        <v>88</v>
      </c>
      <c r="DJN56" s="355" t="s">
        <v>88</v>
      </c>
      <c r="DJO56" s="355" t="s">
        <v>88</v>
      </c>
      <c r="DJP56" s="355" t="s">
        <v>88</v>
      </c>
      <c r="DJQ56" s="355" t="s">
        <v>88</v>
      </c>
      <c r="DJR56" s="355" t="s">
        <v>88</v>
      </c>
      <c r="DJS56" s="355" t="s">
        <v>88</v>
      </c>
      <c r="DJT56" s="355" t="s">
        <v>88</v>
      </c>
      <c r="DJU56" s="355" t="s">
        <v>88</v>
      </c>
      <c r="DJV56" s="355" t="s">
        <v>88</v>
      </c>
      <c r="DJW56" s="355" t="s">
        <v>88</v>
      </c>
      <c r="DJX56" s="355" t="s">
        <v>88</v>
      </c>
      <c r="DJY56" s="355" t="s">
        <v>88</v>
      </c>
      <c r="DJZ56" s="355" t="s">
        <v>88</v>
      </c>
      <c r="DKA56" s="355" t="s">
        <v>88</v>
      </c>
      <c r="DKB56" s="355" t="s">
        <v>88</v>
      </c>
      <c r="DKC56" s="355" t="s">
        <v>88</v>
      </c>
      <c r="DKD56" s="355" t="s">
        <v>88</v>
      </c>
      <c r="DKE56" s="355" t="s">
        <v>88</v>
      </c>
      <c r="DKF56" s="355" t="s">
        <v>88</v>
      </c>
      <c r="DKG56" s="355" t="s">
        <v>88</v>
      </c>
      <c r="DKH56" s="355" t="s">
        <v>88</v>
      </c>
      <c r="DKI56" s="355" t="s">
        <v>88</v>
      </c>
      <c r="DKJ56" s="355" t="s">
        <v>88</v>
      </c>
      <c r="DKK56" s="355" t="s">
        <v>88</v>
      </c>
      <c r="DKL56" s="355" t="s">
        <v>88</v>
      </c>
      <c r="DKM56" s="355" t="s">
        <v>88</v>
      </c>
      <c r="DKN56" s="355" t="s">
        <v>88</v>
      </c>
      <c r="DKO56" s="355" t="s">
        <v>88</v>
      </c>
      <c r="DKP56" s="355" t="s">
        <v>88</v>
      </c>
      <c r="DKQ56" s="355" t="s">
        <v>88</v>
      </c>
      <c r="DKR56" s="355" t="s">
        <v>88</v>
      </c>
      <c r="DKS56" s="355" t="s">
        <v>88</v>
      </c>
      <c r="DKT56" s="355" t="s">
        <v>88</v>
      </c>
      <c r="DKU56" s="355" t="s">
        <v>88</v>
      </c>
      <c r="DKV56" s="355" t="s">
        <v>88</v>
      </c>
      <c r="DKW56" s="355" t="s">
        <v>88</v>
      </c>
      <c r="DKX56" s="355" t="s">
        <v>88</v>
      </c>
      <c r="DKY56" s="355" t="s">
        <v>88</v>
      </c>
      <c r="DKZ56" s="355" t="s">
        <v>88</v>
      </c>
      <c r="DLA56" s="355" t="s">
        <v>88</v>
      </c>
      <c r="DLB56" s="355" t="s">
        <v>88</v>
      </c>
      <c r="DLC56" s="355" t="s">
        <v>88</v>
      </c>
      <c r="DLD56" s="355" t="s">
        <v>88</v>
      </c>
      <c r="DLE56" s="355" t="s">
        <v>88</v>
      </c>
      <c r="DLF56" s="355" t="s">
        <v>88</v>
      </c>
      <c r="DLG56" s="355" t="s">
        <v>88</v>
      </c>
      <c r="DLH56" s="355" t="s">
        <v>88</v>
      </c>
      <c r="DLI56" s="355" t="s">
        <v>88</v>
      </c>
      <c r="DLJ56" s="355" t="s">
        <v>88</v>
      </c>
      <c r="DLK56" s="355" t="s">
        <v>88</v>
      </c>
      <c r="DLL56" s="355" t="s">
        <v>88</v>
      </c>
      <c r="DLM56" s="355" t="s">
        <v>88</v>
      </c>
      <c r="DLN56" s="355" t="s">
        <v>88</v>
      </c>
      <c r="DLO56" s="355" t="s">
        <v>88</v>
      </c>
      <c r="DLP56" s="355" t="s">
        <v>88</v>
      </c>
      <c r="DLQ56" s="355" t="s">
        <v>88</v>
      </c>
      <c r="DLR56" s="355" t="s">
        <v>88</v>
      </c>
      <c r="DLS56" s="355" t="s">
        <v>88</v>
      </c>
      <c r="DLT56" s="355" t="s">
        <v>88</v>
      </c>
      <c r="DLU56" s="355" t="s">
        <v>88</v>
      </c>
      <c r="DLV56" s="355" t="s">
        <v>88</v>
      </c>
      <c r="DLW56" s="355" t="s">
        <v>88</v>
      </c>
      <c r="DLX56" s="355" t="s">
        <v>88</v>
      </c>
      <c r="DLY56" s="355" t="s">
        <v>88</v>
      </c>
      <c r="DLZ56" s="355" t="s">
        <v>88</v>
      </c>
      <c r="DMA56" s="355" t="s">
        <v>88</v>
      </c>
      <c r="DMB56" s="355" t="s">
        <v>88</v>
      </c>
      <c r="DMC56" s="355" t="s">
        <v>88</v>
      </c>
      <c r="DMD56" s="355" t="s">
        <v>88</v>
      </c>
      <c r="DME56" s="355" t="s">
        <v>88</v>
      </c>
      <c r="DMF56" s="355" t="s">
        <v>88</v>
      </c>
      <c r="DMG56" s="355" t="s">
        <v>88</v>
      </c>
      <c r="DMH56" s="355" t="s">
        <v>88</v>
      </c>
      <c r="DMI56" s="355" t="s">
        <v>88</v>
      </c>
      <c r="DMJ56" s="355" t="s">
        <v>88</v>
      </c>
      <c r="DMK56" s="355" t="s">
        <v>88</v>
      </c>
      <c r="DML56" s="355" t="s">
        <v>88</v>
      </c>
      <c r="DMM56" s="355" t="s">
        <v>88</v>
      </c>
      <c r="DMN56" s="355" t="s">
        <v>88</v>
      </c>
      <c r="DMO56" s="355" t="s">
        <v>88</v>
      </c>
      <c r="DMP56" s="355" t="s">
        <v>88</v>
      </c>
      <c r="DMQ56" s="355" t="s">
        <v>88</v>
      </c>
      <c r="DMR56" s="355" t="s">
        <v>88</v>
      </c>
      <c r="DMS56" s="355" t="s">
        <v>88</v>
      </c>
      <c r="DMT56" s="355" t="s">
        <v>88</v>
      </c>
      <c r="DMU56" s="355" t="s">
        <v>88</v>
      </c>
      <c r="DMV56" s="355" t="s">
        <v>88</v>
      </c>
      <c r="DMW56" s="355" t="s">
        <v>88</v>
      </c>
      <c r="DMX56" s="355" t="s">
        <v>88</v>
      </c>
      <c r="DMY56" s="355" t="s">
        <v>88</v>
      </c>
      <c r="DMZ56" s="355" t="s">
        <v>88</v>
      </c>
      <c r="DNA56" s="355" t="s">
        <v>88</v>
      </c>
      <c r="DNB56" s="355" t="s">
        <v>88</v>
      </c>
      <c r="DNC56" s="355" t="s">
        <v>88</v>
      </c>
      <c r="DND56" s="355" t="s">
        <v>88</v>
      </c>
      <c r="DNE56" s="355" t="s">
        <v>88</v>
      </c>
      <c r="DNF56" s="355" t="s">
        <v>88</v>
      </c>
      <c r="DNG56" s="355" t="s">
        <v>88</v>
      </c>
      <c r="DNH56" s="355" t="s">
        <v>88</v>
      </c>
      <c r="DNI56" s="355" t="s">
        <v>88</v>
      </c>
      <c r="DNJ56" s="355" t="s">
        <v>88</v>
      </c>
      <c r="DNK56" s="355" t="s">
        <v>88</v>
      </c>
      <c r="DNL56" s="355" t="s">
        <v>88</v>
      </c>
      <c r="DNM56" s="355" t="s">
        <v>88</v>
      </c>
      <c r="DNN56" s="355" t="s">
        <v>88</v>
      </c>
      <c r="DNO56" s="355" t="s">
        <v>88</v>
      </c>
      <c r="DNP56" s="355" t="s">
        <v>88</v>
      </c>
      <c r="DNQ56" s="355" t="s">
        <v>88</v>
      </c>
      <c r="DNR56" s="355" t="s">
        <v>88</v>
      </c>
      <c r="DNS56" s="355" t="s">
        <v>88</v>
      </c>
      <c r="DNT56" s="355" t="s">
        <v>88</v>
      </c>
      <c r="DNU56" s="355" t="s">
        <v>88</v>
      </c>
      <c r="DNV56" s="355" t="s">
        <v>88</v>
      </c>
      <c r="DNW56" s="355" t="s">
        <v>88</v>
      </c>
      <c r="DNX56" s="355" t="s">
        <v>88</v>
      </c>
      <c r="DNY56" s="355" t="s">
        <v>88</v>
      </c>
      <c r="DNZ56" s="355" t="s">
        <v>88</v>
      </c>
      <c r="DOA56" s="355" t="s">
        <v>88</v>
      </c>
      <c r="DOB56" s="355" t="s">
        <v>88</v>
      </c>
      <c r="DOC56" s="355" t="s">
        <v>88</v>
      </c>
      <c r="DOD56" s="355" t="s">
        <v>88</v>
      </c>
      <c r="DOE56" s="355" t="s">
        <v>88</v>
      </c>
      <c r="DOF56" s="355" t="s">
        <v>88</v>
      </c>
      <c r="DOG56" s="355" t="s">
        <v>88</v>
      </c>
      <c r="DOH56" s="355" t="s">
        <v>88</v>
      </c>
      <c r="DOI56" s="355" t="s">
        <v>88</v>
      </c>
      <c r="DOJ56" s="355" t="s">
        <v>88</v>
      </c>
      <c r="DOK56" s="355" t="s">
        <v>88</v>
      </c>
      <c r="DOL56" s="355" t="s">
        <v>88</v>
      </c>
      <c r="DOM56" s="355" t="s">
        <v>88</v>
      </c>
      <c r="DON56" s="355" t="s">
        <v>88</v>
      </c>
      <c r="DOO56" s="355" t="s">
        <v>88</v>
      </c>
      <c r="DOP56" s="355" t="s">
        <v>88</v>
      </c>
      <c r="DOQ56" s="355" t="s">
        <v>88</v>
      </c>
      <c r="DOR56" s="355" t="s">
        <v>88</v>
      </c>
      <c r="DOS56" s="355" t="s">
        <v>88</v>
      </c>
      <c r="DOT56" s="355" t="s">
        <v>88</v>
      </c>
      <c r="DOU56" s="355" t="s">
        <v>88</v>
      </c>
      <c r="DOV56" s="355" t="s">
        <v>88</v>
      </c>
      <c r="DOW56" s="355" t="s">
        <v>88</v>
      </c>
      <c r="DOX56" s="355" t="s">
        <v>88</v>
      </c>
      <c r="DOY56" s="355" t="s">
        <v>88</v>
      </c>
      <c r="DOZ56" s="355" t="s">
        <v>88</v>
      </c>
      <c r="DPA56" s="355" t="s">
        <v>88</v>
      </c>
      <c r="DPB56" s="355" t="s">
        <v>88</v>
      </c>
      <c r="DPC56" s="355" t="s">
        <v>88</v>
      </c>
      <c r="DPD56" s="355" t="s">
        <v>88</v>
      </c>
      <c r="DPE56" s="355" t="s">
        <v>88</v>
      </c>
      <c r="DPF56" s="355" t="s">
        <v>88</v>
      </c>
      <c r="DPG56" s="355" t="s">
        <v>88</v>
      </c>
      <c r="DPH56" s="355" t="s">
        <v>88</v>
      </c>
      <c r="DPI56" s="355" t="s">
        <v>88</v>
      </c>
      <c r="DPJ56" s="355" t="s">
        <v>88</v>
      </c>
      <c r="DPK56" s="355" t="s">
        <v>88</v>
      </c>
      <c r="DPL56" s="355" t="s">
        <v>88</v>
      </c>
      <c r="DPM56" s="355" t="s">
        <v>88</v>
      </c>
      <c r="DPN56" s="355" t="s">
        <v>88</v>
      </c>
      <c r="DPO56" s="355" t="s">
        <v>88</v>
      </c>
      <c r="DPP56" s="355" t="s">
        <v>88</v>
      </c>
      <c r="DPQ56" s="355" t="s">
        <v>88</v>
      </c>
      <c r="DPR56" s="355" t="s">
        <v>88</v>
      </c>
      <c r="DPS56" s="355" t="s">
        <v>88</v>
      </c>
      <c r="DPT56" s="355" t="s">
        <v>88</v>
      </c>
      <c r="DPU56" s="355" t="s">
        <v>88</v>
      </c>
      <c r="DPV56" s="355" t="s">
        <v>88</v>
      </c>
      <c r="DPW56" s="355" t="s">
        <v>88</v>
      </c>
      <c r="DPX56" s="355" t="s">
        <v>88</v>
      </c>
      <c r="DPY56" s="355" t="s">
        <v>88</v>
      </c>
      <c r="DPZ56" s="355" t="s">
        <v>88</v>
      </c>
      <c r="DQA56" s="355" t="s">
        <v>88</v>
      </c>
      <c r="DQB56" s="355" t="s">
        <v>88</v>
      </c>
      <c r="DQC56" s="355" t="s">
        <v>88</v>
      </c>
      <c r="DQD56" s="355" t="s">
        <v>88</v>
      </c>
      <c r="DQE56" s="355" t="s">
        <v>88</v>
      </c>
      <c r="DQF56" s="355" t="s">
        <v>88</v>
      </c>
      <c r="DQG56" s="355" t="s">
        <v>88</v>
      </c>
      <c r="DQH56" s="355" t="s">
        <v>88</v>
      </c>
      <c r="DQI56" s="355" t="s">
        <v>88</v>
      </c>
      <c r="DQJ56" s="355" t="s">
        <v>88</v>
      </c>
      <c r="DQK56" s="355" t="s">
        <v>88</v>
      </c>
      <c r="DQL56" s="355" t="s">
        <v>88</v>
      </c>
      <c r="DQM56" s="355" t="s">
        <v>88</v>
      </c>
      <c r="DQN56" s="355" t="s">
        <v>88</v>
      </c>
      <c r="DQO56" s="355" t="s">
        <v>88</v>
      </c>
      <c r="DQP56" s="355" t="s">
        <v>88</v>
      </c>
      <c r="DQQ56" s="355" t="s">
        <v>88</v>
      </c>
      <c r="DQR56" s="355" t="s">
        <v>88</v>
      </c>
      <c r="DQS56" s="355" t="s">
        <v>88</v>
      </c>
      <c r="DQT56" s="355" t="s">
        <v>88</v>
      </c>
      <c r="DQU56" s="355" t="s">
        <v>88</v>
      </c>
      <c r="DQV56" s="355" t="s">
        <v>88</v>
      </c>
      <c r="DQW56" s="355" t="s">
        <v>88</v>
      </c>
      <c r="DQX56" s="355" t="s">
        <v>88</v>
      </c>
      <c r="DQY56" s="355" t="s">
        <v>88</v>
      </c>
      <c r="DQZ56" s="355" t="s">
        <v>88</v>
      </c>
      <c r="DRA56" s="355" t="s">
        <v>88</v>
      </c>
      <c r="DRB56" s="355" t="s">
        <v>88</v>
      </c>
      <c r="DRC56" s="355" t="s">
        <v>88</v>
      </c>
      <c r="DRD56" s="355" t="s">
        <v>88</v>
      </c>
      <c r="DRE56" s="355" t="s">
        <v>88</v>
      </c>
      <c r="DRF56" s="355" t="s">
        <v>88</v>
      </c>
      <c r="DRG56" s="355" t="s">
        <v>88</v>
      </c>
      <c r="DRH56" s="355" t="s">
        <v>88</v>
      </c>
      <c r="DRI56" s="355" t="s">
        <v>88</v>
      </c>
      <c r="DRJ56" s="355" t="s">
        <v>88</v>
      </c>
      <c r="DRK56" s="355" t="s">
        <v>88</v>
      </c>
      <c r="DRL56" s="355" t="s">
        <v>88</v>
      </c>
      <c r="DRM56" s="355" t="s">
        <v>88</v>
      </c>
      <c r="DRN56" s="355" t="s">
        <v>88</v>
      </c>
      <c r="DRO56" s="355" t="s">
        <v>88</v>
      </c>
      <c r="DRP56" s="355" t="s">
        <v>88</v>
      </c>
      <c r="DRQ56" s="355" t="s">
        <v>88</v>
      </c>
      <c r="DRR56" s="355" t="s">
        <v>88</v>
      </c>
      <c r="DRS56" s="355" t="s">
        <v>88</v>
      </c>
      <c r="DRT56" s="355" t="s">
        <v>88</v>
      </c>
      <c r="DRU56" s="355" t="s">
        <v>88</v>
      </c>
      <c r="DRV56" s="355" t="s">
        <v>88</v>
      </c>
      <c r="DRW56" s="355" t="s">
        <v>88</v>
      </c>
      <c r="DRX56" s="355" t="s">
        <v>88</v>
      </c>
      <c r="DRY56" s="355" t="s">
        <v>88</v>
      </c>
      <c r="DRZ56" s="355" t="s">
        <v>88</v>
      </c>
      <c r="DSA56" s="355" t="s">
        <v>88</v>
      </c>
      <c r="DSB56" s="355" t="s">
        <v>88</v>
      </c>
      <c r="DSC56" s="355" t="s">
        <v>88</v>
      </c>
      <c r="DSD56" s="355" t="s">
        <v>88</v>
      </c>
      <c r="DSE56" s="355" t="s">
        <v>88</v>
      </c>
      <c r="DSF56" s="355" t="s">
        <v>88</v>
      </c>
      <c r="DSG56" s="355" t="s">
        <v>88</v>
      </c>
      <c r="DSH56" s="355" t="s">
        <v>88</v>
      </c>
      <c r="DSI56" s="355" t="s">
        <v>88</v>
      </c>
      <c r="DSJ56" s="355" t="s">
        <v>88</v>
      </c>
      <c r="DSK56" s="355" t="s">
        <v>88</v>
      </c>
      <c r="DSL56" s="355" t="s">
        <v>88</v>
      </c>
      <c r="DSM56" s="355" t="s">
        <v>88</v>
      </c>
      <c r="DSN56" s="355" t="s">
        <v>88</v>
      </c>
      <c r="DSO56" s="355" t="s">
        <v>88</v>
      </c>
      <c r="DSP56" s="355" t="s">
        <v>88</v>
      </c>
      <c r="DSQ56" s="355" t="s">
        <v>88</v>
      </c>
      <c r="DSR56" s="355" t="s">
        <v>88</v>
      </c>
      <c r="DSS56" s="355" t="s">
        <v>88</v>
      </c>
      <c r="DST56" s="355" t="s">
        <v>88</v>
      </c>
      <c r="DSU56" s="355" t="s">
        <v>88</v>
      </c>
      <c r="DSV56" s="355" t="s">
        <v>88</v>
      </c>
      <c r="DSW56" s="355" t="s">
        <v>88</v>
      </c>
      <c r="DSX56" s="355" t="s">
        <v>88</v>
      </c>
      <c r="DSY56" s="355" t="s">
        <v>88</v>
      </c>
      <c r="DSZ56" s="355" t="s">
        <v>88</v>
      </c>
      <c r="DTA56" s="355" t="s">
        <v>88</v>
      </c>
      <c r="DTB56" s="355" t="s">
        <v>88</v>
      </c>
      <c r="DTC56" s="355" t="s">
        <v>88</v>
      </c>
      <c r="DTD56" s="355" t="s">
        <v>88</v>
      </c>
      <c r="DTE56" s="355" t="s">
        <v>88</v>
      </c>
      <c r="DTF56" s="355" t="s">
        <v>88</v>
      </c>
      <c r="DTG56" s="355" t="s">
        <v>88</v>
      </c>
      <c r="DTH56" s="355" t="s">
        <v>88</v>
      </c>
      <c r="DTI56" s="355" t="s">
        <v>88</v>
      </c>
      <c r="DTJ56" s="355" t="s">
        <v>88</v>
      </c>
      <c r="DTK56" s="355" t="s">
        <v>88</v>
      </c>
      <c r="DTL56" s="355" t="s">
        <v>88</v>
      </c>
      <c r="DTM56" s="355" t="s">
        <v>88</v>
      </c>
      <c r="DTN56" s="355" t="s">
        <v>88</v>
      </c>
      <c r="DTO56" s="355" t="s">
        <v>88</v>
      </c>
      <c r="DTP56" s="355" t="s">
        <v>88</v>
      </c>
      <c r="DTQ56" s="355" t="s">
        <v>88</v>
      </c>
      <c r="DTR56" s="355" t="s">
        <v>88</v>
      </c>
      <c r="DTS56" s="355" t="s">
        <v>88</v>
      </c>
      <c r="DTT56" s="355" t="s">
        <v>88</v>
      </c>
      <c r="DTU56" s="355" t="s">
        <v>88</v>
      </c>
      <c r="DTV56" s="355" t="s">
        <v>88</v>
      </c>
      <c r="DTW56" s="355" t="s">
        <v>88</v>
      </c>
      <c r="DTX56" s="355" t="s">
        <v>88</v>
      </c>
      <c r="DTY56" s="355" t="s">
        <v>88</v>
      </c>
      <c r="DTZ56" s="355" t="s">
        <v>88</v>
      </c>
      <c r="DUA56" s="355" t="s">
        <v>88</v>
      </c>
      <c r="DUB56" s="355" t="s">
        <v>88</v>
      </c>
      <c r="DUC56" s="355" t="s">
        <v>88</v>
      </c>
      <c r="DUD56" s="355" t="s">
        <v>88</v>
      </c>
      <c r="DUE56" s="355" t="s">
        <v>88</v>
      </c>
      <c r="DUF56" s="355" t="s">
        <v>88</v>
      </c>
      <c r="DUG56" s="355" t="s">
        <v>88</v>
      </c>
      <c r="DUH56" s="355" t="s">
        <v>88</v>
      </c>
      <c r="DUI56" s="355" t="s">
        <v>88</v>
      </c>
      <c r="DUJ56" s="355" t="s">
        <v>88</v>
      </c>
      <c r="DUK56" s="355" t="s">
        <v>88</v>
      </c>
      <c r="DUL56" s="355" t="s">
        <v>88</v>
      </c>
      <c r="DUM56" s="355" t="s">
        <v>88</v>
      </c>
      <c r="DUN56" s="355" t="s">
        <v>88</v>
      </c>
      <c r="DUO56" s="355" t="s">
        <v>88</v>
      </c>
      <c r="DUP56" s="355" t="s">
        <v>88</v>
      </c>
      <c r="DUQ56" s="355" t="s">
        <v>88</v>
      </c>
      <c r="DUR56" s="355" t="s">
        <v>88</v>
      </c>
      <c r="DUS56" s="355" t="s">
        <v>88</v>
      </c>
      <c r="DUT56" s="355" t="s">
        <v>88</v>
      </c>
      <c r="DUU56" s="355" t="s">
        <v>88</v>
      </c>
      <c r="DUV56" s="355" t="s">
        <v>88</v>
      </c>
      <c r="DUW56" s="355" t="s">
        <v>88</v>
      </c>
      <c r="DUX56" s="355" t="s">
        <v>88</v>
      </c>
      <c r="DUY56" s="355" t="s">
        <v>88</v>
      </c>
      <c r="DUZ56" s="355" t="s">
        <v>88</v>
      </c>
      <c r="DVA56" s="355" t="s">
        <v>88</v>
      </c>
      <c r="DVB56" s="355" t="s">
        <v>88</v>
      </c>
      <c r="DVC56" s="355" t="s">
        <v>88</v>
      </c>
      <c r="DVD56" s="355" t="s">
        <v>88</v>
      </c>
      <c r="DVE56" s="355" t="s">
        <v>88</v>
      </c>
      <c r="DVF56" s="355" t="s">
        <v>88</v>
      </c>
      <c r="DVG56" s="355" t="s">
        <v>88</v>
      </c>
      <c r="DVH56" s="355" t="s">
        <v>88</v>
      </c>
      <c r="DVI56" s="355" t="s">
        <v>88</v>
      </c>
      <c r="DVJ56" s="355" t="s">
        <v>88</v>
      </c>
      <c r="DVK56" s="355" t="s">
        <v>88</v>
      </c>
      <c r="DVL56" s="355" t="s">
        <v>88</v>
      </c>
      <c r="DVM56" s="355" t="s">
        <v>88</v>
      </c>
      <c r="DVN56" s="355" t="s">
        <v>88</v>
      </c>
      <c r="DVO56" s="355" t="s">
        <v>88</v>
      </c>
      <c r="DVP56" s="355" t="s">
        <v>88</v>
      </c>
      <c r="DVQ56" s="355" t="s">
        <v>88</v>
      </c>
      <c r="DVR56" s="355" t="s">
        <v>88</v>
      </c>
      <c r="DVS56" s="355" t="s">
        <v>88</v>
      </c>
      <c r="DVT56" s="355" t="s">
        <v>88</v>
      </c>
      <c r="DVU56" s="355" t="s">
        <v>88</v>
      </c>
      <c r="DVV56" s="355" t="s">
        <v>88</v>
      </c>
      <c r="DVW56" s="355" t="s">
        <v>88</v>
      </c>
      <c r="DVX56" s="355" t="s">
        <v>88</v>
      </c>
      <c r="DVY56" s="355" t="s">
        <v>88</v>
      </c>
      <c r="DVZ56" s="355" t="s">
        <v>88</v>
      </c>
      <c r="DWA56" s="355" t="s">
        <v>88</v>
      </c>
      <c r="DWB56" s="355" t="s">
        <v>88</v>
      </c>
      <c r="DWC56" s="355" t="s">
        <v>88</v>
      </c>
      <c r="DWD56" s="355" t="s">
        <v>88</v>
      </c>
      <c r="DWE56" s="355" t="s">
        <v>88</v>
      </c>
      <c r="DWF56" s="355" t="s">
        <v>88</v>
      </c>
      <c r="DWG56" s="355" t="s">
        <v>88</v>
      </c>
      <c r="DWH56" s="355" t="s">
        <v>88</v>
      </c>
      <c r="DWI56" s="355" t="s">
        <v>88</v>
      </c>
      <c r="DWJ56" s="355" t="s">
        <v>88</v>
      </c>
      <c r="DWK56" s="355" t="s">
        <v>88</v>
      </c>
      <c r="DWL56" s="355" t="s">
        <v>88</v>
      </c>
      <c r="DWM56" s="355" t="s">
        <v>88</v>
      </c>
      <c r="DWN56" s="355" t="s">
        <v>88</v>
      </c>
      <c r="DWO56" s="355" t="s">
        <v>88</v>
      </c>
      <c r="DWP56" s="355" t="s">
        <v>88</v>
      </c>
      <c r="DWQ56" s="355" t="s">
        <v>88</v>
      </c>
      <c r="DWR56" s="355" t="s">
        <v>88</v>
      </c>
      <c r="DWS56" s="355" t="s">
        <v>88</v>
      </c>
      <c r="DWT56" s="355" t="s">
        <v>88</v>
      </c>
      <c r="DWU56" s="355" t="s">
        <v>88</v>
      </c>
      <c r="DWV56" s="355" t="s">
        <v>88</v>
      </c>
      <c r="DWW56" s="355" t="s">
        <v>88</v>
      </c>
      <c r="DWX56" s="355" t="s">
        <v>88</v>
      </c>
      <c r="DWY56" s="355" t="s">
        <v>88</v>
      </c>
      <c r="DWZ56" s="355" t="s">
        <v>88</v>
      </c>
      <c r="DXA56" s="355" t="s">
        <v>88</v>
      </c>
      <c r="DXB56" s="355" t="s">
        <v>88</v>
      </c>
      <c r="DXC56" s="355" t="s">
        <v>88</v>
      </c>
      <c r="DXD56" s="355" t="s">
        <v>88</v>
      </c>
      <c r="DXE56" s="355" t="s">
        <v>88</v>
      </c>
      <c r="DXF56" s="355" t="s">
        <v>88</v>
      </c>
      <c r="DXG56" s="355" t="s">
        <v>88</v>
      </c>
      <c r="DXH56" s="355" t="s">
        <v>88</v>
      </c>
      <c r="DXI56" s="355" t="s">
        <v>88</v>
      </c>
      <c r="DXJ56" s="355" t="s">
        <v>88</v>
      </c>
      <c r="DXK56" s="355" t="s">
        <v>88</v>
      </c>
      <c r="DXL56" s="355" t="s">
        <v>88</v>
      </c>
      <c r="DXM56" s="355" t="s">
        <v>88</v>
      </c>
      <c r="DXN56" s="355" t="s">
        <v>88</v>
      </c>
      <c r="DXO56" s="355" t="s">
        <v>88</v>
      </c>
      <c r="DXP56" s="355" t="s">
        <v>88</v>
      </c>
      <c r="DXQ56" s="355" t="s">
        <v>88</v>
      </c>
      <c r="DXR56" s="355" t="s">
        <v>88</v>
      </c>
      <c r="DXS56" s="355" t="s">
        <v>88</v>
      </c>
      <c r="DXT56" s="355" t="s">
        <v>88</v>
      </c>
      <c r="DXU56" s="355" t="s">
        <v>88</v>
      </c>
      <c r="DXV56" s="355" t="s">
        <v>88</v>
      </c>
      <c r="DXW56" s="355" t="s">
        <v>88</v>
      </c>
      <c r="DXX56" s="355" t="s">
        <v>88</v>
      </c>
      <c r="DXY56" s="355" t="s">
        <v>88</v>
      </c>
      <c r="DXZ56" s="355" t="s">
        <v>88</v>
      </c>
      <c r="DYA56" s="355" t="s">
        <v>88</v>
      </c>
      <c r="DYB56" s="355" t="s">
        <v>88</v>
      </c>
      <c r="DYC56" s="355" t="s">
        <v>88</v>
      </c>
      <c r="DYD56" s="355" t="s">
        <v>88</v>
      </c>
      <c r="DYE56" s="355" t="s">
        <v>88</v>
      </c>
      <c r="DYF56" s="355" t="s">
        <v>88</v>
      </c>
      <c r="DYG56" s="355" t="s">
        <v>88</v>
      </c>
      <c r="DYH56" s="355" t="s">
        <v>88</v>
      </c>
      <c r="DYI56" s="355" t="s">
        <v>88</v>
      </c>
      <c r="DYJ56" s="355" t="s">
        <v>88</v>
      </c>
      <c r="DYK56" s="355" t="s">
        <v>88</v>
      </c>
      <c r="DYL56" s="355" t="s">
        <v>88</v>
      </c>
      <c r="DYM56" s="355" t="s">
        <v>88</v>
      </c>
      <c r="DYN56" s="355" t="s">
        <v>88</v>
      </c>
      <c r="DYO56" s="355" t="s">
        <v>88</v>
      </c>
      <c r="DYP56" s="355" t="s">
        <v>88</v>
      </c>
      <c r="DYQ56" s="355" t="s">
        <v>88</v>
      </c>
      <c r="DYR56" s="355" t="s">
        <v>88</v>
      </c>
      <c r="DYS56" s="355" t="s">
        <v>88</v>
      </c>
      <c r="DYT56" s="355" t="s">
        <v>88</v>
      </c>
      <c r="DYU56" s="355" t="s">
        <v>88</v>
      </c>
      <c r="DYV56" s="355" t="s">
        <v>88</v>
      </c>
      <c r="DYW56" s="355" t="s">
        <v>88</v>
      </c>
      <c r="DYX56" s="355" t="s">
        <v>88</v>
      </c>
      <c r="DYY56" s="355" t="s">
        <v>88</v>
      </c>
      <c r="DYZ56" s="355" t="s">
        <v>88</v>
      </c>
      <c r="DZA56" s="355" t="s">
        <v>88</v>
      </c>
      <c r="DZB56" s="355" t="s">
        <v>88</v>
      </c>
      <c r="DZC56" s="355" t="s">
        <v>88</v>
      </c>
      <c r="DZD56" s="355" t="s">
        <v>88</v>
      </c>
      <c r="DZE56" s="355" t="s">
        <v>88</v>
      </c>
      <c r="DZF56" s="355" t="s">
        <v>88</v>
      </c>
      <c r="DZG56" s="355" t="s">
        <v>88</v>
      </c>
      <c r="DZH56" s="355" t="s">
        <v>88</v>
      </c>
      <c r="DZI56" s="355" t="s">
        <v>88</v>
      </c>
      <c r="DZJ56" s="355" t="s">
        <v>88</v>
      </c>
      <c r="DZK56" s="355" t="s">
        <v>88</v>
      </c>
      <c r="DZL56" s="355" t="s">
        <v>88</v>
      </c>
      <c r="DZM56" s="355" t="s">
        <v>88</v>
      </c>
      <c r="DZN56" s="355" t="s">
        <v>88</v>
      </c>
      <c r="DZO56" s="355" t="s">
        <v>88</v>
      </c>
      <c r="DZP56" s="355" t="s">
        <v>88</v>
      </c>
      <c r="DZQ56" s="355" t="s">
        <v>88</v>
      </c>
      <c r="DZR56" s="355" t="s">
        <v>88</v>
      </c>
      <c r="DZS56" s="355" t="s">
        <v>88</v>
      </c>
      <c r="DZT56" s="355" t="s">
        <v>88</v>
      </c>
      <c r="DZU56" s="355" t="s">
        <v>88</v>
      </c>
      <c r="DZV56" s="355" t="s">
        <v>88</v>
      </c>
      <c r="DZW56" s="355" t="s">
        <v>88</v>
      </c>
      <c r="DZX56" s="355" t="s">
        <v>88</v>
      </c>
      <c r="DZY56" s="355" t="s">
        <v>88</v>
      </c>
      <c r="DZZ56" s="355" t="s">
        <v>88</v>
      </c>
      <c r="EAA56" s="355" t="s">
        <v>88</v>
      </c>
      <c r="EAB56" s="355" t="s">
        <v>88</v>
      </c>
      <c r="EAC56" s="355" t="s">
        <v>88</v>
      </c>
      <c r="EAD56" s="355" t="s">
        <v>88</v>
      </c>
      <c r="EAE56" s="355" t="s">
        <v>88</v>
      </c>
      <c r="EAF56" s="355" t="s">
        <v>88</v>
      </c>
      <c r="EAG56" s="355" t="s">
        <v>88</v>
      </c>
      <c r="EAH56" s="355" t="s">
        <v>88</v>
      </c>
      <c r="EAI56" s="355" t="s">
        <v>88</v>
      </c>
      <c r="EAJ56" s="355" t="s">
        <v>88</v>
      </c>
      <c r="EAK56" s="355" t="s">
        <v>88</v>
      </c>
      <c r="EAL56" s="355" t="s">
        <v>88</v>
      </c>
      <c r="EAM56" s="355" t="s">
        <v>88</v>
      </c>
      <c r="EAN56" s="355" t="s">
        <v>88</v>
      </c>
      <c r="EAO56" s="355" t="s">
        <v>88</v>
      </c>
      <c r="EAP56" s="355" t="s">
        <v>88</v>
      </c>
      <c r="EAQ56" s="355" t="s">
        <v>88</v>
      </c>
      <c r="EAR56" s="355" t="s">
        <v>88</v>
      </c>
      <c r="EAS56" s="355" t="s">
        <v>88</v>
      </c>
      <c r="EAT56" s="355" t="s">
        <v>88</v>
      </c>
      <c r="EAU56" s="355" t="s">
        <v>88</v>
      </c>
      <c r="EAV56" s="355" t="s">
        <v>88</v>
      </c>
      <c r="EAW56" s="355" t="s">
        <v>88</v>
      </c>
      <c r="EAX56" s="355" t="s">
        <v>88</v>
      </c>
      <c r="EAY56" s="355" t="s">
        <v>88</v>
      </c>
      <c r="EAZ56" s="355" t="s">
        <v>88</v>
      </c>
      <c r="EBA56" s="355" t="s">
        <v>88</v>
      </c>
      <c r="EBB56" s="355" t="s">
        <v>88</v>
      </c>
      <c r="EBC56" s="355" t="s">
        <v>88</v>
      </c>
      <c r="EBD56" s="355" t="s">
        <v>88</v>
      </c>
      <c r="EBE56" s="355" t="s">
        <v>88</v>
      </c>
      <c r="EBF56" s="355" t="s">
        <v>88</v>
      </c>
      <c r="EBG56" s="355" t="s">
        <v>88</v>
      </c>
      <c r="EBH56" s="355" t="s">
        <v>88</v>
      </c>
      <c r="EBI56" s="355" t="s">
        <v>88</v>
      </c>
      <c r="EBJ56" s="355" t="s">
        <v>88</v>
      </c>
      <c r="EBK56" s="355" t="s">
        <v>88</v>
      </c>
      <c r="EBL56" s="355" t="s">
        <v>88</v>
      </c>
      <c r="EBM56" s="355" t="s">
        <v>88</v>
      </c>
      <c r="EBN56" s="355" t="s">
        <v>88</v>
      </c>
      <c r="EBO56" s="355" t="s">
        <v>88</v>
      </c>
      <c r="EBP56" s="355" t="s">
        <v>88</v>
      </c>
      <c r="EBQ56" s="355" t="s">
        <v>88</v>
      </c>
      <c r="EBR56" s="355" t="s">
        <v>88</v>
      </c>
      <c r="EBS56" s="355" t="s">
        <v>88</v>
      </c>
      <c r="EBT56" s="355" t="s">
        <v>88</v>
      </c>
      <c r="EBU56" s="355" t="s">
        <v>88</v>
      </c>
      <c r="EBV56" s="355" t="s">
        <v>88</v>
      </c>
      <c r="EBW56" s="355" t="s">
        <v>88</v>
      </c>
      <c r="EBX56" s="355" t="s">
        <v>88</v>
      </c>
      <c r="EBY56" s="355" t="s">
        <v>88</v>
      </c>
      <c r="EBZ56" s="355" t="s">
        <v>88</v>
      </c>
      <c r="ECA56" s="355" t="s">
        <v>88</v>
      </c>
      <c r="ECB56" s="355" t="s">
        <v>88</v>
      </c>
      <c r="ECC56" s="355" t="s">
        <v>88</v>
      </c>
      <c r="ECD56" s="355" t="s">
        <v>88</v>
      </c>
      <c r="ECE56" s="355" t="s">
        <v>88</v>
      </c>
      <c r="ECF56" s="355" t="s">
        <v>88</v>
      </c>
      <c r="ECG56" s="355" t="s">
        <v>88</v>
      </c>
      <c r="ECH56" s="355" t="s">
        <v>88</v>
      </c>
      <c r="ECI56" s="355" t="s">
        <v>88</v>
      </c>
      <c r="ECJ56" s="355" t="s">
        <v>88</v>
      </c>
      <c r="ECK56" s="355" t="s">
        <v>88</v>
      </c>
      <c r="ECL56" s="355" t="s">
        <v>88</v>
      </c>
      <c r="ECM56" s="355" t="s">
        <v>88</v>
      </c>
      <c r="ECN56" s="355" t="s">
        <v>88</v>
      </c>
      <c r="ECO56" s="355" t="s">
        <v>88</v>
      </c>
      <c r="ECP56" s="355" t="s">
        <v>88</v>
      </c>
      <c r="ECQ56" s="355" t="s">
        <v>88</v>
      </c>
      <c r="ECR56" s="355" t="s">
        <v>88</v>
      </c>
      <c r="ECS56" s="355" t="s">
        <v>88</v>
      </c>
      <c r="ECT56" s="355" t="s">
        <v>88</v>
      </c>
      <c r="ECU56" s="355" t="s">
        <v>88</v>
      </c>
      <c r="ECV56" s="355" t="s">
        <v>88</v>
      </c>
      <c r="ECW56" s="355" t="s">
        <v>88</v>
      </c>
      <c r="ECX56" s="355" t="s">
        <v>88</v>
      </c>
      <c r="ECY56" s="355" t="s">
        <v>88</v>
      </c>
      <c r="ECZ56" s="355" t="s">
        <v>88</v>
      </c>
      <c r="EDA56" s="355" t="s">
        <v>88</v>
      </c>
      <c r="EDB56" s="355" t="s">
        <v>88</v>
      </c>
      <c r="EDC56" s="355" t="s">
        <v>88</v>
      </c>
      <c r="EDD56" s="355" t="s">
        <v>88</v>
      </c>
      <c r="EDE56" s="355" t="s">
        <v>88</v>
      </c>
      <c r="EDF56" s="355" t="s">
        <v>88</v>
      </c>
      <c r="EDG56" s="355" t="s">
        <v>88</v>
      </c>
      <c r="EDH56" s="355" t="s">
        <v>88</v>
      </c>
      <c r="EDI56" s="355" t="s">
        <v>88</v>
      </c>
      <c r="EDJ56" s="355" t="s">
        <v>88</v>
      </c>
      <c r="EDK56" s="355" t="s">
        <v>88</v>
      </c>
      <c r="EDL56" s="355" t="s">
        <v>88</v>
      </c>
      <c r="EDM56" s="355" t="s">
        <v>88</v>
      </c>
      <c r="EDN56" s="355" t="s">
        <v>88</v>
      </c>
      <c r="EDO56" s="355" t="s">
        <v>88</v>
      </c>
      <c r="EDP56" s="355" t="s">
        <v>88</v>
      </c>
      <c r="EDQ56" s="355" t="s">
        <v>88</v>
      </c>
      <c r="EDR56" s="355" t="s">
        <v>88</v>
      </c>
      <c r="EDS56" s="355" t="s">
        <v>88</v>
      </c>
      <c r="EDT56" s="355" t="s">
        <v>88</v>
      </c>
      <c r="EDU56" s="355" t="s">
        <v>88</v>
      </c>
      <c r="EDV56" s="355" t="s">
        <v>88</v>
      </c>
      <c r="EDW56" s="355" t="s">
        <v>88</v>
      </c>
      <c r="EDX56" s="355" t="s">
        <v>88</v>
      </c>
      <c r="EDY56" s="355" t="s">
        <v>88</v>
      </c>
      <c r="EDZ56" s="355" t="s">
        <v>88</v>
      </c>
      <c r="EEA56" s="355" t="s">
        <v>88</v>
      </c>
      <c r="EEB56" s="355" t="s">
        <v>88</v>
      </c>
      <c r="EEC56" s="355" t="s">
        <v>88</v>
      </c>
      <c r="EED56" s="355" t="s">
        <v>88</v>
      </c>
      <c r="EEE56" s="355" t="s">
        <v>88</v>
      </c>
      <c r="EEF56" s="355" t="s">
        <v>88</v>
      </c>
      <c r="EEG56" s="355" t="s">
        <v>88</v>
      </c>
      <c r="EEH56" s="355" t="s">
        <v>88</v>
      </c>
      <c r="EEI56" s="355" t="s">
        <v>88</v>
      </c>
      <c r="EEJ56" s="355" t="s">
        <v>88</v>
      </c>
      <c r="EEK56" s="355" t="s">
        <v>88</v>
      </c>
      <c r="EEL56" s="355" t="s">
        <v>88</v>
      </c>
      <c r="EEM56" s="355" t="s">
        <v>88</v>
      </c>
      <c r="EEN56" s="355" t="s">
        <v>88</v>
      </c>
      <c r="EEO56" s="355" t="s">
        <v>88</v>
      </c>
      <c r="EEP56" s="355" t="s">
        <v>88</v>
      </c>
      <c r="EEQ56" s="355" t="s">
        <v>88</v>
      </c>
      <c r="EER56" s="355" t="s">
        <v>88</v>
      </c>
      <c r="EES56" s="355" t="s">
        <v>88</v>
      </c>
      <c r="EET56" s="355" t="s">
        <v>88</v>
      </c>
      <c r="EEU56" s="355" t="s">
        <v>88</v>
      </c>
      <c r="EEV56" s="355" t="s">
        <v>88</v>
      </c>
      <c r="EEW56" s="355" t="s">
        <v>88</v>
      </c>
      <c r="EEX56" s="355" t="s">
        <v>88</v>
      </c>
      <c r="EEY56" s="355" t="s">
        <v>88</v>
      </c>
      <c r="EEZ56" s="355" t="s">
        <v>88</v>
      </c>
      <c r="EFA56" s="355" t="s">
        <v>88</v>
      </c>
      <c r="EFB56" s="355" t="s">
        <v>88</v>
      </c>
      <c r="EFC56" s="355" t="s">
        <v>88</v>
      </c>
      <c r="EFD56" s="355" t="s">
        <v>88</v>
      </c>
      <c r="EFE56" s="355" t="s">
        <v>88</v>
      </c>
      <c r="EFF56" s="355" t="s">
        <v>88</v>
      </c>
      <c r="EFG56" s="355" t="s">
        <v>88</v>
      </c>
      <c r="EFH56" s="355" t="s">
        <v>88</v>
      </c>
      <c r="EFI56" s="355" t="s">
        <v>88</v>
      </c>
      <c r="EFJ56" s="355" t="s">
        <v>88</v>
      </c>
      <c r="EFK56" s="355" t="s">
        <v>88</v>
      </c>
      <c r="EFL56" s="355" t="s">
        <v>88</v>
      </c>
      <c r="EFM56" s="355" t="s">
        <v>88</v>
      </c>
      <c r="EFN56" s="355" t="s">
        <v>88</v>
      </c>
      <c r="EFO56" s="355" t="s">
        <v>88</v>
      </c>
      <c r="EFP56" s="355" t="s">
        <v>88</v>
      </c>
      <c r="EFQ56" s="355" t="s">
        <v>88</v>
      </c>
      <c r="EFR56" s="355" t="s">
        <v>88</v>
      </c>
      <c r="EFS56" s="355" t="s">
        <v>88</v>
      </c>
      <c r="EFT56" s="355" t="s">
        <v>88</v>
      </c>
      <c r="EFU56" s="355" t="s">
        <v>88</v>
      </c>
      <c r="EFV56" s="355" t="s">
        <v>88</v>
      </c>
      <c r="EFW56" s="355" t="s">
        <v>88</v>
      </c>
      <c r="EFX56" s="355" t="s">
        <v>88</v>
      </c>
      <c r="EFY56" s="355" t="s">
        <v>88</v>
      </c>
      <c r="EFZ56" s="355" t="s">
        <v>88</v>
      </c>
      <c r="EGA56" s="355" t="s">
        <v>88</v>
      </c>
      <c r="EGB56" s="355" t="s">
        <v>88</v>
      </c>
      <c r="EGC56" s="355" t="s">
        <v>88</v>
      </c>
      <c r="EGD56" s="355" t="s">
        <v>88</v>
      </c>
      <c r="EGE56" s="355" t="s">
        <v>88</v>
      </c>
      <c r="EGF56" s="355" t="s">
        <v>88</v>
      </c>
      <c r="EGG56" s="355" t="s">
        <v>88</v>
      </c>
      <c r="EGH56" s="355" t="s">
        <v>88</v>
      </c>
      <c r="EGI56" s="355" t="s">
        <v>88</v>
      </c>
      <c r="EGJ56" s="355" t="s">
        <v>88</v>
      </c>
      <c r="EGK56" s="355" t="s">
        <v>88</v>
      </c>
      <c r="EGL56" s="355" t="s">
        <v>88</v>
      </c>
      <c r="EGM56" s="355" t="s">
        <v>88</v>
      </c>
      <c r="EGN56" s="355" t="s">
        <v>88</v>
      </c>
      <c r="EGO56" s="355" t="s">
        <v>88</v>
      </c>
      <c r="EGP56" s="355" t="s">
        <v>88</v>
      </c>
      <c r="EGQ56" s="355" t="s">
        <v>88</v>
      </c>
      <c r="EGR56" s="355" t="s">
        <v>88</v>
      </c>
      <c r="EGS56" s="355" t="s">
        <v>88</v>
      </c>
      <c r="EGT56" s="355" t="s">
        <v>88</v>
      </c>
      <c r="EGU56" s="355" t="s">
        <v>88</v>
      </c>
      <c r="EGV56" s="355" t="s">
        <v>88</v>
      </c>
      <c r="EGW56" s="355" t="s">
        <v>88</v>
      </c>
      <c r="EGX56" s="355" t="s">
        <v>88</v>
      </c>
      <c r="EGY56" s="355" t="s">
        <v>88</v>
      </c>
      <c r="EGZ56" s="355" t="s">
        <v>88</v>
      </c>
      <c r="EHA56" s="355" t="s">
        <v>88</v>
      </c>
      <c r="EHB56" s="355" t="s">
        <v>88</v>
      </c>
      <c r="EHC56" s="355" t="s">
        <v>88</v>
      </c>
      <c r="EHD56" s="355" t="s">
        <v>88</v>
      </c>
      <c r="EHE56" s="355" t="s">
        <v>88</v>
      </c>
      <c r="EHF56" s="355" t="s">
        <v>88</v>
      </c>
      <c r="EHG56" s="355" t="s">
        <v>88</v>
      </c>
      <c r="EHH56" s="355" t="s">
        <v>88</v>
      </c>
      <c r="EHI56" s="355" t="s">
        <v>88</v>
      </c>
      <c r="EHJ56" s="355" t="s">
        <v>88</v>
      </c>
      <c r="EHK56" s="355" t="s">
        <v>88</v>
      </c>
      <c r="EHL56" s="355" t="s">
        <v>88</v>
      </c>
      <c r="EHM56" s="355" t="s">
        <v>88</v>
      </c>
      <c r="EHN56" s="355" t="s">
        <v>88</v>
      </c>
      <c r="EHO56" s="355" t="s">
        <v>88</v>
      </c>
      <c r="EHP56" s="355" t="s">
        <v>88</v>
      </c>
      <c r="EHQ56" s="355" t="s">
        <v>88</v>
      </c>
      <c r="EHR56" s="355" t="s">
        <v>88</v>
      </c>
      <c r="EHS56" s="355" t="s">
        <v>88</v>
      </c>
      <c r="EHT56" s="355" t="s">
        <v>88</v>
      </c>
      <c r="EHU56" s="355" t="s">
        <v>88</v>
      </c>
      <c r="EHV56" s="355" t="s">
        <v>88</v>
      </c>
      <c r="EHW56" s="355" t="s">
        <v>88</v>
      </c>
      <c r="EHX56" s="355" t="s">
        <v>88</v>
      </c>
      <c r="EHY56" s="355" t="s">
        <v>88</v>
      </c>
      <c r="EHZ56" s="355" t="s">
        <v>88</v>
      </c>
      <c r="EIA56" s="355" t="s">
        <v>88</v>
      </c>
      <c r="EIB56" s="355" t="s">
        <v>88</v>
      </c>
      <c r="EIC56" s="355" t="s">
        <v>88</v>
      </c>
      <c r="EID56" s="355" t="s">
        <v>88</v>
      </c>
      <c r="EIE56" s="355" t="s">
        <v>88</v>
      </c>
      <c r="EIF56" s="355" t="s">
        <v>88</v>
      </c>
      <c r="EIG56" s="355" t="s">
        <v>88</v>
      </c>
      <c r="EIH56" s="355" t="s">
        <v>88</v>
      </c>
      <c r="EII56" s="355" t="s">
        <v>88</v>
      </c>
      <c r="EIJ56" s="355" t="s">
        <v>88</v>
      </c>
      <c r="EIK56" s="355" t="s">
        <v>88</v>
      </c>
      <c r="EIL56" s="355" t="s">
        <v>88</v>
      </c>
      <c r="EIM56" s="355" t="s">
        <v>88</v>
      </c>
      <c r="EIN56" s="355" t="s">
        <v>88</v>
      </c>
      <c r="EIO56" s="355" t="s">
        <v>88</v>
      </c>
      <c r="EIP56" s="355" t="s">
        <v>88</v>
      </c>
      <c r="EIQ56" s="355" t="s">
        <v>88</v>
      </c>
      <c r="EIR56" s="355" t="s">
        <v>88</v>
      </c>
      <c r="EIS56" s="355" t="s">
        <v>88</v>
      </c>
      <c r="EIT56" s="355" t="s">
        <v>88</v>
      </c>
      <c r="EIU56" s="355" t="s">
        <v>88</v>
      </c>
      <c r="EIV56" s="355" t="s">
        <v>88</v>
      </c>
      <c r="EIW56" s="355" t="s">
        <v>88</v>
      </c>
      <c r="EIX56" s="355" t="s">
        <v>88</v>
      </c>
      <c r="EIY56" s="355" t="s">
        <v>88</v>
      </c>
      <c r="EIZ56" s="355" t="s">
        <v>88</v>
      </c>
      <c r="EJA56" s="355" t="s">
        <v>88</v>
      </c>
      <c r="EJB56" s="355" t="s">
        <v>88</v>
      </c>
      <c r="EJC56" s="355" t="s">
        <v>88</v>
      </c>
      <c r="EJD56" s="355" t="s">
        <v>88</v>
      </c>
      <c r="EJE56" s="355" t="s">
        <v>88</v>
      </c>
      <c r="EJF56" s="355" t="s">
        <v>88</v>
      </c>
      <c r="EJG56" s="355" t="s">
        <v>88</v>
      </c>
      <c r="EJH56" s="355" t="s">
        <v>88</v>
      </c>
      <c r="EJI56" s="355" t="s">
        <v>88</v>
      </c>
      <c r="EJJ56" s="355" t="s">
        <v>88</v>
      </c>
      <c r="EJK56" s="355" t="s">
        <v>88</v>
      </c>
      <c r="EJL56" s="355" t="s">
        <v>88</v>
      </c>
      <c r="EJM56" s="355" t="s">
        <v>88</v>
      </c>
      <c r="EJN56" s="355" t="s">
        <v>88</v>
      </c>
      <c r="EJO56" s="355" t="s">
        <v>88</v>
      </c>
      <c r="EJP56" s="355" t="s">
        <v>88</v>
      </c>
      <c r="EJQ56" s="355" t="s">
        <v>88</v>
      </c>
      <c r="EJR56" s="355" t="s">
        <v>88</v>
      </c>
      <c r="EJS56" s="355" t="s">
        <v>88</v>
      </c>
      <c r="EJT56" s="355" t="s">
        <v>88</v>
      </c>
      <c r="EJU56" s="355" t="s">
        <v>88</v>
      </c>
      <c r="EJV56" s="355" t="s">
        <v>88</v>
      </c>
      <c r="EJW56" s="355" t="s">
        <v>88</v>
      </c>
      <c r="EJX56" s="355" t="s">
        <v>88</v>
      </c>
      <c r="EJY56" s="355" t="s">
        <v>88</v>
      </c>
      <c r="EJZ56" s="355" t="s">
        <v>88</v>
      </c>
      <c r="EKA56" s="355" t="s">
        <v>88</v>
      </c>
      <c r="EKB56" s="355" t="s">
        <v>88</v>
      </c>
      <c r="EKC56" s="355" t="s">
        <v>88</v>
      </c>
      <c r="EKD56" s="355" t="s">
        <v>88</v>
      </c>
      <c r="EKE56" s="355" t="s">
        <v>88</v>
      </c>
      <c r="EKF56" s="355" t="s">
        <v>88</v>
      </c>
      <c r="EKG56" s="355" t="s">
        <v>88</v>
      </c>
      <c r="EKH56" s="355" t="s">
        <v>88</v>
      </c>
      <c r="EKI56" s="355" t="s">
        <v>88</v>
      </c>
      <c r="EKJ56" s="355" t="s">
        <v>88</v>
      </c>
      <c r="EKK56" s="355" t="s">
        <v>88</v>
      </c>
      <c r="EKL56" s="355" t="s">
        <v>88</v>
      </c>
      <c r="EKM56" s="355" t="s">
        <v>88</v>
      </c>
      <c r="EKN56" s="355" t="s">
        <v>88</v>
      </c>
      <c r="EKO56" s="355" t="s">
        <v>88</v>
      </c>
      <c r="EKP56" s="355" t="s">
        <v>88</v>
      </c>
      <c r="EKQ56" s="355" t="s">
        <v>88</v>
      </c>
      <c r="EKR56" s="355" t="s">
        <v>88</v>
      </c>
      <c r="EKS56" s="355" t="s">
        <v>88</v>
      </c>
      <c r="EKT56" s="355" t="s">
        <v>88</v>
      </c>
      <c r="EKU56" s="355" t="s">
        <v>88</v>
      </c>
      <c r="EKV56" s="355" t="s">
        <v>88</v>
      </c>
      <c r="EKW56" s="355" t="s">
        <v>88</v>
      </c>
      <c r="EKX56" s="355" t="s">
        <v>88</v>
      </c>
      <c r="EKY56" s="355" t="s">
        <v>88</v>
      </c>
      <c r="EKZ56" s="355" t="s">
        <v>88</v>
      </c>
      <c r="ELA56" s="355" t="s">
        <v>88</v>
      </c>
      <c r="ELB56" s="355" t="s">
        <v>88</v>
      </c>
      <c r="ELC56" s="355" t="s">
        <v>88</v>
      </c>
      <c r="ELD56" s="355" t="s">
        <v>88</v>
      </c>
      <c r="ELE56" s="355" t="s">
        <v>88</v>
      </c>
      <c r="ELF56" s="355" t="s">
        <v>88</v>
      </c>
      <c r="ELG56" s="355" t="s">
        <v>88</v>
      </c>
      <c r="ELH56" s="355" t="s">
        <v>88</v>
      </c>
      <c r="ELI56" s="355" t="s">
        <v>88</v>
      </c>
      <c r="ELJ56" s="355" t="s">
        <v>88</v>
      </c>
      <c r="ELK56" s="355" t="s">
        <v>88</v>
      </c>
      <c r="ELL56" s="355" t="s">
        <v>88</v>
      </c>
      <c r="ELM56" s="355" t="s">
        <v>88</v>
      </c>
      <c r="ELN56" s="355" t="s">
        <v>88</v>
      </c>
      <c r="ELO56" s="355" t="s">
        <v>88</v>
      </c>
      <c r="ELP56" s="355" t="s">
        <v>88</v>
      </c>
      <c r="ELQ56" s="355" t="s">
        <v>88</v>
      </c>
      <c r="ELR56" s="355" t="s">
        <v>88</v>
      </c>
      <c r="ELS56" s="355" t="s">
        <v>88</v>
      </c>
      <c r="ELT56" s="355" t="s">
        <v>88</v>
      </c>
      <c r="ELU56" s="355" t="s">
        <v>88</v>
      </c>
      <c r="ELV56" s="355" t="s">
        <v>88</v>
      </c>
      <c r="ELW56" s="355" t="s">
        <v>88</v>
      </c>
      <c r="ELX56" s="355" t="s">
        <v>88</v>
      </c>
      <c r="ELY56" s="355" t="s">
        <v>88</v>
      </c>
      <c r="ELZ56" s="355" t="s">
        <v>88</v>
      </c>
      <c r="EMA56" s="355" t="s">
        <v>88</v>
      </c>
      <c r="EMB56" s="355" t="s">
        <v>88</v>
      </c>
      <c r="EMC56" s="355" t="s">
        <v>88</v>
      </c>
      <c r="EMD56" s="355" t="s">
        <v>88</v>
      </c>
      <c r="EME56" s="355" t="s">
        <v>88</v>
      </c>
      <c r="EMF56" s="355" t="s">
        <v>88</v>
      </c>
      <c r="EMG56" s="355" t="s">
        <v>88</v>
      </c>
      <c r="EMH56" s="355" t="s">
        <v>88</v>
      </c>
      <c r="EMI56" s="355" t="s">
        <v>88</v>
      </c>
      <c r="EMJ56" s="355" t="s">
        <v>88</v>
      </c>
      <c r="EMK56" s="355" t="s">
        <v>88</v>
      </c>
      <c r="EML56" s="355" t="s">
        <v>88</v>
      </c>
      <c r="EMM56" s="355" t="s">
        <v>88</v>
      </c>
      <c r="EMN56" s="355" t="s">
        <v>88</v>
      </c>
      <c r="EMO56" s="355" t="s">
        <v>88</v>
      </c>
      <c r="EMP56" s="355" t="s">
        <v>88</v>
      </c>
      <c r="EMQ56" s="355" t="s">
        <v>88</v>
      </c>
      <c r="EMR56" s="355" t="s">
        <v>88</v>
      </c>
      <c r="EMS56" s="355" t="s">
        <v>88</v>
      </c>
      <c r="EMT56" s="355" t="s">
        <v>88</v>
      </c>
      <c r="EMU56" s="355" t="s">
        <v>88</v>
      </c>
      <c r="EMV56" s="355" t="s">
        <v>88</v>
      </c>
      <c r="EMW56" s="355" t="s">
        <v>88</v>
      </c>
      <c r="EMX56" s="355" t="s">
        <v>88</v>
      </c>
      <c r="EMY56" s="355" t="s">
        <v>88</v>
      </c>
      <c r="EMZ56" s="355" t="s">
        <v>88</v>
      </c>
      <c r="ENA56" s="355" t="s">
        <v>88</v>
      </c>
      <c r="ENB56" s="355" t="s">
        <v>88</v>
      </c>
      <c r="ENC56" s="355" t="s">
        <v>88</v>
      </c>
      <c r="END56" s="355" t="s">
        <v>88</v>
      </c>
      <c r="ENE56" s="355" t="s">
        <v>88</v>
      </c>
      <c r="ENF56" s="355" t="s">
        <v>88</v>
      </c>
      <c r="ENG56" s="355" t="s">
        <v>88</v>
      </c>
      <c r="ENH56" s="355" t="s">
        <v>88</v>
      </c>
      <c r="ENI56" s="355" t="s">
        <v>88</v>
      </c>
      <c r="ENJ56" s="355" t="s">
        <v>88</v>
      </c>
      <c r="ENK56" s="355" t="s">
        <v>88</v>
      </c>
      <c r="ENL56" s="355" t="s">
        <v>88</v>
      </c>
      <c r="ENM56" s="355" t="s">
        <v>88</v>
      </c>
      <c r="ENN56" s="355" t="s">
        <v>88</v>
      </c>
      <c r="ENO56" s="355" t="s">
        <v>88</v>
      </c>
      <c r="ENP56" s="355" t="s">
        <v>88</v>
      </c>
      <c r="ENQ56" s="355" t="s">
        <v>88</v>
      </c>
      <c r="ENR56" s="355" t="s">
        <v>88</v>
      </c>
      <c r="ENS56" s="355" t="s">
        <v>88</v>
      </c>
      <c r="ENT56" s="355" t="s">
        <v>88</v>
      </c>
      <c r="ENU56" s="355" t="s">
        <v>88</v>
      </c>
      <c r="ENV56" s="355" t="s">
        <v>88</v>
      </c>
      <c r="ENW56" s="355" t="s">
        <v>88</v>
      </c>
      <c r="ENX56" s="355" t="s">
        <v>88</v>
      </c>
      <c r="ENY56" s="355" t="s">
        <v>88</v>
      </c>
      <c r="ENZ56" s="355" t="s">
        <v>88</v>
      </c>
      <c r="EOA56" s="355" t="s">
        <v>88</v>
      </c>
      <c r="EOB56" s="355" t="s">
        <v>88</v>
      </c>
      <c r="EOC56" s="355" t="s">
        <v>88</v>
      </c>
      <c r="EOD56" s="355" t="s">
        <v>88</v>
      </c>
      <c r="EOE56" s="355" t="s">
        <v>88</v>
      </c>
      <c r="EOF56" s="355" t="s">
        <v>88</v>
      </c>
      <c r="EOG56" s="355" t="s">
        <v>88</v>
      </c>
      <c r="EOH56" s="355" t="s">
        <v>88</v>
      </c>
      <c r="EOI56" s="355" t="s">
        <v>88</v>
      </c>
      <c r="EOJ56" s="355" t="s">
        <v>88</v>
      </c>
      <c r="EOK56" s="355" t="s">
        <v>88</v>
      </c>
      <c r="EOL56" s="355" t="s">
        <v>88</v>
      </c>
      <c r="EOM56" s="355" t="s">
        <v>88</v>
      </c>
      <c r="EON56" s="355" t="s">
        <v>88</v>
      </c>
      <c r="EOO56" s="355" t="s">
        <v>88</v>
      </c>
      <c r="EOP56" s="355" t="s">
        <v>88</v>
      </c>
      <c r="EOQ56" s="355" t="s">
        <v>88</v>
      </c>
      <c r="EOR56" s="355" t="s">
        <v>88</v>
      </c>
      <c r="EOS56" s="355" t="s">
        <v>88</v>
      </c>
      <c r="EOT56" s="355" t="s">
        <v>88</v>
      </c>
      <c r="EOU56" s="355" t="s">
        <v>88</v>
      </c>
      <c r="EOV56" s="355" t="s">
        <v>88</v>
      </c>
      <c r="EOW56" s="355" t="s">
        <v>88</v>
      </c>
      <c r="EOX56" s="355" t="s">
        <v>88</v>
      </c>
      <c r="EOY56" s="355" t="s">
        <v>88</v>
      </c>
      <c r="EOZ56" s="355" t="s">
        <v>88</v>
      </c>
      <c r="EPA56" s="355" t="s">
        <v>88</v>
      </c>
      <c r="EPB56" s="355" t="s">
        <v>88</v>
      </c>
      <c r="EPC56" s="355" t="s">
        <v>88</v>
      </c>
      <c r="EPD56" s="355" t="s">
        <v>88</v>
      </c>
      <c r="EPE56" s="355" t="s">
        <v>88</v>
      </c>
      <c r="EPF56" s="355" t="s">
        <v>88</v>
      </c>
      <c r="EPG56" s="355" t="s">
        <v>88</v>
      </c>
      <c r="EPH56" s="355" t="s">
        <v>88</v>
      </c>
      <c r="EPI56" s="355" t="s">
        <v>88</v>
      </c>
      <c r="EPJ56" s="355" t="s">
        <v>88</v>
      </c>
      <c r="EPK56" s="355" t="s">
        <v>88</v>
      </c>
      <c r="EPL56" s="355" t="s">
        <v>88</v>
      </c>
      <c r="EPM56" s="355" t="s">
        <v>88</v>
      </c>
      <c r="EPN56" s="355" t="s">
        <v>88</v>
      </c>
      <c r="EPO56" s="355" t="s">
        <v>88</v>
      </c>
      <c r="EPP56" s="355" t="s">
        <v>88</v>
      </c>
      <c r="EPQ56" s="355" t="s">
        <v>88</v>
      </c>
      <c r="EPR56" s="355" t="s">
        <v>88</v>
      </c>
      <c r="EPS56" s="355" t="s">
        <v>88</v>
      </c>
      <c r="EPT56" s="355" t="s">
        <v>88</v>
      </c>
      <c r="EPU56" s="355" t="s">
        <v>88</v>
      </c>
      <c r="EPV56" s="355" t="s">
        <v>88</v>
      </c>
      <c r="EPW56" s="355" t="s">
        <v>88</v>
      </c>
      <c r="EPX56" s="355" t="s">
        <v>88</v>
      </c>
      <c r="EPY56" s="355" t="s">
        <v>88</v>
      </c>
      <c r="EPZ56" s="355" t="s">
        <v>88</v>
      </c>
      <c r="EQA56" s="355" t="s">
        <v>88</v>
      </c>
      <c r="EQB56" s="355" t="s">
        <v>88</v>
      </c>
      <c r="EQC56" s="355" t="s">
        <v>88</v>
      </c>
      <c r="EQD56" s="355" t="s">
        <v>88</v>
      </c>
      <c r="EQE56" s="355" t="s">
        <v>88</v>
      </c>
      <c r="EQF56" s="355" t="s">
        <v>88</v>
      </c>
      <c r="EQG56" s="355" t="s">
        <v>88</v>
      </c>
      <c r="EQH56" s="355" t="s">
        <v>88</v>
      </c>
      <c r="EQI56" s="355" t="s">
        <v>88</v>
      </c>
      <c r="EQJ56" s="355" t="s">
        <v>88</v>
      </c>
      <c r="EQK56" s="355" t="s">
        <v>88</v>
      </c>
      <c r="EQL56" s="355" t="s">
        <v>88</v>
      </c>
      <c r="EQM56" s="355" t="s">
        <v>88</v>
      </c>
      <c r="EQN56" s="355" t="s">
        <v>88</v>
      </c>
      <c r="EQO56" s="355" t="s">
        <v>88</v>
      </c>
      <c r="EQP56" s="355" t="s">
        <v>88</v>
      </c>
      <c r="EQQ56" s="355" t="s">
        <v>88</v>
      </c>
      <c r="EQR56" s="355" t="s">
        <v>88</v>
      </c>
      <c r="EQS56" s="355" t="s">
        <v>88</v>
      </c>
      <c r="EQT56" s="355" t="s">
        <v>88</v>
      </c>
      <c r="EQU56" s="355" t="s">
        <v>88</v>
      </c>
      <c r="EQV56" s="355" t="s">
        <v>88</v>
      </c>
      <c r="EQW56" s="355" t="s">
        <v>88</v>
      </c>
      <c r="EQX56" s="355" t="s">
        <v>88</v>
      </c>
      <c r="EQY56" s="355" t="s">
        <v>88</v>
      </c>
      <c r="EQZ56" s="355" t="s">
        <v>88</v>
      </c>
      <c r="ERA56" s="355" t="s">
        <v>88</v>
      </c>
      <c r="ERB56" s="355" t="s">
        <v>88</v>
      </c>
      <c r="ERC56" s="355" t="s">
        <v>88</v>
      </c>
      <c r="ERD56" s="355" t="s">
        <v>88</v>
      </c>
      <c r="ERE56" s="355" t="s">
        <v>88</v>
      </c>
      <c r="ERF56" s="355" t="s">
        <v>88</v>
      </c>
      <c r="ERG56" s="355" t="s">
        <v>88</v>
      </c>
      <c r="ERH56" s="355" t="s">
        <v>88</v>
      </c>
      <c r="ERI56" s="355" t="s">
        <v>88</v>
      </c>
      <c r="ERJ56" s="355" t="s">
        <v>88</v>
      </c>
      <c r="ERK56" s="355" t="s">
        <v>88</v>
      </c>
      <c r="ERL56" s="355" t="s">
        <v>88</v>
      </c>
      <c r="ERM56" s="355" t="s">
        <v>88</v>
      </c>
      <c r="ERN56" s="355" t="s">
        <v>88</v>
      </c>
      <c r="ERO56" s="355" t="s">
        <v>88</v>
      </c>
      <c r="ERP56" s="355" t="s">
        <v>88</v>
      </c>
      <c r="ERQ56" s="355" t="s">
        <v>88</v>
      </c>
      <c r="ERR56" s="355" t="s">
        <v>88</v>
      </c>
      <c r="ERS56" s="355" t="s">
        <v>88</v>
      </c>
      <c r="ERT56" s="355" t="s">
        <v>88</v>
      </c>
      <c r="ERU56" s="355" t="s">
        <v>88</v>
      </c>
      <c r="ERV56" s="355" t="s">
        <v>88</v>
      </c>
      <c r="ERW56" s="355" t="s">
        <v>88</v>
      </c>
      <c r="ERX56" s="355" t="s">
        <v>88</v>
      </c>
      <c r="ERY56" s="355" t="s">
        <v>88</v>
      </c>
      <c r="ERZ56" s="355" t="s">
        <v>88</v>
      </c>
      <c r="ESA56" s="355" t="s">
        <v>88</v>
      </c>
      <c r="ESB56" s="355" t="s">
        <v>88</v>
      </c>
      <c r="ESC56" s="355" t="s">
        <v>88</v>
      </c>
      <c r="ESD56" s="355" t="s">
        <v>88</v>
      </c>
      <c r="ESE56" s="355" t="s">
        <v>88</v>
      </c>
      <c r="ESF56" s="355" t="s">
        <v>88</v>
      </c>
      <c r="ESG56" s="355" t="s">
        <v>88</v>
      </c>
      <c r="ESH56" s="355" t="s">
        <v>88</v>
      </c>
      <c r="ESI56" s="355" t="s">
        <v>88</v>
      </c>
      <c r="ESJ56" s="355" t="s">
        <v>88</v>
      </c>
      <c r="ESK56" s="355" t="s">
        <v>88</v>
      </c>
      <c r="ESL56" s="355" t="s">
        <v>88</v>
      </c>
      <c r="ESM56" s="355" t="s">
        <v>88</v>
      </c>
      <c r="ESN56" s="355" t="s">
        <v>88</v>
      </c>
      <c r="ESO56" s="355" t="s">
        <v>88</v>
      </c>
      <c r="ESP56" s="355" t="s">
        <v>88</v>
      </c>
      <c r="ESQ56" s="355" t="s">
        <v>88</v>
      </c>
      <c r="ESR56" s="355" t="s">
        <v>88</v>
      </c>
      <c r="ESS56" s="355" t="s">
        <v>88</v>
      </c>
      <c r="EST56" s="355" t="s">
        <v>88</v>
      </c>
      <c r="ESU56" s="355" t="s">
        <v>88</v>
      </c>
      <c r="ESV56" s="355" t="s">
        <v>88</v>
      </c>
      <c r="ESW56" s="355" t="s">
        <v>88</v>
      </c>
      <c r="ESX56" s="355" t="s">
        <v>88</v>
      </c>
      <c r="ESY56" s="355" t="s">
        <v>88</v>
      </c>
      <c r="ESZ56" s="355" t="s">
        <v>88</v>
      </c>
      <c r="ETA56" s="355" t="s">
        <v>88</v>
      </c>
      <c r="ETB56" s="355" t="s">
        <v>88</v>
      </c>
      <c r="ETC56" s="355" t="s">
        <v>88</v>
      </c>
      <c r="ETD56" s="355" t="s">
        <v>88</v>
      </c>
      <c r="ETE56" s="355" t="s">
        <v>88</v>
      </c>
      <c r="ETF56" s="355" t="s">
        <v>88</v>
      </c>
      <c r="ETG56" s="355" t="s">
        <v>88</v>
      </c>
      <c r="ETH56" s="355" t="s">
        <v>88</v>
      </c>
      <c r="ETI56" s="355" t="s">
        <v>88</v>
      </c>
      <c r="ETJ56" s="355" t="s">
        <v>88</v>
      </c>
      <c r="ETK56" s="355" t="s">
        <v>88</v>
      </c>
      <c r="ETL56" s="355" t="s">
        <v>88</v>
      </c>
      <c r="ETM56" s="355" t="s">
        <v>88</v>
      </c>
      <c r="ETN56" s="355" t="s">
        <v>88</v>
      </c>
      <c r="ETO56" s="355" t="s">
        <v>88</v>
      </c>
      <c r="ETP56" s="355" t="s">
        <v>88</v>
      </c>
      <c r="ETQ56" s="355" t="s">
        <v>88</v>
      </c>
      <c r="ETR56" s="355" t="s">
        <v>88</v>
      </c>
      <c r="ETS56" s="355" t="s">
        <v>88</v>
      </c>
      <c r="ETT56" s="355" t="s">
        <v>88</v>
      </c>
      <c r="ETU56" s="355" t="s">
        <v>88</v>
      </c>
      <c r="ETV56" s="355" t="s">
        <v>88</v>
      </c>
      <c r="ETW56" s="355" t="s">
        <v>88</v>
      </c>
      <c r="ETX56" s="355" t="s">
        <v>88</v>
      </c>
      <c r="ETY56" s="355" t="s">
        <v>88</v>
      </c>
      <c r="ETZ56" s="355" t="s">
        <v>88</v>
      </c>
      <c r="EUA56" s="355" t="s">
        <v>88</v>
      </c>
      <c r="EUB56" s="355" t="s">
        <v>88</v>
      </c>
      <c r="EUC56" s="355" t="s">
        <v>88</v>
      </c>
      <c r="EUD56" s="355" t="s">
        <v>88</v>
      </c>
      <c r="EUE56" s="355" t="s">
        <v>88</v>
      </c>
      <c r="EUF56" s="355" t="s">
        <v>88</v>
      </c>
      <c r="EUG56" s="355" t="s">
        <v>88</v>
      </c>
      <c r="EUH56" s="355" t="s">
        <v>88</v>
      </c>
      <c r="EUI56" s="355" t="s">
        <v>88</v>
      </c>
      <c r="EUJ56" s="355" t="s">
        <v>88</v>
      </c>
      <c r="EUK56" s="355" t="s">
        <v>88</v>
      </c>
      <c r="EUL56" s="355" t="s">
        <v>88</v>
      </c>
      <c r="EUM56" s="355" t="s">
        <v>88</v>
      </c>
      <c r="EUN56" s="355" t="s">
        <v>88</v>
      </c>
      <c r="EUO56" s="355" t="s">
        <v>88</v>
      </c>
      <c r="EUP56" s="355" t="s">
        <v>88</v>
      </c>
      <c r="EUQ56" s="355" t="s">
        <v>88</v>
      </c>
      <c r="EUR56" s="355" t="s">
        <v>88</v>
      </c>
      <c r="EUS56" s="355" t="s">
        <v>88</v>
      </c>
      <c r="EUT56" s="355" t="s">
        <v>88</v>
      </c>
      <c r="EUU56" s="355" t="s">
        <v>88</v>
      </c>
      <c r="EUV56" s="355" t="s">
        <v>88</v>
      </c>
      <c r="EUW56" s="355" t="s">
        <v>88</v>
      </c>
      <c r="EUX56" s="355" t="s">
        <v>88</v>
      </c>
      <c r="EUY56" s="355" t="s">
        <v>88</v>
      </c>
      <c r="EUZ56" s="355" t="s">
        <v>88</v>
      </c>
      <c r="EVA56" s="355" t="s">
        <v>88</v>
      </c>
      <c r="EVB56" s="355" t="s">
        <v>88</v>
      </c>
      <c r="EVC56" s="355" t="s">
        <v>88</v>
      </c>
      <c r="EVD56" s="355" t="s">
        <v>88</v>
      </c>
      <c r="EVE56" s="355" t="s">
        <v>88</v>
      </c>
      <c r="EVF56" s="355" t="s">
        <v>88</v>
      </c>
      <c r="EVG56" s="355" t="s">
        <v>88</v>
      </c>
      <c r="EVH56" s="355" t="s">
        <v>88</v>
      </c>
      <c r="EVI56" s="355" t="s">
        <v>88</v>
      </c>
      <c r="EVJ56" s="355" t="s">
        <v>88</v>
      </c>
      <c r="EVK56" s="355" t="s">
        <v>88</v>
      </c>
      <c r="EVL56" s="355" t="s">
        <v>88</v>
      </c>
      <c r="EVM56" s="355" t="s">
        <v>88</v>
      </c>
      <c r="EVN56" s="355" t="s">
        <v>88</v>
      </c>
      <c r="EVO56" s="355" t="s">
        <v>88</v>
      </c>
      <c r="EVP56" s="355" t="s">
        <v>88</v>
      </c>
      <c r="EVQ56" s="355" t="s">
        <v>88</v>
      </c>
      <c r="EVR56" s="355" t="s">
        <v>88</v>
      </c>
      <c r="EVS56" s="355" t="s">
        <v>88</v>
      </c>
      <c r="EVT56" s="355" t="s">
        <v>88</v>
      </c>
      <c r="EVU56" s="355" t="s">
        <v>88</v>
      </c>
      <c r="EVV56" s="355" t="s">
        <v>88</v>
      </c>
      <c r="EVW56" s="355" t="s">
        <v>88</v>
      </c>
      <c r="EVX56" s="355" t="s">
        <v>88</v>
      </c>
      <c r="EVY56" s="355" t="s">
        <v>88</v>
      </c>
      <c r="EVZ56" s="355" t="s">
        <v>88</v>
      </c>
      <c r="EWA56" s="355" t="s">
        <v>88</v>
      </c>
      <c r="EWB56" s="355" t="s">
        <v>88</v>
      </c>
      <c r="EWC56" s="355" t="s">
        <v>88</v>
      </c>
      <c r="EWD56" s="355" t="s">
        <v>88</v>
      </c>
      <c r="EWE56" s="355" t="s">
        <v>88</v>
      </c>
      <c r="EWF56" s="355" t="s">
        <v>88</v>
      </c>
      <c r="EWG56" s="355" t="s">
        <v>88</v>
      </c>
      <c r="EWH56" s="355" t="s">
        <v>88</v>
      </c>
      <c r="EWI56" s="355" t="s">
        <v>88</v>
      </c>
      <c r="EWJ56" s="355" t="s">
        <v>88</v>
      </c>
      <c r="EWK56" s="355" t="s">
        <v>88</v>
      </c>
      <c r="EWL56" s="355" t="s">
        <v>88</v>
      </c>
      <c r="EWM56" s="355" t="s">
        <v>88</v>
      </c>
      <c r="EWN56" s="355" t="s">
        <v>88</v>
      </c>
      <c r="EWO56" s="355" t="s">
        <v>88</v>
      </c>
      <c r="EWP56" s="355" t="s">
        <v>88</v>
      </c>
      <c r="EWQ56" s="355" t="s">
        <v>88</v>
      </c>
      <c r="EWR56" s="355" t="s">
        <v>88</v>
      </c>
      <c r="EWS56" s="355" t="s">
        <v>88</v>
      </c>
      <c r="EWT56" s="355" t="s">
        <v>88</v>
      </c>
      <c r="EWU56" s="355" t="s">
        <v>88</v>
      </c>
      <c r="EWV56" s="355" t="s">
        <v>88</v>
      </c>
      <c r="EWW56" s="355" t="s">
        <v>88</v>
      </c>
      <c r="EWX56" s="355" t="s">
        <v>88</v>
      </c>
      <c r="EWY56" s="355" t="s">
        <v>88</v>
      </c>
      <c r="EWZ56" s="355" t="s">
        <v>88</v>
      </c>
      <c r="EXA56" s="355" t="s">
        <v>88</v>
      </c>
      <c r="EXB56" s="355" t="s">
        <v>88</v>
      </c>
      <c r="EXC56" s="355" t="s">
        <v>88</v>
      </c>
      <c r="EXD56" s="355" t="s">
        <v>88</v>
      </c>
      <c r="EXE56" s="355" t="s">
        <v>88</v>
      </c>
      <c r="EXF56" s="355" t="s">
        <v>88</v>
      </c>
      <c r="EXG56" s="355" t="s">
        <v>88</v>
      </c>
      <c r="EXH56" s="355" t="s">
        <v>88</v>
      </c>
      <c r="EXI56" s="355" t="s">
        <v>88</v>
      </c>
      <c r="EXJ56" s="355" t="s">
        <v>88</v>
      </c>
      <c r="EXK56" s="355" t="s">
        <v>88</v>
      </c>
      <c r="EXL56" s="355" t="s">
        <v>88</v>
      </c>
      <c r="EXM56" s="355" t="s">
        <v>88</v>
      </c>
      <c r="EXN56" s="355" t="s">
        <v>88</v>
      </c>
      <c r="EXO56" s="355" t="s">
        <v>88</v>
      </c>
      <c r="EXP56" s="355" t="s">
        <v>88</v>
      </c>
      <c r="EXQ56" s="355" t="s">
        <v>88</v>
      </c>
      <c r="EXR56" s="355" t="s">
        <v>88</v>
      </c>
      <c r="EXS56" s="355" t="s">
        <v>88</v>
      </c>
      <c r="EXT56" s="355" t="s">
        <v>88</v>
      </c>
      <c r="EXU56" s="355" t="s">
        <v>88</v>
      </c>
      <c r="EXV56" s="355" t="s">
        <v>88</v>
      </c>
      <c r="EXW56" s="355" t="s">
        <v>88</v>
      </c>
      <c r="EXX56" s="355" t="s">
        <v>88</v>
      </c>
      <c r="EXY56" s="355" t="s">
        <v>88</v>
      </c>
      <c r="EXZ56" s="355" t="s">
        <v>88</v>
      </c>
      <c r="EYA56" s="355" t="s">
        <v>88</v>
      </c>
      <c r="EYB56" s="355" t="s">
        <v>88</v>
      </c>
      <c r="EYC56" s="355" t="s">
        <v>88</v>
      </c>
      <c r="EYD56" s="355" t="s">
        <v>88</v>
      </c>
      <c r="EYE56" s="355" t="s">
        <v>88</v>
      </c>
      <c r="EYF56" s="355" t="s">
        <v>88</v>
      </c>
      <c r="EYG56" s="355" t="s">
        <v>88</v>
      </c>
      <c r="EYH56" s="355" t="s">
        <v>88</v>
      </c>
      <c r="EYI56" s="355" t="s">
        <v>88</v>
      </c>
      <c r="EYJ56" s="355" t="s">
        <v>88</v>
      </c>
      <c r="EYK56" s="355" t="s">
        <v>88</v>
      </c>
      <c r="EYL56" s="355" t="s">
        <v>88</v>
      </c>
      <c r="EYM56" s="355" t="s">
        <v>88</v>
      </c>
      <c r="EYN56" s="355" t="s">
        <v>88</v>
      </c>
      <c r="EYO56" s="355" t="s">
        <v>88</v>
      </c>
      <c r="EYP56" s="355" t="s">
        <v>88</v>
      </c>
      <c r="EYQ56" s="355" t="s">
        <v>88</v>
      </c>
      <c r="EYR56" s="355" t="s">
        <v>88</v>
      </c>
      <c r="EYS56" s="355" t="s">
        <v>88</v>
      </c>
      <c r="EYT56" s="355" t="s">
        <v>88</v>
      </c>
      <c r="EYU56" s="355" t="s">
        <v>88</v>
      </c>
      <c r="EYV56" s="355" t="s">
        <v>88</v>
      </c>
      <c r="EYW56" s="355" t="s">
        <v>88</v>
      </c>
      <c r="EYX56" s="355" t="s">
        <v>88</v>
      </c>
      <c r="EYY56" s="355" t="s">
        <v>88</v>
      </c>
      <c r="EYZ56" s="355" t="s">
        <v>88</v>
      </c>
      <c r="EZA56" s="355" t="s">
        <v>88</v>
      </c>
      <c r="EZB56" s="355" t="s">
        <v>88</v>
      </c>
      <c r="EZC56" s="355" t="s">
        <v>88</v>
      </c>
      <c r="EZD56" s="355" t="s">
        <v>88</v>
      </c>
      <c r="EZE56" s="355" t="s">
        <v>88</v>
      </c>
      <c r="EZF56" s="355" t="s">
        <v>88</v>
      </c>
      <c r="EZG56" s="355" t="s">
        <v>88</v>
      </c>
      <c r="EZH56" s="355" t="s">
        <v>88</v>
      </c>
      <c r="EZI56" s="355" t="s">
        <v>88</v>
      </c>
      <c r="EZJ56" s="355" t="s">
        <v>88</v>
      </c>
      <c r="EZK56" s="355" t="s">
        <v>88</v>
      </c>
      <c r="EZL56" s="355" t="s">
        <v>88</v>
      </c>
      <c r="EZM56" s="355" t="s">
        <v>88</v>
      </c>
      <c r="EZN56" s="355" t="s">
        <v>88</v>
      </c>
      <c r="EZO56" s="355" t="s">
        <v>88</v>
      </c>
      <c r="EZP56" s="355" t="s">
        <v>88</v>
      </c>
      <c r="EZQ56" s="355" t="s">
        <v>88</v>
      </c>
      <c r="EZR56" s="355" t="s">
        <v>88</v>
      </c>
      <c r="EZS56" s="355" t="s">
        <v>88</v>
      </c>
      <c r="EZT56" s="355" t="s">
        <v>88</v>
      </c>
      <c r="EZU56" s="355" t="s">
        <v>88</v>
      </c>
      <c r="EZV56" s="355" t="s">
        <v>88</v>
      </c>
      <c r="EZW56" s="355" t="s">
        <v>88</v>
      </c>
      <c r="EZX56" s="355" t="s">
        <v>88</v>
      </c>
      <c r="EZY56" s="355" t="s">
        <v>88</v>
      </c>
      <c r="EZZ56" s="355" t="s">
        <v>88</v>
      </c>
      <c r="FAA56" s="355" t="s">
        <v>88</v>
      </c>
      <c r="FAB56" s="355" t="s">
        <v>88</v>
      </c>
      <c r="FAC56" s="355" t="s">
        <v>88</v>
      </c>
      <c r="FAD56" s="355" t="s">
        <v>88</v>
      </c>
      <c r="FAE56" s="355" t="s">
        <v>88</v>
      </c>
      <c r="FAF56" s="355" t="s">
        <v>88</v>
      </c>
      <c r="FAG56" s="355" t="s">
        <v>88</v>
      </c>
      <c r="FAH56" s="355" t="s">
        <v>88</v>
      </c>
      <c r="FAI56" s="355" t="s">
        <v>88</v>
      </c>
      <c r="FAJ56" s="355" t="s">
        <v>88</v>
      </c>
      <c r="FAK56" s="355" t="s">
        <v>88</v>
      </c>
      <c r="FAL56" s="355" t="s">
        <v>88</v>
      </c>
      <c r="FAM56" s="355" t="s">
        <v>88</v>
      </c>
      <c r="FAN56" s="355" t="s">
        <v>88</v>
      </c>
      <c r="FAO56" s="355" t="s">
        <v>88</v>
      </c>
      <c r="FAP56" s="355" t="s">
        <v>88</v>
      </c>
      <c r="FAQ56" s="355" t="s">
        <v>88</v>
      </c>
      <c r="FAR56" s="355" t="s">
        <v>88</v>
      </c>
      <c r="FAS56" s="355" t="s">
        <v>88</v>
      </c>
      <c r="FAT56" s="355" t="s">
        <v>88</v>
      </c>
      <c r="FAU56" s="355" t="s">
        <v>88</v>
      </c>
      <c r="FAV56" s="355" t="s">
        <v>88</v>
      </c>
      <c r="FAW56" s="355" t="s">
        <v>88</v>
      </c>
      <c r="FAX56" s="355" t="s">
        <v>88</v>
      </c>
      <c r="FAY56" s="355" t="s">
        <v>88</v>
      </c>
      <c r="FAZ56" s="355" t="s">
        <v>88</v>
      </c>
      <c r="FBA56" s="355" t="s">
        <v>88</v>
      </c>
      <c r="FBB56" s="355" t="s">
        <v>88</v>
      </c>
      <c r="FBC56" s="355" t="s">
        <v>88</v>
      </c>
      <c r="FBD56" s="355" t="s">
        <v>88</v>
      </c>
      <c r="FBE56" s="355" t="s">
        <v>88</v>
      </c>
      <c r="FBF56" s="355" t="s">
        <v>88</v>
      </c>
      <c r="FBG56" s="355" t="s">
        <v>88</v>
      </c>
      <c r="FBH56" s="355" t="s">
        <v>88</v>
      </c>
      <c r="FBI56" s="355" t="s">
        <v>88</v>
      </c>
      <c r="FBJ56" s="355" t="s">
        <v>88</v>
      </c>
      <c r="FBK56" s="355" t="s">
        <v>88</v>
      </c>
      <c r="FBL56" s="355" t="s">
        <v>88</v>
      </c>
      <c r="FBM56" s="355" t="s">
        <v>88</v>
      </c>
      <c r="FBN56" s="355" t="s">
        <v>88</v>
      </c>
      <c r="FBO56" s="355" t="s">
        <v>88</v>
      </c>
      <c r="FBP56" s="355" t="s">
        <v>88</v>
      </c>
      <c r="FBQ56" s="355" t="s">
        <v>88</v>
      </c>
      <c r="FBR56" s="355" t="s">
        <v>88</v>
      </c>
      <c r="FBS56" s="355" t="s">
        <v>88</v>
      </c>
      <c r="FBT56" s="355" t="s">
        <v>88</v>
      </c>
      <c r="FBU56" s="355" t="s">
        <v>88</v>
      </c>
      <c r="FBV56" s="355" t="s">
        <v>88</v>
      </c>
      <c r="FBW56" s="355" t="s">
        <v>88</v>
      </c>
      <c r="FBX56" s="355" t="s">
        <v>88</v>
      </c>
      <c r="FBY56" s="355" t="s">
        <v>88</v>
      </c>
      <c r="FBZ56" s="355" t="s">
        <v>88</v>
      </c>
      <c r="FCA56" s="355" t="s">
        <v>88</v>
      </c>
      <c r="FCB56" s="355" t="s">
        <v>88</v>
      </c>
      <c r="FCC56" s="355" t="s">
        <v>88</v>
      </c>
      <c r="FCD56" s="355" t="s">
        <v>88</v>
      </c>
      <c r="FCE56" s="355" t="s">
        <v>88</v>
      </c>
      <c r="FCF56" s="355" t="s">
        <v>88</v>
      </c>
      <c r="FCG56" s="355" t="s">
        <v>88</v>
      </c>
      <c r="FCH56" s="355" t="s">
        <v>88</v>
      </c>
      <c r="FCI56" s="355" t="s">
        <v>88</v>
      </c>
      <c r="FCJ56" s="355" t="s">
        <v>88</v>
      </c>
      <c r="FCK56" s="355" t="s">
        <v>88</v>
      </c>
      <c r="FCL56" s="355" t="s">
        <v>88</v>
      </c>
      <c r="FCM56" s="355" t="s">
        <v>88</v>
      </c>
      <c r="FCN56" s="355" t="s">
        <v>88</v>
      </c>
      <c r="FCO56" s="355" t="s">
        <v>88</v>
      </c>
      <c r="FCP56" s="355" t="s">
        <v>88</v>
      </c>
      <c r="FCQ56" s="355" t="s">
        <v>88</v>
      </c>
      <c r="FCR56" s="355" t="s">
        <v>88</v>
      </c>
      <c r="FCS56" s="355" t="s">
        <v>88</v>
      </c>
      <c r="FCT56" s="355" t="s">
        <v>88</v>
      </c>
      <c r="FCU56" s="355" t="s">
        <v>88</v>
      </c>
      <c r="FCV56" s="355" t="s">
        <v>88</v>
      </c>
      <c r="FCW56" s="355" t="s">
        <v>88</v>
      </c>
      <c r="FCX56" s="355" t="s">
        <v>88</v>
      </c>
      <c r="FCY56" s="355" t="s">
        <v>88</v>
      </c>
      <c r="FCZ56" s="355" t="s">
        <v>88</v>
      </c>
      <c r="FDA56" s="355" t="s">
        <v>88</v>
      </c>
      <c r="FDB56" s="355" t="s">
        <v>88</v>
      </c>
      <c r="FDC56" s="355" t="s">
        <v>88</v>
      </c>
      <c r="FDD56" s="355" t="s">
        <v>88</v>
      </c>
      <c r="FDE56" s="355" t="s">
        <v>88</v>
      </c>
      <c r="FDF56" s="355" t="s">
        <v>88</v>
      </c>
      <c r="FDG56" s="355" t="s">
        <v>88</v>
      </c>
      <c r="FDH56" s="355" t="s">
        <v>88</v>
      </c>
      <c r="FDI56" s="355" t="s">
        <v>88</v>
      </c>
      <c r="FDJ56" s="355" t="s">
        <v>88</v>
      </c>
      <c r="FDK56" s="355" t="s">
        <v>88</v>
      </c>
      <c r="FDL56" s="355" t="s">
        <v>88</v>
      </c>
      <c r="FDM56" s="355" t="s">
        <v>88</v>
      </c>
      <c r="FDN56" s="355" t="s">
        <v>88</v>
      </c>
      <c r="FDO56" s="355" t="s">
        <v>88</v>
      </c>
      <c r="FDP56" s="355" t="s">
        <v>88</v>
      </c>
      <c r="FDQ56" s="355" t="s">
        <v>88</v>
      </c>
      <c r="FDR56" s="355" t="s">
        <v>88</v>
      </c>
      <c r="FDS56" s="355" t="s">
        <v>88</v>
      </c>
      <c r="FDT56" s="355" t="s">
        <v>88</v>
      </c>
      <c r="FDU56" s="355" t="s">
        <v>88</v>
      </c>
      <c r="FDV56" s="355" t="s">
        <v>88</v>
      </c>
      <c r="FDW56" s="355" t="s">
        <v>88</v>
      </c>
      <c r="FDX56" s="355" t="s">
        <v>88</v>
      </c>
      <c r="FDY56" s="355" t="s">
        <v>88</v>
      </c>
      <c r="FDZ56" s="355" t="s">
        <v>88</v>
      </c>
      <c r="FEA56" s="355" t="s">
        <v>88</v>
      </c>
      <c r="FEB56" s="355" t="s">
        <v>88</v>
      </c>
      <c r="FEC56" s="355" t="s">
        <v>88</v>
      </c>
      <c r="FED56" s="355" t="s">
        <v>88</v>
      </c>
      <c r="FEE56" s="355" t="s">
        <v>88</v>
      </c>
      <c r="FEF56" s="355" t="s">
        <v>88</v>
      </c>
      <c r="FEG56" s="355" t="s">
        <v>88</v>
      </c>
      <c r="FEH56" s="355" t="s">
        <v>88</v>
      </c>
      <c r="FEI56" s="355" t="s">
        <v>88</v>
      </c>
      <c r="FEJ56" s="355" t="s">
        <v>88</v>
      </c>
      <c r="FEK56" s="355" t="s">
        <v>88</v>
      </c>
      <c r="FEL56" s="355" t="s">
        <v>88</v>
      </c>
      <c r="FEM56" s="355" t="s">
        <v>88</v>
      </c>
      <c r="FEN56" s="355" t="s">
        <v>88</v>
      </c>
      <c r="FEO56" s="355" t="s">
        <v>88</v>
      </c>
      <c r="FEP56" s="355" t="s">
        <v>88</v>
      </c>
      <c r="FEQ56" s="355" t="s">
        <v>88</v>
      </c>
      <c r="FER56" s="355" t="s">
        <v>88</v>
      </c>
      <c r="FES56" s="355" t="s">
        <v>88</v>
      </c>
      <c r="FET56" s="355" t="s">
        <v>88</v>
      </c>
      <c r="FEU56" s="355" t="s">
        <v>88</v>
      </c>
      <c r="FEV56" s="355" t="s">
        <v>88</v>
      </c>
      <c r="FEW56" s="355" t="s">
        <v>88</v>
      </c>
      <c r="FEX56" s="355" t="s">
        <v>88</v>
      </c>
      <c r="FEY56" s="355" t="s">
        <v>88</v>
      </c>
      <c r="FEZ56" s="355" t="s">
        <v>88</v>
      </c>
      <c r="FFA56" s="355" t="s">
        <v>88</v>
      </c>
      <c r="FFB56" s="355" t="s">
        <v>88</v>
      </c>
      <c r="FFC56" s="355" t="s">
        <v>88</v>
      </c>
      <c r="FFD56" s="355" t="s">
        <v>88</v>
      </c>
      <c r="FFE56" s="355" t="s">
        <v>88</v>
      </c>
      <c r="FFF56" s="355" t="s">
        <v>88</v>
      </c>
      <c r="FFG56" s="355" t="s">
        <v>88</v>
      </c>
      <c r="FFH56" s="355" t="s">
        <v>88</v>
      </c>
      <c r="FFI56" s="355" t="s">
        <v>88</v>
      </c>
      <c r="FFJ56" s="355" t="s">
        <v>88</v>
      </c>
      <c r="FFK56" s="355" t="s">
        <v>88</v>
      </c>
      <c r="FFL56" s="355" t="s">
        <v>88</v>
      </c>
      <c r="FFM56" s="355" t="s">
        <v>88</v>
      </c>
      <c r="FFN56" s="355" t="s">
        <v>88</v>
      </c>
      <c r="FFO56" s="355" t="s">
        <v>88</v>
      </c>
      <c r="FFP56" s="355" t="s">
        <v>88</v>
      </c>
      <c r="FFQ56" s="355" t="s">
        <v>88</v>
      </c>
      <c r="FFR56" s="355" t="s">
        <v>88</v>
      </c>
      <c r="FFS56" s="355" t="s">
        <v>88</v>
      </c>
      <c r="FFT56" s="355" t="s">
        <v>88</v>
      </c>
      <c r="FFU56" s="355" t="s">
        <v>88</v>
      </c>
      <c r="FFV56" s="355" t="s">
        <v>88</v>
      </c>
      <c r="FFW56" s="355" t="s">
        <v>88</v>
      </c>
      <c r="FFX56" s="355" t="s">
        <v>88</v>
      </c>
      <c r="FFY56" s="355" t="s">
        <v>88</v>
      </c>
      <c r="FFZ56" s="355" t="s">
        <v>88</v>
      </c>
      <c r="FGA56" s="355" t="s">
        <v>88</v>
      </c>
      <c r="FGB56" s="355" t="s">
        <v>88</v>
      </c>
      <c r="FGC56" s="355" t="s">
        <v>88</v>
      </c>
      <c r="FGD56" s="355" t="s">
        <v>88</v>
      </c>
      <c r="FGE56" s="355" t="s">
        <v>88</v>
      </c>
      <c r="FGF56" s="355" t="s">
        <v>88</v>
      </c>
      <c r="FGG56" s="355" t="s">
        <v>88</v>
      </c>
      <c r="FGH56" s="355" t="s">
        <v>88</v>
      </c>
      <c r="FGI56" s="355" t="s">
        <v>88</v>
      </c>
      <c r="FGJ56" s="355" t="s">
        <v>88</v>
      </c>
      <c r="FGK56" s="355" t="s">
        <v>88</v>
      </c>
      <c r="FGL56" s="355" t="s">
        <v>88</v>
      </c>
      <c r="FGM56" s="355" t="s">
        <v>88</v>
      </c>
      <c r="FGN56" s="355" t="s">
        <v>88</v>
      </c>
      <c r="FGO56" s="355" t="s">
        <v>88</v>
      </c>
      <c r="FGP56" s="355" t="s">
        <v>88</v>
      </c>
      <c r="FGQ56" s="355" t="s">
        <v>88</v>
      </c>
      <c r="FGR56" s="355" t="s">
        <v>88</v>
      </c>
      <c r="FGS56" s="355" t="s">
        <v>88</v>
      </c>
      <c r="FGT56" s="355" t="s">
        <v>88</v>
      </c>
      <c r="FGU56" s="355" t="s">
        <v>88</v>
      </c>
      <c r="FGV56" s="355" t="s">
        <v>88</v>
      </c>
      <c r="FGW56" s="355" t="s">
        <v>88</v>
      </c>
      <c r="FGX56" s="355" t="s">
        <v>88</v>
      </c>
      <c r="FGY56" s="355" t="s">
        <v>88</v>
      </c>
      <c r="FGZ56" s="355" t="s">
        <v>88</v>
      </c>
      <c r="FHA56" s="355" t="s">
        <v>88</v>
      </c>
      <c r="FHB56" s="355" t="s">
        <v>88</v>
      </c>
      <c r="FHC56" s="355" t="s">
        <v>88</v>
      </c>
      <c r="FHD56" s="355" t="s">
        <v>88</v>
      </c>
      <c r="FHE56" s="355" t="s">
        <v>88</v>
      </c>
      <c r="FHF56" s="355" t="s">
        <v>88</v>
      </c>
      <c r="FHG56" s="355" t="s">
        <v>88</v>
      </c>
      <c r="FHH56" s="355" t="s">
        <v>88</v>
      </c>
      <c r="FHI56" s="355" t="s">
        <v>88</v>
      </c>
      <c r="FHJ56" s="355" t="s">
        <v>88</v>
      </c>
      <c r="FHK56" s="355" t="s">
        <v>88</v>
      </c>
      <c r="FHL56" s="355" t="s">
        <v>88</v>
      </c>
      <c r="FHM56" s="355" t="s">
        <v>88</v>
      </c>
      <c r="FHN56" s="355" t="s">
        <v>88</v>
      </c>
      <c r="FHO56" s="355" t="s">
        <v>88</v>
      </c>
      <c r="FHP56" s="355" t="s">
        <v>88</v>
      </c>
      <c r="FHQ56" s="355" t="s">
        <v>88</v>
      </c>
      <c r="FHR56" s="355" t="s">
        <v>88</v>
      </c>
      <c r="FHS56" s="355" t="s">
        <v>88</v>
      </c>
      <c r="FHT56" s="355" t="s">
        <v>88</v>
      </c>
      <c r="FHU56" s="355" t="s">
        <v>88</v>
      </c>
      <c r="FHV56" s="355" t="s">
        <v>88</v>
      </c>
      <c r="FHW56" s="355" t="s">
        <v>88</v>
      </c>
      <c r="FHX56" s="355" t="s">
        <v>88</v>
      </c>
      <c r="FHY56" s="355" t="s">
        <v>88</v>
      </c>
      <c r="FHZ56" s="355" t="s">
        <v>88</v>
      </c>
      <c r="FIA56" s="355" t="s">
        <v>88</v>
      </c>
      <c r="FIB56" s="355" t="s">
        <v>88</v>
      </c>
      <c r="FIC56" s="355" t="s">
        <v>88</v>
      </c>
      <c r="FID56" s="355" t="s">
        <v>88</v>
      </c>
      <c r="FIE56" s="355" t="s">
        <v>88</v>
      </c>
      <c r="FIF56" s="355" t="s">
        <v>88</v>
      </c>
      <c r="FIG56" s="355" t="s">
        <v>88</v>
      </c>
      <c r="FIH56" s="355" t="s">
        <v>88</v>
      </c>
      <c r="FII56" s="355" t="s">
        <v>88</v>
      </c>
      <c r="FIJ56" s="355" t="s">
        <v>88</v>
      </c>
      <c r="FIK56" s="355" t="s">
        <v>88</v>
      </c>
      <c r="FIL56" s="355" t="s">
        <v>88</v>
      </c>
      <c r="FIM56" s="355" t="s">
        <v>88</v>
      </c>
      <c r="FIN56" s="355" t="s">
        <v>88</v>
      </c>
      <c r="FIO56" s="355" t="s">
        <v>88</v>
      </c>
      <c r="FIP56" s="355" t="s">
        <v>88</v>
      </c>
      <c r="FIQ56" s="355" t="s">
        <v>88</v>
      </c>
      <c r="FIR56" s="355" t="s">
        <v>88</v>
      </c>
      <c r="FIS56" s="355" t="s">
        <v>88</v>
      </c>
      <c r="FIT56" s="355" t="s">
        <v>88</v>
      </c>
      <c r="FIU56" s="355" t="s">
        <v>88</v>
      </c>
      <c r="FIV56" s="355" t="s">
        <v>88</v>
      </c>
      <c r="FIW56" s="355" t="s">
        <v>88</v>
      </c>
      <c r="FIX56" s="355" t="s">
        <v>88</v>
      </c>
      <c r="FIY56" s="355" t="s">
        <v>88</v>
      </c>
      <c r="FIZ56" s="355" t="s">
        <v>88</v>
      </c>
      <c r="FJA56" s="355" t="s">
        <v>88</v>
      </c>
      <c r="FJB56" s="355" t="s">
        <v>88</v>
      </c>
      <c r="FJC56" s="355" t="s">
        <v>88</v>
      </c>
      <c r="FJD56" s="355" t="s">
        <v>88</v>
      </c>
      <c r="FJE56" s="355" t="s">
        <v>88</v>
      </c>
      <c r="FJF56" s="355" t="s">
        <v>88</v>
      </c>
      <c r="FJG56" s="355" t="s">
        <v>88</v>
      </c>
      <c r="FJH56" s="355" t="s">
        <v>88</v>
      </c>
      <c r="FJI56" s="355" t="s">
        <v>88</v>
      </c>
      <c r="FJJ56" s="355" t="s">
        <v>88</v>
      </c>
      <c r="FJK56" s="355" t="s">
        <v>88</v>
      </c>
      <c r="FJL56" s="355" t="s">
        <v>88</v>
      </c>
      <c r="FJM56" s="355" t="s">
        <v>88</v>
      </c>
      <c r="FJN56" s="355" t="s">
        <v>88</v>
      </c>
      <c r="FJO56" s="355" t="s">
        <v>88</v>
      </c>
      <c r="FJP56" s="355" t="s">
        <v>88</v>
      </c>
      <c r="FJQ56" s="355" t="s">
        <v>88</v>
      </c>
      <c r="FJR56" s="355" t="s">
        <v>88</v>
      </c>
      <c r="FJS56" s="355" t="s">
        <v>88</v>
      </c>
      <c r="FJT56" s="355" t="s">
        <v>88</v>
      </c>
      <c r="FJU56" s="355" t="s">
        <v>88</v>
      </c>
      <c r="FJV56" s="355" t="s">
        <v>88</v>
      </c>
      <c r="FJW56" s="355" t="s">
        <v>88</v>
      </c>
      <c r="FJX56" s="355" t="s">
        <v>88</v>
      </c>
      <c r="FJY56" s="355" t="s">
        <v>88</v>
      </c>
      <c r="FJZ56" s="355" t="s">
        <v>88</v>
      </c>
      <c r="FKA56" s="355" t="s">
        <v>88</v>
      </c>
      <c r="FKB56" s="355" t="s">
        <v>88</v>
      </c>
      <c r="FKC56" s="355" t="s">
        <v>88</v>
      </c>
      <c r="FKD56" s="355" t="s">
        <v>88</v>
      </c>
      <c r="FKE56" s="355" t="s">
        <v>88</v>
      </c>
      <c r="FKF56" s="355" t="s">
        <v>88</v>
      </c>
      <c r="FKG56" s="355" t="s">
        <v>88</v>
      </c>
      <c r="FKH56" s="355" t="s">
        <v>88</v>
      </c>
      <c r="FKI56" s="355" t="s">
        <v>88</v>
      </c>
      <c r="FKJ56" s="355" t="s">
        <v>88</v>
      </c>
      <c r="FKK56" s="355" t="s">
        <v>88</v>
      </c>
      <c r="FKL56" s="355" t="s">
        <v>88</v>
      </c>
      <c r="FKM56" s="355" t="s">
        <v>88</v>
      </c>
      <c r="FKN56" s="355" t="s">
        <v>88</v>
      </c>
      <c r="FKO56" s="355" t="s">
        <v>88</v>
      </c>
      <c r="FKP56" s="355" t="s">
        <v>88</v>
      </c>
      <c r="FKQ56" s="355" t="s">
        <v>88</v>
      </c>
      <c r="FKR56" s="355" t="s">
        <v>88</v>
      </c>
      <c r="FKS56" s="355" t="s">
        <v>88</v>
      </c>
      <c r="FKT56" s="355" t="s">
        <v>88</v>
      </c>
      <c r="FKU56" s="355" t="s">
        <v>88</v>
      </c>
      <c r="FKV56" s="355" t="s">
        <v>88</v>
      </c>
      <c r="FKW56" s="355" t="s">
        <v>88</v>
      </c>
      <c r="FKX56" s="355" t="s">
        <v>88</v>
      </c>
      <c r="FKY56" s="355" t="s">
        <v>88</v>
      </c>
      <c r="FKZ56" s="355" t="s">
        <v>88</v>
      </c>
      <c r="FLA56" s="355" t="s">
        <v>88</v>
      </c>
      <c r="FLB56" s="355" t="s">
        <v>88</v>
      </c>
      <c r="FLC56" s="355" t="s">
        <v>88</v>
      </c>
      <c r="FLD56" s="355" t="s">
        <v>88</v>
      </c>
      <c r="FLE56" s="355" t="s">
        <v>88</v>
      </c>
      <c r="FLF56" s="355" t="s">
        <v>88</v>
      </c>
      <c r="FLG56" s="355" t="s">
        <v>88</v>
      </c>
      <c r="FLH56" s="355" t="s">
        <v>88</v>
      </c>
      <c r="FLI56" s="355" t="s">
        <v>88</v>
      </c>
      <c r="FLJ56" s="355" t="s">
        <v>88</v>
      </c>
      <c r="FLK56" s="355" t="s">
        <v>88</v>
      </c>
      <c r="FLL56" s="355" t="s">
        <v>88</v>
      </c>
      <c r="FLM56" s="355" t="s">
        <v>88</v>
      </c>
      <c r="FLN56" s="355" t="s">
        <v>88</v>
      </c>
      <c r="FLO56" s="355" t="s">
        <v>88</v>
      </c>
      <c r="FLP56" s="355" t="s">
        <v>88</v>
      </c>
      <c r="FLQ56" s="355" t="s">
        <v>88</v>
      </c>
      <c r="FLR56" s="355" t="s">
        <v>88</v>
      </c>
      <c r="FLS56" s="355" t="s">
        <v>88</v>
      </c>
      <c r="FLT56" s="355" t="s">
        <v>88</v>
      </c>
      <c r="FLU56" s="355" t="s">
        <v>88</v>
      </c>
      <c r="FLV56" s="355" t="s">
        <v>88</v>
      </c>
      <c r="FLW56" s="355" t="s">
        <v>88</v>
      </c>
      <c r="FLX56" s="355" t="s">
        <v>88</v>
      </c>
      <c r="FLY56" s="355" t="s">
        <v>88</v>
      </c>
      <c r="FLZ56" s="355" t="s">
        <v>88</v>
      </c>
      <c r="FMA56" s="355" t="s">
        <v>88</v>
      </c>
      <c r="FMB56" s="355" t="s">
        <v>88</v>
      </c>
      <c r="FMC56" s="355" t="s">
        <v>88</v>
      </c>
      <c r="FMD56" s="355" t="s">
        <v>88</v>
      </c>
      <c r="FME56" s="355" t="s">
        <v>88</v>
      </c>
      <c r="FMF56" s="355" t="s">
        <v>88</v>
      </c>
      <c r="FMG56" s="355" t="s">
        <v>88</v>
      </c>
      <c r="FMH56" s="355" t="s">
        <v>88</v>
      </c>
      <c r="FMI56" s="355" t="s">
        <v>88</v>
      </c>
      <c r="FMJ56" s="355" t="s">
        <v>88</v>
      </c>
      <c r="FMK56" s="355" t="s">
        <v>88</v>
      </c>
      <c r="FML56" s="355" t="s">
        <v>88</v>
      </c>
      <c r="FMM56" s="355" t="s">
        <v>88</v>
      </c>
      <c r="FMN56" s="355" t="s">
        <v>88</v>
      </c>
      <c r="FMO56" s="355" t="s">
        <v>88</v>
      </c>
      <c r="FMP56" s="355" t="s">
        <v>88</v>
      </c>
      <c r="FMQ56" s="355" t="s">
        <v>88</v>
      </c>
      <c r="FMR56" s="355" t="s">
        <v>88</v>
      </c>
      <c r="FMS56" s="355" t="s">
        <v>88</v>
      </c>
      <c r="FMT56" s="355" t="s">
        <v>88</v>
      </c>
      <c r="FMU56" s="355" t="s">
        <v>88</v>
      </c>
      <c r="FMV56" s="355" t="s">
        <v>88</v>
      </c>
      <c r="FMW56" s="355" t="s">
        <v>88</v>
      </c>
      <c r="FMX56" s="355" t="s">
        <v>88</v>
      </c>
      <c r="FMY56" s="355" t="s">
        <v>88</v>
      </c>
      <c r="FMZ56" s="355" t="s">
        <v>88</v>
      </c>
      <c r="FNA56" s="355" t="s">
        <v>88</v>
      </c>
      <c r="FNB56" s="355" t="s">
        <v>88</v>
      </c>
      <c r="FNC56" s="355" t="s">
        <v>88</v>
      </c>
      <c r="FND56" s="355" t="s">
        <v>88</v>
      </c>
      <c r="FNE56" s="355" t="s">
        <v>88</v>
      </c>
      <c r="FNF56" s="355" t="s">
        <v>88</v>
      </c>
      <c r="FNG56" s="355" t="s">
        <v>88</v>
      </c>
      <c r="FNH56" s="355" t="s">
        <v>88</v>
      </c>
      <c r="FNI56" s="355" t="s">
        <v>88</v>
      </c>
      <c r="FNJ56" s="355" t="s">
        <v>88</v>
      </c>
      <c r="FNK56" s="355" t="s">
        <v>88</v>
      </c>
      <c r="FNL56" s="355" t="s">
        <v>88</v>
      </c>
      <c r="FNM56" s="355" t="s">
        <v>88</v>
      </c>
      <c r="FNN56" s="355" t="s">
        <v>88</v>
      </c>
      <c r="FNO56" s="355" t="s">
        <v>88</v>
      </c>
      <c r="FNP56" s="355" t="s">
        <v>88</v>
      </c>
      <c r="FNQ56" s="355" t="s">
        <v>88</v>
      </c>
      <c r="FNR56" s="355" t="s">
        <v>88</v>
      </c>
      <c r="FNS56" s="355" t="s">
        <v>88</v>
      </c>
      <c r="FNT56" s="355" t="s">
        <v>88</v>
      </c>
      <c r="FNU56" s="355" t="s">
        <v>88</v>
      </c>
      <c r="FNV56" s="355" t="s">
        <v>88</v>
      </c>
      <c r="FNW56" s="355" t="s">
        <v>88</v>
      </c>
      <c r="FNX56" s="355" t="s">
        <v>88</v>
      </c>
      <c r="FNY56" s="355" t="s">
        <v>88</v>
      </c>
      <c r="FNZ56" s="355" t="s">
        <v>88</v>
      </c>
      <c r="FOA56" s="355" t="s">
        <v>88</v>
      </c>
      <c r="FOB56" s="355" t="s">
        <v>88</v>
      </c>
      <c r="FOC56" s="355" t="s">
        <v>88</v>
      </c>
      <c r="FOD56" s="355" t="s">
        <v>88</v>
      </c>
      <c r="FOE56" s="355" t="s">
        <v>88</v>
      </c>
      <c r="FOF56" s="355" t="s">
        <v>88</v>
      </c>
      <c r="FOG56" s="355" t="s">
        <v>88</v>
      </c>
      <c r="FOH56" s="355" t="s">
        <v>88</v>
      </c>
      <c r="FOI56" s="355" t="s">
        <v>88</v>
      </c>
      <c r="FOJ56" s="355" t="s">
        <v>88</v>
      </c>
      <c r="FOK56" s="355" t="s">
        <v>88</v>
      </c>
      <c r="FOL56" s="355" t="s">
        <v>88</v>
      </c>
      <c r="FOM56" s="355" t="s">
        <v>88</v>
      </c>
      <c r="FON56" s="355" t="s">
        <v>88</v>
      </c>
      <c r="FOO56" s="355" t="s">
        <v>88</v>
      </c>
      <c r="FOP56" s="355" t="s">
        <v>88</v>
      </c>
      <c r="FOQ56" s="355" t="s">
        <v>88</v>
      </c>
      <c r="FOR56" s="355" t="s">
        <v>88</v>
      </c>
      <c r="FOS56" s="355" t="s">
        <v>88</v>
      </c>
      <c r="FOT56" s="355" t="s">
        <v>88</v>
      </c>
      <c r="FOU56" s="355" t="s">
        <v>88</v>
      </c>
      <c r="FOV56" s="355" t="s">
        <v>88</v>
      </c>
      <c r="FOW56" s="355" t="s">
        <v>88</v>
      </c>
      <c r="FOX56" s="355" t="s">
        <v>88</v>
      </c>
      <c r="FOY56" s="355" t="s">
        <v>88</v>
      </c>
      <c r="FOZ56" s="355" t="s">
        <v>88</v>
      </c>
      <c r="FPA56" s="355" t="s">
        <v>88</v>
      </c>
      <c r="FPB56" s="355" t="s">
        <v>88</v>
      </c>
      <c r="FPC56" s="355" t="s">
        <v>88</v>
      </c>
      <c r="FPD56" s="355" t="s">
        <v>88</v>
      </c>
      <c r="FPE56" s="355" t="s">
        <v>88</v>
      </c>
      <c r="FPF56" s="355" t="s">
        <v>88</v>
      </c>
      <c r="FPG56" s="355" t="s">
        <v>88</v>
      </c>
      <c r="FPH56" s="355" t="s">
        <v>88</v>
      </c>
      <c r="FPI56" s="355" t="s">
        <v>88</v>
      </c>
      <c r="FPJ56" s="355" t="s">
        <v>88</v>
      </c>
      <c r="FPK56" s="355" t="s">
        <v>88</v>
      </c>
      <c r="FPL56" s="355" t="s">
        <v>88</v>
      </c>
      <c r="FPM56" s="355" t="s">
        <v>88</v>
      </c>
      <c r="FPN56" s="355" t="s">
        <v>88</v>
      </c>
      <c r="FPO56" s="355" t="s">
        <v>88</v>
      </c>
      <c r="FPP56" s="355" t="s">
        <v>88</v>
      </c>
      <c r="FPQ56" s="355" t="s">
        <v>88</v>
      </c>
      <c r="FPR56" s="355" t="s">
        <v>88</v>
      </c>
      <c r="FPS56" s="355" t="s">
        <v>88</v>
      </c>
      <c r="FPT56" s="355" t="s">
        <v>88</v>
      </c>
      <c r="FPU56" s="355" t="s">
        <v>88</v>
      </c>
      <c r="FPV56" s="355" t="s">
        <v>88</v>
      </c>
      <c r="FPW56" s="355" t="s">
        <v>88</v>
      </c>
      <c r="FPX56" s="355" t="s">
        <v>88</v>
      </c>
      <c r="FPY56" s="355" t="s">
        <v>88</v>
      </c>
      <c r="FPZ56" s="355" t="s">
        <v>88</v>
      </c>
      <c r="FQA56" s="355" t="s">
        <v>88</v>
      </c>
      <c r="FQB56" s="355" t="s">
        <v>88</v>
      </c>
      <c r="FQC56" s="355" t="s">
        <v>88</v>
      </c>
      <c r="FQD56" s="355" t="s">
        <v>88</v>
      </c>
      <c r="FQE56" s="355" t="s">
        <v>88</v>
      </c>
      <c r="FQF56" s="355" t="s">
        <v>88</v>
      </c>
      <c r="FQG56" s="355" t="s">
        <v>88</v>
      </c>
      <c r="FQH56" s="355" t="s">
        <v>88</v>
      </c>
      <c r="FQI56" s="355" t="s">
        <v>88</v>
      </c>
      <c r="FQJ56" s="355" t="s">
        <v>88</v>
      </c>
      <c r="FQK56" s="355" t="s">
        <v>88</v>
      </c>
      <c r="FQL56" s="355" t="s">
        <v>88</v>
      </c>
      <c r="FQM56" s="355" t="s">
        <v>88</v>
      </c>
      <c r="FQN56" s="355" t="s">
        <v>88</v>
      </c>
      <c r="FQO56" s="355" t="s">
        <v>88</v>
      </c>
      <c r="FQP56" s="355" t="s">
        <v>88</v>
      </c>
      <c r="FQQ56" s="355" t="s">
        <v>88</v>
      </c>
      <c r="FQR56" s="355" t="s">
        <v>88</v>
      </c>
      <c r="FQS56" s="355" t="s">
        <v>88</v>
      </c>
      <c r="FQT56" s="355" t="s">
        <v>88</v>
      </c>
      <c r="FQU56" s="355" t="s">
        <v>88</v>
      </c>
      <c r="FQV56" s="355" t="s">
        <v>88</v>
      </c>
      <c r="FQW56" s="355" t="s">
        <v>88</v>
      </c>
      <c r="FQX56" s="355" t="s">
        <v>88</v>
      </c>
      <c r="FQY56" s="355" t="s">
        <v>88</v>
      </c>
      <c r="FQZ56" s="355" t="s">
        <v>88</v>
      </c>
      <c r="FRA56" s="355" t="s">
        <v>88</v>
      </c>
      <c r="FRB56" s="355" t="s">
        <v>88</v>
      </c>
      <c r="FRC56" s="355" t="s">
        <v>88</v>
      </c>
      <c r="FRD56" s="355" t="s">
        <v>88</v>
      </c>
      <c r="FRE56" s="355" t="s">
        <v>88</v>
      </c>
      <c r="FRF56" s="355" t="s">
        <v>88</v>
      </c>
      <c r="FRG56" s="355" t="s">
        <v>88</v>
      </c>
      <c r="FRH56" s="355" t="s">
        <v>88</v>
      </c>
      <c r="FRI56" s="355" t="s">
        <v>88</v>
      </c>
      <c r="FRJ56" s="355" t="s">
        <v>88</v>
      </c>
      <c r="FRK56" s="355" t="s">
        <v>88</v>
      </c>
      <c r="FRL56" s="355" t="s">
        <v>88</v>
      </c>
      <c r="FRM56" s="355" t="s">
        <v>88</v>
      </c>
      <c r="FRN56" s="355" t="s">
        <v>88</v>
      </c>
      <c r="FRO56" s="355" t="s">
        <v>88</v>
      </c>
      <c r="FRP56" s="355" t="s">
        <v>88</v>
      </c>
      <c r="FRQ56" s="355" t="s">
        <v>88</v>
      </c>
      <c r="FRR56" s="355" t="s">
        <v>88</v>
      </c>
      <c r="FRS56" s="355" t="s">
        <v>88</v>
      </c>
      <c r="FRT56" s="355" t="s">
        <v>88</v>
      </c>
      <c r="FRU56" s="355" t="s">
        <v>88</v>
      </c>
      <c r="FRV56" s="355" t="s">
        <v>88</v>
      </c>
      <c r="FRW56" s="355" t="s">
        <v>88</v>
      </c>
      <c r="FRX56" s="355" t="s">
        <v>88</v>
      </c>
      <c r="FRY56" s="355" t="s">
        <v>88</v>
      </c>
      <c r="FRZ56" s="355" t="s">
        <v>88</v>
      </c>
      <c r="FSA56" s="355" t="s">
        <v>88</v>
      </c>
      <c r="FSB56" s="355" t="s">
        <v>88</v>
      </c>
      <c r="FSC56" s="355" t="s">
        <v>88</v>
      </c>
      <c r="FSD56" s="355" t="s">
        <v>88</v>
      </c>
      <c r="FSE56" s="355" t="s">
        <v>88</v>
      </c>
      <c r="FSF56" s="355" t="s">
        <v>88</v>
      </c>
      <c r="FSG56" s="355" t="s">
        <v>88</v>
      </c>
      <c r="FSH56" s="355" t="s">
        <v>88</v>
      </c>
      <c r="FSI56" s="355" t="s">
        <v>88</v>
      </c>
      <c r="FSJ56" s="355" t="s">
        <v>88</v>
      </c>
      <c r="FSK56" s="355" t="s">
        <v>88</v>
      </c>
      <c r="FSL56" s="355" t="s">
        <v>88</v>
      </c>
      <c r="FSM56" s="355" t="s">
        <v>88</v>
      </c>
      <c r="FSN56" s="355" t="s">
        <v>88</v>
      </c>
      <c r="FSO56" s="355" t="s">
        <v>88</v>
      </c>
      <c r="FSP56" s="355" t="s">
        <v>88</v>
      </c>
      <c r="FSQ56" s="355" t="s">
        <v>88</v>
      </c>
      <c r="FSR56" s="355" t="s">
        <v>88</v>
      </c>
      <c r="FSS56" s="355" t="s">
        <v>88</v>
      </c>
      <c r="FST56" s="355" t="s">
        <v>88</v>
      </c>
      <c r="FSU56" s="355" t="s">
        <v>88</v>
      </c>
      <c r="FSV56" s="355" t="s">
        <v>88</v>
      </c>
      <c r="FSW56" s="355" t="s">
        <v>88</v>
      </c>
      <c r="FSX56" s="355" t="s">
        <v>88</v>
      </c>
      <c r="FSY56" s="355" t="s">
        <v>88</v>
      </c>
      <c r="FSZ56" s="355" t="s">
        <v>88</v>
      </c>
      <c r="FTA56" s="355" t="s">
        <v>88</v>
      </c>
      <c r="FTB56" s="355" t="s">
        <v>88</v>
      </c>
      <c r="FTC56" s="355" t="s">
        <v>88</v>
      </c>
      <c r="FTD56" s="355" t="s">
        <v>88</v>
      </c>
      <c r="FTE56" s="355" t="s">
        <v>88</v>
      </c>
      <c r="FTF56" s="355" t="s">
        <v>88</v>
      </c>
      <c r="FTG56" s="355" t="s">
        <v>88</v>
      </c>
      <c r="FTH56" s="355" t="s">
        <v>88</v>
      </c>
      <c r="FTI56" s="355" t="s">
        <v>88</v>
      </c>
      <c r="FTJ56" s="355" t="s">
        <v>88</v>
      </c>
      <c r="FTK56" s="355" t="s">
        <v>88</v>
      </c>
      <c r="FTL56" s="355" t="s">
        <v>88</v>
      </c>
      <c r="FTM56" s="355" t="s">
        <v>88</v>
      </c>
      <c r="FTN56" s="355" t="s">
        <v>88</v>
      </c>
      <c r="FTO56" s="355" t="s">
        <v>88</v>
      </c>
      <c r="FTP56" s="355" t="s">
        <v>88</v>
      </c>
      <c r="FTQ56" s="355" t="s">
        <v>88</v>
      </c>
      <c r="FTR56" s="355" t="s">
        <v>88</v>
      </c>
      <c r="FTS56" s="355" t="s">
        <v>88</v>
      </c>
      <c r="FTT56" s="355" t="s">
        <v>88</v>
      </c>
      <c r="FTU56" s="355" t="s">
        <v>88</v>
      </c>
      <c r="FTV56" s="355" t="s">
        <v>88</v>
      </c>
      <c r="FTW56" s="355" t="s">
        <v>88</v>
      </c>
      <c r="FTX56" s="355" t="s">
        <v>88</v>
      </c>
      <c r="FTY56" s="355" t="s">
        <v>88</v>
      </c>
      <c r="FTZ56" s="355" t="s">
        <v>88</v>
      </c>
      <c r="FUA56" s="355" t="s">
        <v>88</v>
      </c>
      <c r="FUB56" s="355" t="s">
        <v>88</v>
      </c>
      <c r="FUC56" s="355" t="s">
        <v>88</v>
      </c>
      <c r="FUD56" s="355" t="s">
        <v>88</v>
      </c>
      <c r="FUE56" s="355" t="s">
        <v>88</v>
      </c>
      <c r="FUF56" s="355" t="s">
        <v>88</v>
      </c>
      <c r="FUG56" s="355" t="s">
        <v>88</v>
      </c>
      <c r="FUH56" s="355" t="s">
        <v>88</v>
      </c>
      <c r="FUI56" s="355" t="s">
        <v>88</v>
      </c>
      <c r="FUJ56" s="355" t="s">
        <v>88</v>
      </c>
      <c r="FUK56" s="355" t="s">
        <v>88</v>
      </c>
      <c r="FUL56" s="355" t="s">
        <v>88</v>
      </c>
      <c r="FUM56" s="355" t="s">
        <v>88</v>
      </c>
      <c r="FUN56" s="355" t="s">
        <v>88</v>
      </c>
      <c r="FUO56" s="355" t="s">
        <v>88</v>
      </c>
      <c r="FUP56" s="355" t="s">
        <v>88</v>
      </c>
      <c r="FUQ56" s="355" t="s">
        <v>88</v>
      </c>
      <c r="FUR56" s="355" t="s">
        <v>88</v>
      </c>
      <c r="FUS56" s="355" t="s">
        <v>88</v>
      </c>
      <c r="FUT56" s="355" t="s">
        <v>88</v>
      </c>
      <c r="FUU56" s="355" t="s">
        <v>88</v>
      </c>
      <c r="FUV56" s="355" t="s">
        <v>88</v>
      </c>
      <c r="FUW56" s="355" t="s">
        <v>88</v>
      </c>
      <c r="FUX56" s="355" t="s">
        <v>88</v>
      </c>
      <c r="FUY56" s="355" t="s">
        <v>88</v>
      </c>
      <c r="FUZ56" s="355" t="s">
        <v>88</v>
      </c>
      <c r="FVA56" s="355" t="s">
        <v>88</v>
      </c>
      <c r="FVB56" s="355" t="s">
        <v>88</v>
      </c>
      <c r="FVC56" s="355" t="s">
        <v>88</v>
      </c>
      <c r="FVD56" s="355" t="s">
        <v>88</v>
      </c>
      <c r="FVE56" s="355" t="s">
        <v>88</v>
      </c>
      <c r="FVF56" s="355" t="s">
        <v>88</v>
      </c>
      <c r="FVG56" s="355" t="s">
        <v>88</v>
      </c>
      <c r="FVH56" s="355" t="s">
        <v>88</v>
      </c>
      <c r="FVI56" s="355" t="s">
        <v>88</v>
      </c>
      <c r="FVJ56" s="355" t="s">
        <v>88</v>
      </c>
      <c r="FVK56" s="355" t="s">
        <v>88</v>
      </c>
      <c r="FVL56" s="355" t="s">
        <v>88</v>
      </c>
      <c r="FVM56" s="355" t="s">
        <v>88</v>
      </c>
      <c r="FVN56" s="355" t="s">
        <v>88</v>
      </c>
      <c r="FVO56" s="355" t="s">
        <v>88</v>
      </c>
      <c r="FVP56" s="355" t="s">
        <v>88</v>
      </c>
      <c r="FVQ56" s="355" t="s">
        <v>88</v>
      </c>
      <c r="FVR56" s="355" t="s">
        <v>88</v>
      </c>
      <c r="FVS56" s="355" t="s">
        <v>88</v>
      </c>
      <c r="FVT56" s="355" t="s">
        <v>88</v>
      </c>
      <c r="FVU56" s="355" t="s">
        <v>88</v>
      </c>
      <c r="FVV56" s="355" t="s">
        <v>88</v>
      </c>
      <c r="FVW56" s="355" t="s">
        <v>88</v>
      </c>
      <c r="FVX56" s="355" t="s">
        <v>88</v>
      </c>
      <c r="FVY56" s="355" t="s">
        <v>88</v>
      </c>
      <c r="FVZ56" s="355" t="s">
        <v>88</v>
      </c>
      <c r="FWA56" s="355" t="s">
        <v>88</v>
      </c>
      <c r="FWB56" s="355" t="s">
        <v>88</v>
      </c>
      <c r="FWC56" s="355" t="s">
        <v>88</v>
      </c>
      <c r="FWD56" s="355" t="s">
        <v>88</v>
      </c>
      <c r="FWE56" s="355" t="s">
        <v>88</v>
      </c>
      <c r="FWF56" s="355" t="s">
        <v>88</v>
      </c>
      <c r="FWG56" s="355" t="s">
        <v>88</v>
      </c>
      <c r="FWH56" s="355" t="s">
        <v>88</v>
      </c>
      <c r="FWI56" s="355" t="s">
        <v>88</v>
      </c>
      <c r="FWJ56" s="355" t="s">
        <v>88</v>
      </c>
      <c r="FWK56" s="355" t="s">
        <v>88</v>
      </c>
      <c r="FWL56" s="355" t="s">
        <v>88</v>
      </c>
      <c r="FWM56" s="355" t="s">
        <v>88</v>
      </c>
      <c r="FWN56" s="355" t="s">
        <v>88</v>
      </c>
      <c r="FWO56" s="355" t="s">
        <v>88</v>
      </c>
      <c r="FWP56" s="355" t="s">
        <v>88</v>
      </c>
      <c r="FWQ56" s="355" t="s">
        <v>88</v>
      </c>
      <c r="FWR56" s="355" t="s">
        <v>88</v>
      </c>
      <c r="FWS56" s="355" t="s">
        <v>88</v>
      </c>
      <c r="FWT56" s="355" t="s">
        <v>88</v>
      </c>
      <c r="FWU56" s="355" t="s">
        <v>88</v>
      </c>
      <c r="FWV56" s="355" t="s">
        <v>88</v>
      </c>
      <c r="FWW56" s="355" t="s">
        <v>88</v>
      </c>
      <c r="FWX56" s="355" t="s">
        <v>88</v>
      </c>
      <c r="FWY56" s="355" t="s">
        <v>88</v>
      </c>
      <c r="FWZ56" s="355" t="s">
        <v>88</v>
      </c>
      <c r="FXA56" s="355" t="s">
        <v>88</v>
      </c>
      <c r="FXB56" s="355" t="s">
        <v>88</v>
      </c>
      <c r="FXC56" s="355" t="s">
        <v>88</v>
      </c>
      <c r="FXD56" s="355" t="s">
        <v>88</v>
      </c>
      <c r="FXE56" s="355" t="s">
        <v>88</v>
      </c>
      <c r="FXF56" s="355" t="s">
        <v>88</v>
      </c>
      <c r="FXG56" s="355" t="s">
        <v>88</v>
      </c>
      <c r="FXH56" s="355" t="s">
        <v>88</v>
      </c>
      <c r="FXI56" s="355" t="s">
        <v>88</v>
      </c>
      <c r="FXJ56" s="355" t="s">
        <v>88</v>
      </c>
      <c r="FXK56" s="355" t="s">
        <v>88</v>
      </c>
      <c r="FXL56" s="355" t="s">
        <v>88</v>
      </c>
      <c r="FXM56" s="355" t="s">
        <v>88</v>
      </c>
      <c r="FXN56" s="355" t="s">
        <v>88</v>
      </c>
      <c r="FXO56" s="355" t="s">
        <v>88</v>
      </c>
      <c r="FXP56" s="355" t="s">
        <v>88</v>
      </c>
      <c r="FXQ56" s="355" t="s">
        <v>88</v>
      </c>
      <c r="FXR56" s="355" t="s">
        <v>88</v>
      </c>
      <c r="FXS56" s="355" t="s">
        <v>88</v>
      </c>
      <c r="FXT56" s="355" t="s">
        <v>88</v>
      </c>
      <c r="FXU56" s="355" t="s">
        <v>88</v>
      </c>
      <c r="FXV56" s="355" t="s">
        <v>88</v>
      </c>
      <c r="FXW56" s="355" t="s">
        <v>88</v>
      </c>
      <c r="FXX56" s="355" t="s">
        <v>88</v>
      </c>
      <c r="FXY56" s="355" t="s">
        <v>88</v>
      </c>
      <c r="FXZ56" s="355" t="s">
        <v>88</v>
      </c>
      <c r="FYA56" s="355" t="s">
        <v>88</v>
      </c>
      <c r="FYB56" s="355" t="s">
        <v>88</v>
      </c>
      <c r="FYC56" s="355" t="s">
        <v>88</v>
      </c>
      <c r="FYD56" s="355" t="s">
        <v>88</v>
      </c>
      <c r="FYE56" s="355" t="s">
        <v>88</v>
      </c>
      <c r="FYF56" s="355" t="s">
        <v>88</v>
      </c>
      <c r="FYG56" s="355" t="s">
        <v>88</v>
      </c>
      <c r="FYH56" s="355" t="s">
        <v>88</v>
      </c>
      <c r="FYI56" s="355" t="s">
        <v>88</v>
      </c>
      <c r="FYJ56" s="355" t="s">
        <v>88</v>
      </c>
      <c r="FYK56" s="355" t="s">
        <v>88</v>
      </c>
      <c r="FYL56" s="355" t="s">
        <v>88</v>
      </c>
      <c r="FYM56" s="355" t="s">
        <v>88</v>
      </c>
      <c r="FYN56" s="355" t="s">
        <v>88</v>
      </c>
      <c r="FYO56" s="355" t="s">
        <v>88</v>
      </c>
      <c r="FYP56" s="355" t="s">
        <v>88</v>
      </c>
      <c r="FYQ56" s="355" t="s">
        <v>88</v>
      </c>
      <c r="FYR56" s="355" t="s">
        <v>88</v>
      </c>
      <c r="FYS56" s="355" t="s">
        <v>88</v>
      </c>
      <c r="FYT56" s="355" t="s">
        <v>88</v>
      </c>
      <c r="FYU56" s="355" t="s">
        <v>88</v>
      </c>
      <c r="FYV56" s="355" t="s">
        <v>88</v>
      </c>
      <c r="FYW56" s="355" t="s">
        <v>88</v>
      </c>
      <c r="FYX56" s="355" t="s">
        <v>88</v>
      </c>
      <c r="FYY56" s="355" t="s">
        <v>88</v>
      </c>
      <c r="FYZ56" s="355" t="s">
        <v>88</v>
      </c>
      <c r="FZA56" s="355" t="s">
        <v>88</v>
      </c>
      <c r="FZB56" s="355" t="s">
        <v>88</v>
      </c>
      <c r="FZC56" s="355" t="s">
        <v>88</v>
      </c>
      <c r="FZD56" s="355" t="s">
        <v>88</v>
      </c>
      <c r="FZE56" s="355" t="s">
        <v>88</v>
      </c>
      <c r="FZF56" s="355" t="s">
        <v>88</v>
      </c>
      <c r="FZG56" s="355" t="s">
        <v>88</v>
      </c>
      <c r="FZH56" s="355" t="s">
        <v>88</v>
      </c>
      <c r="FZI56" s="355" t="s">
        <v>88</v>
      </c>
      <c r="FZJ56" s="355" t="s">
        <v>88</v>
      </c>
      <c r="FZK56" s="355" t="s">
        <v>88</v>
      </c>
      <c r="FZL56" s="355" t="s">
        <v>88</v>
      </c>
      <c r="FZM56" s="355" t="s">
        <v>88</v>
      </c>
      <c r="FZN56" s="355" t="s">
        <v>88</v>
      </c>
      <c r="FZO56" s="355" t="s">
        <v>88</v>
      </c>
      <c r="FZP56" s="355" t="s">
        <v>88</v>
      </c>
      <c r="FZQ56" s="355" t="s">
        <v>88</v>
      </c>
      <c r="FZR56" s="355" t="s">
        <v>88</v>
      </c>
      <c r="FZS56" s="355" t="s">
        <v>88</v>
      </c>
      <c r="FZT56" s="355" t="s">
        <v>88</v>
      </c>
      <c r="FZU56" s="355" t="s">
        <v>88</v>
      </c>
      <c r="FZV56" s="355" t="s">
        <v>88</v>
      </c>
      <c r="FZW56" s="355" t="s">
        <v>88</v>
      </c>
      <c r="FZX56" s="355" t="s">
        <v>88</v>
      </c>
      <c r="FZY56" s="355" t="s">
        <v>88</v>
      </c>
      <c r="FZZ56" s="355" t="s">
        <v>88</v>
      </c>
      <c r="GAA56" s="355" t="s">
        <v>88</v>
      </c>
      <c r="GAB56" s="355" t="s">
        <v>88</v>
      </c>
      <c r="GAC56" s="355" t="s">
        <v>88</v>
      </c>
      <c r="GAD56" s="355" t="s">
        <v>88</v>
      </c>
      <c r="GAE56" s="355" t="s">
        <v>88</v>
      </c>
      <c r="GAF56" s="355" t="s">
        <v>88</v>
      </c>
      <c r="GAG56" s="355" t="s">
        <v>88</v>
      </c>
      <c r="GAH56" s="355" t="s">
        <v>88</v>
      </c>
      <c r="GAI56" s="355" t="s">
        <v>88</v>
      </c>
      <c r="GAJ56" s="355" t="s">
        <v>88</v>
      </c>
      <c r="GAK56" s="355" t="s">
        <v>88</v>
      </c>
      <c r="GAL56" s="355" t="s">
        <v>88</v>
      </c>
      <c r="GAM56" s="355" t="s">
        <v>88</v>
      </c>
      <c r="GAN56" s="355" t="s">
        <v>88</v>
      </c>
      <c r="GAO56" s="355" t="s">
        <v>88</v>
      </c>
      <c r="GAP56" s="355" t="s">
        <v>88</v>
      </c>
      <c r="GAQ56" s="355" t="s">
        <v>88</v>
      </c>
      <c r="GAR56" s="355" t="s">
        <v>88</v>
      </c>
      <c r="GAS56" s="355" t="s">
        <v>88</v>
      </c>
      <c r="GAT56" s="355" t="s">
        <v>88</v>
      </c>
      <c r="GAU56" s="355" t="s">
        <v>88</v>
      </c>
      <c r="GAV56" s="355" t="s">
        <v>88</v>
      </c>
      <c r="GAW56" s="355" t="s">
        <v>88</v>
      </c>
      <c r="GAX56" s="355" t="s">
        <v>88</v>
      </c>
      <c r="GAY56" s="355" t="s">
        <v>88</v>
      </c>
      <c r="GAZ56" s="355" t="s">
        <v>88</v>
      </c>
      <c r="GBA56" s="355" t="s">
        <v>88</v>
      </c>
      <c r="GBB56" s="355" t="s">
        <v>88</v>
      </c>
      <c r="GBC56" s="355" t="s">
        <v>88</v>
      </c>
      <c r="GBD56" s="355" t="s">
        <v>88</v>
      </c>
      <c r="GBE56" s="355" t="s">
        <v>88</v>
      </c>
      <c r="GBF56" s="355" t="s">
        <v>88</v>
      </c>
      <c r="GBG56" s="355" t="s">
        <v>88</v>
      </c>
      <c r="GBH56" s="355" t="s">
        <v>88</v>
      </c>
      <c r="GBI56" s="355" t="s">
        <v>88</v>
      </c>
      <c r="GBJ56" s="355" t="s">
        <v>88</v>
      </c>
      <c r="GBK56" s="355" t="s">
        <v>88</v>
      </c>
      <c r="GBL56" s="355" t="s">
        <v>88</v>
      </c>
      <c r="GBM56" s="355" t="s">
        <v>88</v>
      </c>
      <c r="GBN56" s="355" t="s">
        <v>88</v>
      </c>
      <c r="GBO56" s="355" t="s">
        <v>88</v>
      </c>
      <c r="GBP56" s="355" t="s">
        <v>88</v>
      </c>
      <c r="GBQ56" s="355" t="s">
        <v>88</v>
      </c>
      <c r="GBR56" s="355" t="s">
        <v>88</v>
      </c>
      <c r="GBS56" s="355" t="s">
        <v>88</v>
      </c>
      <c r="GBT56" s="355" t="s">
        <v>88</v>
      </c>
      <c r="GBU56" s="355" t="s">
        <v>88</v>
      </c>
      <c r="GBV56" s="355" t="s">
        <v>88</v>
      </c>
      <c r="GBW56" s="355" t="s">
        <v>88</v>
      </c>
      <c r="GBX56" s="355" t="s">
        <v>88</v>
      </c>
      <c r="GBY56" s="355" t="s">
        <v>88</v>
      </c>
      <c r="GBZ56" s="355" t="s">
        <v>88</v>
      </c>
      <c r="GCA56" s="355" t="s">
        <v>88</v>
      </c>
      <c r="GCB56" s="355" t="s">
        <v>88</v>
      </c>
      <c r="GCC56" s="355" t="s">
        <v>88</v>
      </c>
      <c r="GCD56" s="355" t="s">
        <v>88</v>
      </c>
      <c r="GCE56" s="355" t="s">
        <v>88</v>
      </c>
      <c r="GCF56" s="355" t="s">
        <v>88</v>
      </c>
      <c r="GCG56" s="355" t="s">
        <v>88</v>
      </c>
      <c r="GCH56" s="355" t="s">
        <v>88</v>
      </c>
      <c r="GCI56" s="355" t="s">
        <v>88</v>
      </c>
      <c r="GCJ56" s="355" t="s">
        <v>88</v>
      </c>
      <c r="GCK56" s="355" t="s">
        <v>88</v>
      </c>
      <c r="GCL56" s="355" t="s">
        <v>88</v>
      </c>
      <c r="GCM56" s="355" t="s">
        <v>88</v>
      </c>
      <c r="GCN56" s="355" t="s">
        <v>88</v>
      </c>
      <c r="GCO56" s="355" t="s">
        <v>88</v>
      </c>
      <c r="GCP56" s="355" t="s">
        <v>88</v>
      </c>
      <c r="GCQ56" s="355" t="s">
        <v>88</v>
      </c>
      <c r="GCR56" s="355" t="s">
        <v>88</v>
      </c>
      <c r="GCS56" s="355" t="s">
        <v>88</v>
      </c>
      <c r="GCT56" s="355" t="s">
        <v>88</v>
      </c>
      <c r="GCU56" s="355" t="s">
        <v>88</v>
      </c>
      <c r="GCV56" s="355" t="s">
        <v>88</v>
      </c>
      <c r="GCW56" s="355" t="s">
        <v>88</v>
      </c>
      <c r="GCX56" s="355" t="s">
        <v>88</v>
      </c>
      <c r="GCY56" s="355" t="s">
        <v>88</v>
      </c>
      <c r="GCZ56" s="355" t="s">
        <v>88</v>
      </c>
      <c r="GDA56" s="355" t="s">
        <v>88</v>
      </c>
      <c r="GDB56" s="355" t="s">
        <v>88</v>
      </c>
      <c r="GDC56" s="355" t="s">
        <v>88</v>
      </c>
      <c r="GDD56" s="355" t="s">
        <v>88</v>
      </c>
      <c r="GDE56" s="355" t="s">
        <v>88</v>
      </c>
      <c r="GDF56" s="355" t="s">
        <v>88</v>
      </c>
      <c r="GDG56" s="355" t="s">
        <v>88</v>
      </c>
      <c r="GDH56" s="355" t="s">
        <v>88</v>
      </c>
      <c r="GDI56" s="355" t="s">
        <v>88</v>
      </c>
      <c r="GDJ56" s="355" t="s">
        <v>88</v>
      </c>
      <c r="GDK56" s="355" t="s">
        <v>88</v>
      </c>
      <c r="GDL56" s="355" t="s">
        <v>88</v>
      </c>
      <c r="GDM56" s="355" t="s">
        <v>88</v>
      </c>
      <c r="GDN56" s="355" t="s">
        <v>88</v>
      </c>
      <c r="GDO56" s="355" t="s">
        <v>88</v>
      </c>
      <c r="GDP56" s="355" t="s">
        <v>88</v>
      </c>
      <c r="GDQ56" s="355" t="s">
        <v>88</v>
      </c>
      <c r="GDR56" s="355" t="s">
        <v>88</v>
      </c>
      <c r="GDS56" s="355" t="s">
        <v>88</v>
      </c>
      <c r="GDT56" s="355" t="s">
        <v>88</v>
      </c>
      <c r="GDU56" s="355" t="s">
        <v>88</v>
      </c>
      <c r="GDV56" s="355" t="s">
        <v>88</v>
      </c>
      <c r="GDW56" s="355" t="s">
        <v>88</v>
      </c>
      <c r="GDX56" s="355" t="s">
        <v>88</v>
      </c>
      <c r="GDY56" s="355" t="s">
        <v>88</v>
      </c>
      <c r="GDZ56" s="355" t="s">
        <v>88</v>
      </c>
      <c r="GEA56" s="355" t="s">
        <v>88</v>
      </c>
      <c r="GEB56" s="355" t="s">
        <v>88</v>
      </c>
      <c r="GEC56" s="355" t="s">
        <v>88</v>
      </c>
      <c r="GED56" s="355" t="s">
        <v>88</v>
      </c>
      <c r="GEE56" s="355" t="s">
        <v>88</v>
      </c>
      <c r="GEF56" s="355" t="s">
        <v>88</v>
      </c>
      <c r="GEG56" s="355" t="s">
        <v>88</v>
      </c>
      <c r="GEH56" s="355" t="s">
        <v>88</v>
      </c>
      <c r="GEI56" s="355" t="s">
        <v>88</v>
      </c>
      <c r="GEJ56" s="355" t="s">
        <v>88</v>
      </c>
      <c r="GEK56" s="355" t="s">
        <v>88</v>
      </c>
      <c r="GEL56" s="355" t="s">
        <v>88</v>
      </c>
      <c r="GEM56" s="355" t="s">
        <v>88</v>
      </c>
      <c r="GEN56" s="355" t="s">
        <v>88</v>
      </c>
      <c r="GEO56" s="355" t="s">
        <v>88</v>
      </c>
      <c r="GEP56" s="355" t="s">
        <v>88</v>
      </c>
      <c r="GEQ56" s="355" t="s">
        <v>88</v>
      </c>
      <c r="GER56" s="355" t="s">
        <v>88</v>
      </c>
      <c r="GES56" s="355" t="s">
        <v>88</v>
      </c>
      <c r="GET56" s="355" t="s">
        <v>88</v>
      </c>
      <c r="GEU56" s="355" t="s">
        <v>88</v>
      </c>
      <c r="GEV56" s="355" t="s">
        <v>88</v>
      </c>
      <c r="GEW56" s="355" t="s">
        <v>88</v>
      </c>
      <c r="GEX56" s="355" t="s">
        <v>88</v>
      </c>
      <c r="GEY56" s="355" t="s">
        <v>88</v>
      </c>
      <c r="GEZ56" s="355" t="s">
        <v>88</v>
      </c>
      <c r="GFA56" s="355" t="s">
        <v>88</v>
      </c>
      <c r="GFB56" s="355" t="s">
        <v>88</v>
      </c>
      <c r="GFC56" s="355" t="s">
        <v>88</v>
      </c>
      <c r="GFD56" s="355" t="s">
        <v>88</v>
      </c>
      <c r="GFE56" s="355" t="s">
        <v>88</v>
      </c>
      <c r="GFF56" s="355" t="s">
        <v>88</v>
      </c>
      <c r="GFG56" s="355" t="s">
        <v>88</v>
      </c>
      <c r="GFH56" s="355" t="s">
        <v>88</v>
      </c>
      <c r="GFI56" s="355" t="s">
        <v>88</v>
      </c>
      <c r="GFJ56" s="355" t="s">
        <v>88</v>
      </c>
      <c r="GFK56" s="355" t="s">
        <v>88</v>
      </c>
      <c r="GFL56" s="355" t="s">
        <v>88</v>
      </c>
      <c r="GFM56" s="355" t="s">
        <v>88</v>
      </c>
      <c r="GFN56" s="355" t="s">
        <v>88</v>
      </c>
      <c r="GFO56" s="355" t="s">
        <v>88</v>
      </c>
      <c r="GFP56" s="355" t="s">
        <v>88</v>
      </c>
      <c r="GFQ56" s="355" t="s">
        <v>88</v>
      </c>
      <c r="GFR56" s="355" t="s">
        <v>88</v>
      </c>
      <c r="GFS56" s="355" t="s">
        <v>88</v>
      </c>
      <c r="GFT56" s="355" t="s">
        <v>88</v>
      </c>
      <c r="GFU56" s="355" t="s">
        <v>88</v>
      </c>
      <c r="GFV56" s="355" t="s">
        <v>88</v>
      </c>
      <c r="GFW56" s="355" t="s">
        <v>88</v>
      </c>
      <c r="GFX56" s="355" t="s">
        <v>88</v>
      </c>
      <c r="GFY56" s="355" t="s">
        <v>88</v>
      </c>
      <c r="GFZ56" s="355" t="s">
        <v>88</v>
      </c>
      <c r="GGA56" s="355" t="s">
        <v>88</v>
      </c>
      <c r="GGB56" s="355" t="s">
        <v>88</v>
      </c>
      <c r="GGC56" s="355" t="s">
        <v>88</v>
      </c>
      <c r="GGD56" s="355" t="s">
        <v>88</v>
      </c>
      <c r="GGE56" s="355" t="s">
        <v>88</v>
      </c>
      <c r="GGF56" s="355" t="s">
        <v>88</v>
      </c>
      <c r="GGG56" s="355" t="s">
        <v>88</v>
      </c>
      <c r="GGH56" s="355" t="s">
        <v>88</v>
      </c>
      <c r="GGI56" s="355" t="s">
        <v>88</v>
      </c>
      <c r="GGJ56" s="355" t="s">
        <v>88</v>
      </c>
      <c r="GGK56" s="355" t="s">
        <v>88</v>
      </c>
      <c r="GGL56" s="355" t="s">
        <v>88</v>
      </c>
      <c r="GGM56" s="355" t="s">
        <v>88</v>
      </c>
      <c r="GGN56" s="355" t="s">
        <v>88</v>
      </c>
      <c r="GGO56" s="355" t="s">
        <v>88</v>
      </c>
      <c r="GGP56" s="355" t="s">
        <v>88</v>
      </c>
      <c r="GGQ56" s="355" t="s">
        <v>88</v>
      </c>
      <c r="GGR56" s="355" t="s">
        <v>88</v>
      </c>
      <c r="GGS56" s="355" t="s">
        <v>88</v>
      </c>
      <c r="GGT56" s="355" t="s">
        <v>88</v>
      </c>
      <c r="GGU56" s="355" t="s">
        <v>88</v>
      </c>
      <c r="GGV56" s="355" t="s">
        <v>88</v>
      </c>
      <c r="GGW56" s="355" t="s">
        <v>88</v>
      </c>
      <c r="GGX56" s="355" t="s">
        <v>88</v>
      </c>
      <c r="GGY56" s="355" t="s">
        <v>88</v>
      </c>
      <c r="GGZ56" s="355" t="s">
        <v>88</v>
      </c>
      <c r="GHA56" s="355" t="s">
        <v>88</v>
      </c>
      <c r="GHB56" s="355" t="s">
        <v>88</v>
      </c>
      <c r="GHC56" s="355" t="s">
        <v>88</v>
      </c>
      <c r="GHD56" s="355" t="s">
        <v>88</v>
      </c>
      <c r="GHE56" s="355" t="s">
        <v>88</v>
      </c>
      <c r="GHF56" s="355" t="s">
        <v>88</v>
      </c>
      <c r="GHG56" s="355" t="s">
        <v>88</v>
      </c>
      <c r="GHH56" s="355" t="s">
        <v>88</v>
      </c>
      <c r="GHI56" s="355" t="s">
        <v>88</v>
      </c>
      <c r="GHJ56" s="355" t="s">
        <v>88</v>
      </c>
      <c r="GHK56" s="355" t="s">
        <v>88</v>
      </c>
      <c r="GHL56" s="355" t="s">
        <v>88</v>
      </c>
      <c r="GHM56" s="355" t="s">
        <v>88</v>
      </c>
      <c r="GHN56" s="355" t="s">
        <v>88</v>
      </c>
      <c r="GHO56" s="355" t="s">
        <v>88</v>
      </c>
      <c r="GHP56" s="355" t="s">
        <v>88</v>
      </c>
      <c r="GHQ56" s="355" t="s">
        <v>88</v>
      </c>
      <c r="GHR56" s="355" t="s">
        <v>88</v>
      </c>
      <c r="GHS56" s="355" t="s">
        <v>88</v>
      </c>
      <c r="GHT56" s="355" t="s">
        <v>88</v>
      </c>
      <c r="GHU56" s="355" t="s">
        <v>88</v>
      </c>
      <c r="GHV56" s="355" t="s">
        <v>88</v>
      </c>
      <c r="GHW56" s="355" t="s">
        <v>88</v>
      </c>
      <c r="GHX56" s="355" t="s">
        <v>88</v>
      </c>
      <c r="GHY56" s="355" t="s">
        <v>88</v>
      </c>
      <c r="GHZ56" s="355" t="s">
        <v>88</v>
      </c>
      <c r="GIA56" s="355" t="s">
        <v>88</v>
      </c>
      <c r="GIB56" s="355" t="s">
        <v>88</v>
      </c>
      <c r="GIC56" s="355" t="s">
        <v>88</v>
      </c>
      <c r="GID56" s="355" t="s">
        <v>88</v>
      </c>
      <c r="GIE56" s="355" t="s">
        <v>88</v>
      </c>
      <c r="GIF56" s="355" t="s">
        <v>88</v>
      </c>
      <c r="GIG56" s="355" t="s">
        <v>88</v>
      </c>
      <c r="GIH56" s="355" t="s">
        <v>88</v>
      </c>
      <c r="GII56" s="355" t="s">
        <v>88</v>
      </c>
      <c r="GIJ56" s="355" t="s">
        <v>88</v>
      </c>
      <c r="GIK56" s="355" t="s">
        <v>88</v>
      </c>
      <c r="GIL56" s="355" t="s">
        <v>88</v>
      </c>
      <c r="GIM56" s="355" t="s">
        <v>88</v>
      </c>
      <c r="GIN56" s="355" t="s">
        <v>88</v>
      </c>
      <c r="GIO56" s="355" t="s">
        <v>88</v>
      </c>
      <c r="GIP56" s="355" t="s">
        <v>88</v>
      </c>
      <c r="GIQ56" s="355" t="s">
        <v>88</v>
      </c>
      <c r="GIR56" s="355" t="s">
        <v>88</v>
      </c>
      <c r="GIS56" s="355" t="s">
        <v>88</v>
      </c>
      <c r="GIT56" s="355" t="s">
        <v>88</v>
      </c>
      <c r="GIU56" s="355" t="s">
        <v>88</v>
      </c>
      <c r="GIV56" s="355" t="s">
        <v>88</v>
      </c>
      <c r="GIW56" s="355" t="s">
        <v>88</v>
      </c>
      <c r="GIX56" s="355" t="s">
        <v>88</v>
      </c>
      <c r="GIY56" s="355" t="s">
        <v>88</v>
      </c>
      <c r="GIZ56" s="355" t="s">
        <v>88</v>
      </c>
      <c r="GJA56" s="355" t="s">
        <v>88</v>
      </c>
      <c r="GJB56" s="355" t="s">
        <v>88</v>
      </c>
      <c r="GJC56" s="355" t="s">
        <v>88</v>
      </c>
      <c r="GJD56" s="355" t="s">
        <v>88</v>
      </c>
      <c r="GJE56" s="355" t="s">
        <v>88</v>
      </c>
      <c r="GJF56" s="355" t="s">
        <v>88</v>
      </c>
      <c r="GJG56" s="355" t="s">
        <v>88</v>
      </c>
      <c r="GJH56" s="355" t="s">
        <v>88</v>
      </c>
      <c r="GJI56" s="355" t="s">
        <v>88</v>
      </c>
      <c r="GJJ56" s="355" t="s">
        <v>88</v>
      </c>
      <c r="GJK56" s="355" t="s">
        <v>88</v>
      </c>
      <c r="GJL56" s="355" t="s">
        <v>88</v>
      </c>
      <c r="GJM56" s="355" t="s">
        <v>88</v>
      </c>
      <c r="GJN56" s="355" t="s">
        <v>88</v>
      </c>
      <c r="GJO56" s="355" t="s">
        <v>88</v>
      </c>
      <c r="GJP56" s="355" t="s">
        <v>88</v>
      </c>
      <c r="GJQ56" s="355" t="s">
        <v>88</v>
      </c>
      <c r="GJR56" s="355" t="s">
        <v>88</v>
      </c>
      <c r="GJS56" s="355" t="s">
        <v>88</v>
      </c>
      <c r="GJT56" s="355" t="s">
        <v>88</v>
      </c>
      <c r="GJU56" s="355" t="s">
        <v>88</v>
      </c>
      <c r="GJV56" s="355" t="s">
        <v>88</v>
      </c>
      <c r="GJW56" s="355" t="s">
        <v>88</v>
      </c>
      <c r="GJX56" s="355" t="s">
        <v>88</v>
      </c>
      <c r="GJY56" s="355" t="s">
        <v>88</v>
      </c>
      <c r="GJZ56" s="355" t="s">
        <v>88</v>
      </c>
      <c r="GKA56" s="355" t="s">
        <v>88</v>
      </c>
      <c r="GKB56" s="355" t="s">
        <v>88</v>
      </c>
      <c r="GKC56" s="355" t="s">
        <v>88</v>
      </c>
      <c r="GKD56" s="355" t="s">
        <v>88</v>
      </c>
      <c r="GKE56" s="355" t="s">
        <v>88</v>
      </c>
      <c r="GKF56" s="355" t="s">
        <v>88</v>
      </c>
      <c r="GKG56" s="355" t="s">
        <v>88</v>
      </c>
      <c r="GKH56" s="355" t="s">
        <v>88</v>
      </c>
      <c r="GKI56" s="355" t="s">
        <v>88</v>
      </c>
      <c r="GKJ56" s="355" t="s">
        <v>88</v>
      </c>
      <c r="GKK56" s="355" t="s">
        <v>88</v>
      </c>
      <c r="GKL56" s="355" t="s">
        <v>88</v>
      </c>
      <c r="GKM56" s="355" t="s">
        <v>88</v>
      </c>
      <c r="GKN56" s="355" t="s">
        <v>88</v>
      </c>
      <c r="GKO56" s="355" t="s">
        <v>88</v>
      </c>
      <c r="GKP56" s="355" t="s">
        <v>88</v>
      </c>
      <c r="GKQ56" s="355" t="s">
        <v>88</v>
      </c>
      <c r="GKR56" s="355" t="s">
        <v>88</v>
      </c>
      <c r="GKS56" s="355" t="s">
        <v>88</v>
      </c>
      <c r="GKT56" s="355" t="s">
        <v>88</v>
      </c>
      <c r="GKU56" s="355" t="s">
        <v>88</v>
      </c>
      <c r="GKV56" s="355" t="s">
        <v>88</v>
      </c>
      <c r="GKW56" s="355" t="s">
        <v>88</v>
      </c>
      <c r="GKX56" s="355" t="s">
        <v>88</v>
      </c>
      <c r="GKY56" s="355" t="s">
        <v>88</v>
      </c>
      <c r="GKZ56" s="355" t="s">
        <v>88</v>
      </c>
      <c r="GLA56" s="355" t="s">
        <v>88</v>
      </c>
      <c r="GLB56" s="355" t="s">
        <v>88</v>
      </c>
      <c r="GLC56" s="355" t="s">
        <v>88</v>
      </c>
      <c r="GLD56" s="355" t="s">
        <v>88</v>
      </c>
      <c r="GLE56" s="355" t="s">
        <v>88</v>
      </c>
      <c r="GLF56" s="355" t="s">
        <v>88</v>
      </c>
      <c r="GLG56" s="355" t="s">
        <v>88</v>
      </c>
      <c r="GLH56" s="355" t="s">
        <v>88</v>
      </c>
      <c r="GLI56" s="355" t="s">
        <v>88</v>
      </c>
      <c r="GLJ56" s="355" t="s">
        <v>88</v>
      </c>
      <c r="GLK56" s="355" t="s">
        <v>88</v>
      </c>
      <c r="GLL56" s="355" t="s">
        <v>88</v>
      </c>
      <c r="GLM56" s="355" t="s">
        <v>88</v>
      </c>
      <c r="GLN56" s="355" t="s">
        <v>88</v>
      </c>
      <c r="GLO56" s="355" t="s">
        <v>88</v>
      </c>
      <c r="GLP56" s="355" t="s">
        <v>88</v>
      </c>
      <c r="GLQ56" s="355" t="s">
        <v>88</v>
      </c>
      <c r="GLR56" s="355" t="s">
        <v>88</v>
      </c>
      <c r="GLS56" s="355" t="s">
        <v>88</v>
      </c>
      <c r="GLT56" s="355" t="s">
        <v>88</v>
      </c>
      <c r="GLU56" s="355" t="s">
        <v>88</v>
      </c>
      <c r="GLV56" s="355" t="s">
        <v>88</v>
      </c>
      <c r="GLW56" s="355" t="s">
        <v>88</v>
      </c>
      <c r="GLX56" s="355" t="s">
        <v>88</v>
      </c>
      <c r="GLY56" s="355" t="s">
        <v>88</v>
      </c>
      <c r="GLZ56" s="355" t="s">
        <v>88</v>
      </c>
      <c r="GMA56" s="355" t="s">
        <v>88</v>
      </c>
      <c r="GMB56" s="355" t="s">
        <v>88</v>
      </c>
      <c r="GMC56" s="355" t="s">
        <v>88</v>
      </c>
      <c r="GMD56" s="355" t="s">
        <v>88</v>
      </c>
      <c r="GME56" s="355" t="s">
        <v>88</v>
      </c>
      <c r="GMF56" s="355" t="s">
        <v>88</v>
      </c>
      <c r="GMG56" s="355" t="s">
        <v>88</v>
      </c>
      <c r="GMH56" s="355" t="s">
        <v>88</v>
      </c>
      <c r="GMI56" s="355" t="s">
        <v>88</v>
      </c>
      <c r="GMJ56" s="355" t="s">
        <v>88</v>
      </c>
      <c r="GMK56" s="355" t="s">
        <v>88</v>
      </c>
      <c r="GML56" s="355" t="s">
        <v>88</v>
      </c>
      <c r="GMM56" s="355" t="s">
        <v>88</v>
      </c>
      <c r="GMN56" s="355" t="s">
        <v>88</v>
      </c>
      <c r="GMO56" s="355" t="s">
        <v>88</v>
      </c>
      <c r="GMP56" s="355" t="s">
        <v>88</v>
      </c>
      <c r="GMQ56" s="355" t="s">
        <v>88</v>
      </c>
      <c r="GMR56" s="355" t="s">
        <v>88</v>
      </c>
      <c r="GMS56" s="355" t="s">
        <v>88</v>
      </c>
      <c r="GMT56" s="355" t="s">
        <v>88</v>
      </c>
      <c r="GMU56" s="355" t="s">
        <v>88</v>
      </c>
      <c r="GMV56" s="355" t="s">
        <v>88</v>
      </c>
      <c r="GMW56" s="355" t="s">
        <v>88</v>
      </c>
      <c r="GMX56" s="355" t="s">
        <v>88</v>
      </c>
      <c r="GMY56" s="355" t="s">
        <v>88</v>
      </c>
      <c r="GMZ56" s="355" t="s">
        <v>88</v>
      </c>
      <c r="GNA56" s="355" t="s">
        <v>88</v>
      </c>
      <c r="GNB56" s="355" t="s">
        <v>88</v>
      </c>
      <c r="GNC56" s="355" t="s">
        <v>88</v>
      </c>
      <c r="GND56" s="355" t="s">
        <v>88</v>
      </c>
      <c r="GNE56" s="355" t="s">
        <v>88</v>
      </c>
      <c r="GNF56" s="355" t="s">
        <v>88</v>
      </c>
      <c r="GNG56" s="355" t="s">
        <v>88</v>
      </c>
      <c r="GNH56" s="355" t="s">
        <v>88</v>
      </c>
      <c r="GNI56" s="355" t="s">
        <v>88</v>
      </c>
      <c r="GNJ56" s="355" t="s">
        <v>88</v>
      </c>
      <c r="GNK56" s="355" t="s">
        <v>88</v>
      </c>
      <c r="GNL56" s="355" t="s">
        <v>88</v>
      </c>
      <c r="GNM56" s="355" t="s">
        <v>88</v>
      </c>
      <c r="GNN56" s="355" t="s">
        <v>88</v>
      </c>
      <c r="GNO56" s="355" t="s">
        <v>88</v>
      </c>
      <c r="GNP56" s="355" t="s">
        <v>88</v>
      </c>
      <c r="GNQ56" s="355" t="s">
        <v>88</v>
      </c>
      <c r="GNR56" s="355" t="s">
        <v>88</v>
      </c>
      <c r="GNS56" s="355" t="s">
        <v>88</v>
      </c>
      <c r="GNT56" s="355" t="s">
        <v>88</v>
      </c>
      <c r="GNU56" s="355" t="s">
        <v>88</v>
      </c>
      <c r="GNV56" s="355" t="s">
        <v>88</v>
      </c>
      <c r="GNW56" s="355" t="s">
        <v>88</v>
      </c>
      <c r="GNX56" s="355" t="s">
        <v>88</v>
      </c>
      <c r="GNY56" s="355" t="s">
        <v>88</v>
      </c>
      <c r="GNZ56" s="355" t="s">
        <v>88</v>
      </c>
      <c r="GOA56" s="355" t="s">
        <v>88</v>
      </c>
      <c r="GOB56" s="355" t="s">
        <v>88</v>
      </c>
      <c r="GOC56" s="355" t="s">
        <v>88</v>
      </c>
      <c r="GOD56" s="355" t="s">
        <v>88</v>
      </c>
      <c r="GOE56" s="355" t="s">
        <v>88</v>
      </c>
      <c r="GOF56" s="355" t="s">
        <v>88</v>
      </c>
      <c r="GOG56" s="355" t="s">
        <v>88</v>
      </c>
      <c r="GOH56" s="355" t="s">
        <v>88</v>
      </c>
      <c r="GOI56" s="355" t="s">
        <v>88</v>
      </c>
      <c r="GOJ56" s="355" t="s">
        <v>88</v>
      </c>
      <c r="GOK56" s="355" t="s">
        <v>88</v>
      </c>
      <c r="GOL56" s="355" t="s">
        <v>88</v>
      </c>
      <c r="GOM56" s="355" t="s">
        <v>88</v>
      </c>
      <c r="GON56" s="355" t="s">
        <v>88</v>
      </c>
      <c r="GOO56" s="355" t="s">
        <v>88</v>
      </c>
      <c r="GOP56" s="355" t="s">
        <v>88</v>
      </c>
      <c r="GOQ56" s="355" t="s">
        <v>88</v>
      </c>
      <c r="GOR56" s="355" t="s">
        <v>88</v>
      </c>
      <c r="GOS56" s="355" t="s">
        <v>88</v>
      </c>
      <c r="GOT56" s="355" t="s">
        <v>88</v>
      </c>
      <c r="GOU56" s="355" t="s">
        <v>88</v>
      </c>
      <c r="GOV56" s="355" t="s">
        <v>88</v>
      </c>
      <c r="GOW56" s="355" t="s">
        <v>88</v>
      </c>
      <c r="GOX56" s="355" t="s">
        <v>88</v>
      </c>
      <c r="GOY56" s="355" t="s">
        <v>88</v>
      </c>
      <c r="GOZ56" s="355" t="s">
        <v>88</v>
      </c>
      <c r="GPA56" s="355" t="s">
        <v>88</v>
      </c>
      <c r="GPB56" s="355" t="s">
        <v>88</v>
      </c>
      <c r="GPC56" s="355" t="s">
        <v>88</v>
      </c>
      <c r="GPD56" s="355" t="s">
        <v>88</v>
      </c>
      <c r="GPE56" s="355" t="s">
        <v>88</v>
      </c>
      <c r="GPF56" s="355" t="s">
        <v>88</v>
      </c>
      <c r="GPG56" s="355" t="s">
        <v>88</v>
      </c>
      <c r="GPH56" s="355" t="s">
        <v>88</v>
      </c>
      <c r="GPI56" s="355" t="s">
        <v>88</v>
      </c>
      <c r="GPJ56" s="355" t="s">
        <v>88</v>
      </c>
      <c r="GPK56" s="355" t="s">
        <v>88</v>
      </c>
      <c r="GPL56" s="355" t="s">
        <v>88</v>
      </c>
      <c r="GPM56" s="355" t="s">
        <v>88</v>
      </c>
      <c r="GPN56" s="355" t="s">
        <v>88</v>
      </c>
      <c r="GPO56" s="355" t="s">
        <v>88</v>
      </c>
      <c r="GPP56" s="355" t="s">
        <v>88</v>
      </c>
      <c r="GPQ56" s="355" t="s">
        <v>88</v>
      </c>
      <c r="GPR56" s="355" t="s">
        <v>88</v>
      </c>
      <c r="GPS56" s="355" t="s">
        <v>88</v>
      </c>
      <c r="GPT56" s="355" t="s">
        <v>88</v>
      </c>
      <c r="GPU56" s="355" t="s">
        <v>88</v>
      </c>
      <c r="GPV56" s="355" t="s">
        <v>88</v>
      </c>
      <c r="GPW56" s="355" t="s">
        <v>88</v>
      </c>
      <c r="GPX56" s="355" t="s">
        <v>88</v>
      </c>
      <c r="GPY56" s="355" t="s">
        <v>88</v>
      </c>
      <c r="GPZ56" s="355" t="s">
        <v>88</v>
      </c>
      <c r="GQA56" s="355" t="s">
        <v>88</v>
      </c>
      <c r="GQB56" s="355" t="s">
        <v>88</v>
      </c>
      <c r="GQC56" s="355" t="s">
        <v>88</v>
      </c>
      <c r="GQD56" s="355" t="s">
        <v>88</v>
      </c>
      <c r="GQE56" s="355" t="s">
        <v>88</v>
      </c>
      <c r="GQF56" s="355" t="s">
        <v>88</v>
      </c>
      <c r="GQG56" s="355" t="s">
        <v>88</v>
      </c>
      <c r="GQH56" s="355" t="s">
        <v>88</v>
      </c>
      <c r="GQI56" s="355" t="s">
        <v>88</v>
      </c>
      <c r="GQJ56" s="355" t="s">
        <v>88</v>
      </c>
      <c r="GQK56" s="355" t="s">
        <v>88</v>
      </c>
      <c r="GQL56" s="355" t="s">
        <v>88</v>
      </c>
      <c r="GQM56" s="355" t="s">
        <v>88</v>
      </c>
      <c r="GQN56" s="355" t="s">
        <v>88</v>
      </c>
      <c r="GQO56" s="355" t="s">
        <v>88</v>
      </c>
      <c r="GQP56" s="355" t="s">
        <v>88</v>
      </c>
      <c r="GQQ56" s="355" t="s">
        <v>88</v>
      </c>
      <c r="GQR56" s="355" t="s">
        <v>88</v>
      </c>
      <c r="GQS56" s="355" t="s">
        <v>88</v>
      </c>
      <c r="GQT56" s="355" t="s">
        <v>88</v>
      </c>
      <c r="GQU56" s="355" t="s">
        <v>88</v>
      </c>
      <c r="GQV56" s="355" t="s">
        <v>88</v>
      </c>
      <c r="GQW56" s="355" t="s">
        <v>88</v>
      </c>
      <c r="GQX56" s="355" t="s">
        <v>88</v>
      </c>
      <c r="GQY56" s="355" t="s">
        <v>88</v>
      </c>
      <c r="GQZ56" s="355" t="s">
        <v>88</v>
      </c>
      <c r="GRA56" s="355" t="s">
        <v>88</v>
      </c>
      <c r="GRB56" s="355" t="s">
        <v>88</v>
      </c>
      <c r="GRC56" s="355" t="s">
        <v>88</v>
      </c>
      <c r="GRD56" s="355" t="s">
        <v>88</v>
      </c>
      <c r="GRE56" s="355" t="s">
        <v>88</v>
      </c>
      <c r="GRF56" s="355" t="s">
        <v>88</v>
      </c>
      <c r="GRG56" s="355" t="s">
        <v>88</v>
      </c>
      <c r="GRH56" s="355" t="s">
        <v>88</v>
      </c>
      <c r="GRI56" s="355" t="s">
        <v>88</v>
      </c>
      <c r="GRJ56" s="355" t="s">
        <v>88</v>
      </c>
      <c r="GRK56" s="355" t="s">
        <v>88</v>
      </c>
      <c r="GRL56" s="355" t="s">
        <v>88</v>
      </c>
      <c r="GRM56" s="355" t="s">
        <v>88</v>
      </c>
      <c r="GRN56" s="355" t="s">
        <v>88</v>
      </c>
      <c r="GRO56" s="355" t="s">
        <v>88</v>
      </c>
      <c r="GRP56" s="355" t="s">
        <v>88</v>
      </c>
      <c r="GRQ56" s="355" t="s">
        <v>88</v>
      </c>
      <c r="GRR56" s="355" t="s">
        <v>88</v>
      </c>
      <c r="GRS56" s="355" t="s">
        <v>88</v>
      </c>
      <c r="GRT56" s="355" t="s">
        <v>88</v>
      </c>
      <c r="GRU56" s="355" t="s">
        <v>88</v>
      </c>
      <c r="GRV56" s="355" t="s">
        <v>88</v>
      </c>
      <c r="GRW56" s="355" t="s">
        <v>88</v>
      </c>
      <c r="GRX56" s="355" t="s">
        <v>88</v>
      </c>
      <c r="GRY56" s="355" t="s">
        <v>88</v>
      </c>
      <c r="GRZ56" s="355" t="s">
        <v>88</v>
      </c>
      <c r="GSA56" s="355" t="s">
        <v>88</v>
      </c>
      <c r="GSB56" s="355" t="s">
        <v>88</v>
      </c>
      <c r="GSC56" s="355" t="s">
        <v>88</v>
      </c>
      <c r="GSD56" s="355" t="s">
        <v>88</v>
      </c>
      <c r="GSE56" s="355" t="s">
        <v>88</v>
      </c>
      <c r="GSF56" s="355" t="s">
        <v>88</v>
      </c>
      <c r="GSG56" s="355" t="s">
        <v>88</v>
      </c>
      <c r="GSH56" s="355" t="s">
        <v>88</v>
      </c>
      <c r="GSI56" s="355" t="s">
        <v>88</v>
      </c>
      <c r="GSJ56" s="355" t="s">
        <v>88</v>
      </c>
      <c r="GSK56" s="355" t="s">
        <v>88</v>
      </c>
      <c r="GSL56" s="355" t="s">
        <v>88</v>
      </c>
      <c r="GSM56" s="355" t="s">
        <v>88</v>
      </c>
      <c r="GSN56" s="355" t="s">
        <v>88</v>
      </c>
      <c r="GSO56" s="355" t="s">
        <v>88</v>
      </c>
      <c r="GSP56" s="355" t="s">
        <v>88</v>
      </c>
      <c r="GSQ56" s="355" t="s">
        <v>88</v>
      </c>
      <c r="GSR56" s="355" t="s">
        <v>88</v>
      </c>
      <c r="GSS56" s="355" t="s">
        <v>88</v>
      </c>
      <c r="GST56" s="355" t="s">
        <v>88</v>
      </c>
      <c r="GSU56" s="355" t="s">
        <v>88</v>
      </c>
      <c r="GSV56" s="355" t="s">
        <v>88</v>
      </c>
      <c r="GSW56" s="355" t="s">
        <v>88</v>
      </c>
      <c r="GSX56" s="355" t="s">
        <v>88</v>
      </c>
      <c r="GSY56" s="355" t="s">
        <v>88</v>
      </c>
      <c r="GSZ56" s="355" t="s">
        <v>88</v>
      </c>
      <c r="GTA56" s="355" t="s">
        <v>88</v>
      </c>
      <c r="GTB56" s="355" t="s">
        <v>88</v>
      </c>
      <c r="GTC56" s="355" t="s">
        <v>88</v>
      </c>
      <c r="GTD56" s="355" t="s">
        <v>88</v>
      </c>
      <c r="GTE56" s="355" t="s">
        <v>88</v>
      </c>
      <c r="GTF56" s="355" t="s">
        <v>88</v>
      </c>
      <c r="GTG56" s="355" t="s">
        <v>88</v>
      </c>
      <c r="GTH56" s="355" t="s">
        <v>88</v>
      </c>
      <c r="GTI56" s="355" t="s">
        <v>88</v>
      </c>
      <c r="GTJ56" s="355" t="s">
        <v>88</v>
      </c>
      <c r="GTK56" s="355" t="s">
        <v>88</v>
      </c>
      <c r="GTL56" s="355" t="s">
        <v>88</v>
      </c>
      <c r="GTM56" s="355" t="s">
        <v>88</v>
      </c>
      <c r="GTN56" s="355" t="s">
        <v>88</v>
      </c>
      <c r="GTO56" s="355" t="s">
        <v>88</v>
      </c>
      <c r="GTP56" s="355" t="s">
        <v>88</v>
      </c>
      <c r="GTQ56" s="355" t="s">
        <v>88</v>
      </c>
      <c r="GTR56" s="355" t="s">
        <v>88</v>
      </c>
      <c r="GTS56" s="355" t="s">
        <v>88</v>
      </c>
      <c r="GTT56" s="355" t="s">
        <v>88</v>
      </c>
      <c r="GTU56" s="355" t="s">
        <v>88</v>
      </c>
      <c r="GTV56" s="355" t="s">
        <v>88</v>
      </c>
      <c r="GTW56" s="355" t="s">
        <v>88</v>
      </c>
      <c r="GTX56" s="355" t="s">
        <v>88</v>
      </c>
      <c r="GTY56" s="355" t="s">
        <v>88</v>
      </c>
      <c r="GTZ56" s="355" t="s">
        <v>88</v>
      </c>
      <c r="GUA56" s="355" t="s">
        <v>88</v>
      </c>
      <c r="GUB56" s="355" t="s">
        <v>88</v>
      </c>
      <c r="GUC56" s="355" t="s">
        <v>88</v>
      </c>
      <c r="GUD56" s="355" t="s">
        <v>88</v>
      </c>
      <c r="GUE56" s="355" t="s">
        <v>88</v>
      </c>
      <c r="GUF56" s="355" t="s">
        <v>88</v>
      </c>
      <c r="GUG56" s="355" t="s">
        <v>88</v>
      </c>
      <c r="GUH56" s="355" t="s">
        <v>88</v>
      </c>
      <c r="GUI56" s="355" t="s">
        <v>88</v>
      </c>
      <c r="GUJ56" s="355" t="s">
        <v>88</v>
      </c>
      <c r="GUK56" s="355" t="s">
        <v>88</v>
      </c>
      <c r="GUL56" s="355" t="s">
        <v>88</v>
      </c>
      <c r="GUM56" s="355" t="s">
        <v>88</v>
      </c>
      <c r="GUN56" s="355" t="s">
        <v>88</v>
      </c>
      <c r="GUO56" s="355" t="s">
        <v>88</v>
      </c>
      <c r="GUP56" s="355" t="s">
        <v>88</v>
      </c>
      <c r="GUQ56" s="355" t="s">
        <v>88</v>
      </c>
      <c r="GUR56" s="355" t="s">
        <v>88</v>
      </c>
      <c r="GUS56" s="355" t="s">
        <v>88</v>
      </c>
      <c r="GUT56" s="355" t="s">
        <v>88</v>
      </c>
      <c r="GUU56" s="355" t="s">
        <v>88</v>
      </c>
      <c r="GUV56" s="355" t="s">
        <v>88</v>
      </c>
      <c r="GUW56" s="355" t="s">
        <v>88</v>
      </c>
      <c r="GUX56" s="355" t="s">
        <v>88</v>
      </c>
      <c r="GUY56" s="355" t="s">
        <v>88</v>
      </c>
      <c r="GUZ56" s="355" t="s">
        <v>88</v>
      </c>
      <c r="GVA56" s="355" t="s">
        <v>88</v>
      </c>
      <c r="GVB56" s="355" t="s">
        <v>88</v>
      </c>
      <c r="GVC56" s="355" t="s">
        <v>88</v>
      </c>
      <c r="GVD56" s="355" t="s">
        <v>88</v>
      </c>
      <c r="GVE56" s="355" t="s">
        <v>88</v>
      </c>
      <c r="GVF56" s="355" t="s">
        <v>88</v>
      </c>
      <c r="GVG56" s="355" t="s">
        <v>88</v>
      </c>
      <c r="GVH56" s="355" t="s">
        <v>88</v>
      </c>
      <c r="GVI56" s="355" t="s">
        <v>88</v>
      </c>
      <c r="GVJ56" s="355" t="s">
        <v>88</v>
      </c>
      <c r="GVK56" s="355" t="s">
        <v>88</v>
      </c>
      <c r="GVL56" s="355" t="s">
        <v>88</v>
      </c>
      <c r="GVM56" s="355" t="s">
        <v>88</v>
      </c>
      <c r="GVN56" s="355" t="s">
        <v>88</v>
      </c>
      <c r="GVO56" s="355" t="s">
        <v>88</v>
      </c>
      <c r="GVP56" s="355" t="s">
        <v>88</v>
      </c>
      <c r="GVQ56" s="355" t="s">
        <v>88</v>
      </c>
      <c r="GVR56" s="355" t="s">
        <v>88</v>
      </c>
      <c r="GVS56" s="355" t="s">
        <v>88</v>
      </c>
      <c r="GVT56" s="355" t="s">
        <v>88</v>
      </c>
      <c r="GVU56" s="355" t="s">
        <v>88</v>
      </c>
      <c r="GVV56" s="355" t="s">
        <v>88</v>
      </c>
      <c r="GVW56" s="355" t="s">
        <v>88</v>
      </c>
      <c r="GVX56" s="355" t="s">
        <v>88</v>
      </c>
      <c r="GVY56" s="355" t="s">
        <v>88</v>
      </c>
      <c r="GVZ56" s="355" t="s">
        <v>88</v>
      </c>
      <c r="GWA56" s="355" t="s">
        <v>88</v>
      </c>
      <c r="GWB56" s="355" t="s">
        <v>88</v>
      </c>
      <c r="GWC56" s="355" t="s">
        <v>88</v>
      </c>
      <c r="GWD56" s="355" t="s">
        <v>88</v>
      </c>
      <c r="GWE56" s="355" t="s">
        <v>88</v>
      </c>
      <c r="GWF56" s="355" t="s">
        <v>88</v>
      </c>
      <c r="GWG56" s="355" t="s">
        <v>88</v>
      </c>
      <c r="GWH56" s="355" t="s">
        <v>88</v>
      </c>
      <c r="GWI56" s="355" t="s">
        <v>88</v>
      </c>
      <c r="GWJ56" s="355" t="s">
        <v>88</v>
      </c>
      <c r="GWK56" s="355" t="s">
        <v>88</v>
      </c>
      <c r="GWL56" s="355" t="s">
        <v>88</v>
      </c>
      <c r="GWM56" s="355" t="s">
        <v>88</v>
      </c>
      <c r="GWN56" s="355" t="s">
        <v>88</v>
      </c>
      <c r="GWO56" s="355" t="s">
        <v>88</v>
      </c>
      <c r="GWP56" s="355" t="s">
        <v>88</v>
      </c>
      <c r="GWQ56" s="355" t="s">
        <v>88</v>
      </c>
      <c r="GWR56" s="355" t="s">
        <v>88</v>
      </c>
      <c r="GWS56" s="355" t="s">
        <v>88</v>
      </c>
      <c r="GWT56" s="355" t="s">
        <v>88</v>
      </c>
      <c r="GWU56" s="355" t="s">
        <v>88</v>
      </c>
      <c r="GWV56" s="355" t="s">
        <v>88</v>
      </c>
      <c r="GWW56" s="355" t="s">
        <v>88</v>
      </c>
      <c r="GWX56" s="355" t="s">
        <v>88</v>
      </c>
      <c r="GWY56" s="355" t="s">
        <v>88</v>
      </c>
      <c r="GWZ56" s="355" t="s">
        <v>88</v>
      </c>
      <c r="GXA56" s="355" t="s">
        <v>88</v>
      </c>
      <c r="GXB56" s="355" t="s">
        <v>88</v>
      </c>
      <c r="GXC56" s="355" t="s">
        <v>88</v>
      </c>
      <c r="GXD56" s="355" t="s">
        <v>88</v>
      </c>
      <c r="GXE56" s="355" t="s">
        <v>88</v>
      </c>
      <c r="GXF56" s="355" t="s">
        <v>88</v>
      </c>
      <c r="GXG56" s="355" t="s">
        <v>88</v>
      </c>
      <c r="GXH56" s="355" t="s">
        <v>88</v>
      </c>
      <c r="GXI56" s="355" t="s">
        <v>88</v>
      </c>
      <c r="GXJ56" s="355" t="s">
        <v>88</v>
      </c>
      <c r="GXK56" s="355" t="s">
        <v>88</v>
      </c>
      <c r="GXL56" s="355" t="s">
        <v>88</v>
      </c>
      <c r="GXM56" s="355" t="s">
        <v>88</v>
      </c>
      <c r="GXN56" s="355" t="s">
        <v>88</v>
      </c>
      <c r="GXO56" s="355" t="s">
        <v>88</v>
      </c>
      <c r="GXP56" s="355" t="s">
        <v>88</v>
      </c>
      <c r="GXQ56" s="355" t="s">
        <v>88</v>
      </c>
      <c r="GXR56" s="355" t="s">
        <v>88</v>
      </c>
      <c r="GXS56" s="355" t="s">
        <v>88</v>
      </c>
      <c r="GXT56" s="355" t="s">
        <v>88</v>
      </c>
      <c r="GXU56" s="355" t="s">
        <v>88</v>
      </c>
      <c r="GXV56" s="355" t="s">
        <v>88</v>
      </c>
      <c r="GXW56" s="355" t="s">
        <v>88</v>
      </c>
      <c r="GXX56" s="355" t="s">
        <v>88</v>
      </c>
      <c r="GXY56" s="355" t="s">
        <v>88</v>
      </c>
      <c r="GXZ56" s="355" t="s">
        <v>88</v>
      </c>
      <c r="GYA56" s="355" t="s">
        <v>88</v>
      </c>
      <c r="GYB56" s="355" t="s">
        <v>88</v>
      </c>
      <c r="GYC56" s="355" t="s">
        <v>88</v>
      </c>
      <c r="GYD56" s="355" t="s">
        <v>88</v>
      </c>
      <c r="GYE56" s="355" t="s">
        <v>88</v>
      </c>
      <c r="GYF56" s="355" t="s">
        <v>88</v>
      </c>
      <c r="GYG56" s="355" t="s">
        <v>88</v>
      </c>
      <c r="GYH56" s="355" t="s">
        <v>88</v>
      </c>
      <c r="GYI56" s="355" t="s">
        <v>88</v>
      </c>
      <c r="GYJ56" s="355" t="s">
        <v>88</v>
      </c>
      <c r="GYK56" s="355" t="s">
        <v>88</v>
      </c>
      <c r="GYL56" s="355" t="s">
        <v>88</v>
      </c>
      <c r="GYM56" s="355" t="s">
        <v>88</v>
      </c>
      <c r="GYN56" s="355" t="s">
        <v>88</v>
      </c>
      <c r="GYO56" s="355" t="s">
        <v>88</v>
      </c>
      <c r="GYP56" s="355" t="s">
        <v>88</v>
      </c>
      <c r="GYQ56" s="355" t="s">
        <v>88</v>
      </c>
      <c r="GYR56" s="355" t="s">
        <v>88</v>
      </c>
      <c r="GYS56" s="355" t="s">
        <v>88</v>
      </c>
      <c r="GYT56" s="355" t="s">
        <v>88</v>
      </c>
      <c r="GYU56" s="355" t="s">
        <v>88</v>
      </c>
      <c r="GYV56" s="355" t="s">
        <v>88</v>
      </c>
      <c r="GYW56" s="355" t="s">
        <v>88</v>
      </c>
      <c r="GYX56" s="355" t="s">
        <v>88</v>
      </c>
      <c r="GYY56" s="355" t="s">
        <v>88</v>
      </c>
      <c r="GYZ56" s="355" t="s">
        <v>88</v>
      </c>
      <c r="GZA56" s="355" t="s">
        <v>88</v>
      </c>
      <c r="GZB56" s="355" t="s">
        <v>88</v>
      </c>
      <c r="GZC56" s="355" t="s">
        <v>88</v>
      </c>
      <c r="GZD56" s="355" t="s">
        <v>88</v>
      </c>
      <c r="GZE56" s="355" t="s">
        <v>88</v>
      </c>
      <c r="GZF56" s="355" t="s">
        <v>88</v>
      </c>
      <c r="GZG56" s="355" t="s">
        <v>88</v>
      </c>
      <c r="GZH56" s="355" t="s">
        <v>88</v>
      </c>
      <c r="GZI56" s="355" t="s">
        <v>88</v>
      </c>
      <c r="GZJ56" s="355" t="s">
        <v>88</v>
      </c>
      <c r="GZK56" s="355" t="s">
        <v>88</v>
      </c>
      <c r="GZL56" s="355" t="s">
        <v>88</v>
      </c>
      <c r="GZM56" s="355" t="s">
        <v>88</v>
      </c>
      <c r="GZN56" s="355" t="s">
        <v>88</v>
      </c>
      <c r="GZO56" s="355" t="s">
        <v>88</v>
      </c>
      <c r="GZP56" s="355" t="s">
        <v>88</v>
      </c>
      <c r="GZQ56" s="355" t="s">
        <v>88</v>
      </c>
      <c r="GZR56" s="355" t="s">
        <v>88</v>
      </c>
      <c r="GZS56" s="355" t="s">
        <v>88</v>
      </c>
      <c r="GZT56" s="355" t="s">
        <v>88</v>
      </c>
      <c r="GZU56" s="355" t="s">
        <v>88</v>
      </c>
      <c r="GZV56" s="355" t="s">
        <v>88</v>
      </c>
      <c r="GZW56" s="355" t="s">
        <v>88</v>
      </c>
      <c r="GZX56" s="355" t="s">
        <v>88</v>
      </c>
      <c r="GZY56" s="355" t="s">
        <v>88</v>
      </c>
      <c r="GZZ56" s="355" t="s">
        <v>88</v>
      </c>
      <c r="HAA56" s="355" t="s">
        <v>88</v>
      </c>
      <c r="HAB56" s="355" t="s">
        <v>88</v>
      </c>
      <c r="HAC56" s="355" t="s">
        <v>88</v>
      </c>
      <c r="HAD56" s="355" t="s">
        <v>88</v>
      </c>
      <c r="HAE56" s="355" t="s">
        <v>88</v>
      </c>
      <c r="HAF56" s="355" t="s">
        <v>88</v>
      </c>
      <c r="HAG56" s="355" t="s">
        <v>88</v>
      </c>
      <c r="HAH56" s="355" t="s">
        <v>88</v>
      </c>
      <c r="HAI56" s="355" t="s">
        <v>88</v>
      </c>
      <c r="HAJ56" s="355" t="s">
        <v>88</v>
      </c>
      <c r="HAK56" s="355" t="s">
        <v>88</v>
      </c>
      <c r="HAL56" s="355" t="s">
        <v>88</v>
      </c>
      <c r="HAM56" s="355" t="s">
        <v>88</v>
      </c>
      <c r="HAN56" s="355" t="s">
        <v>88</v>
      </c>
      <c r="HAO56" s="355" t="s">
        <v>88</v>
      </c>
      <c r="HAP56" s="355" t="s">
        <v>88</v>
      </c>
      <c r="HAQ56" s="355" t="s">
        <v>88</v>
      </c>
      <c r="HAR56" s="355" t="s">
        <v>88</v>
      </c>
      <c r="HAS56" s="355" t="s">
        <v>88</v>
      </c>
      <c r="HAT56" s="355" t="s">
        <v>88</v>
      </c>
      <c r="HAU56" s="355" t="s">
        <v>88</v>
      </c>
      <c r="HAV56" s="355" t="s">
        <v>88</v>
      </c>
      <c r="HAW56" s="355" t="s">
        <v>88</v>
      </c>
      <c r="HAX56" s="355" t="s">
        <v>88</v>
      </c>
      <c r="HAY56" s="355" t="s">
        <v>88</v>
      </c>
      <c r="HAZ56" s="355" t="s">
        <v>88</v>
      </c>
      <c r="HBA56" s="355" t="s">
        <v>88</v>
      </c>
      <c r="HBB56" s="355" t="s">
        <v>88</v>
      </c>
      <c r="HBC56" s="355" t="s">
        <v>88</v>
      </c>
      <c r="HBD56" s="355" t="s">
        <v>88</v>
      </c>
      <c r="HBE56" s="355" t="s">
        <v>88</v>
      </c>
      <c r="HBF56" s="355" t="s">
        <v>88</v>
      </c>
      <c r="HBG56" s="355" t="s">
        <v>88</v>
      </c>
      <c r="HBH56" s="355" t="s">
        <v>88</v>
      </c>
      <c r="HBI56" s="355" t="s">
        <v>88</v>
      </c>
      <c r="HBJ56" s="355" t="s">
        <v>88</v>
      </c>
      <c r="HBK56" s="355" t="s">
        <v>88</v>
      </c>
      <c r="HBL56" s="355" t="s">
        <v>88</v>
      </c>
      <c r="HBM56" s="355" t="s">
        <v>88</v>
      </c>
      <c r="HBN56" s="355" t="s">
        <v>88</v>
      </c>
      <c r="HBO56" s="355" t="s">
        <v>88</v>
      </c>
      <c r="HBP56" s="355" t="s">
        <v>88</v>
      </c>
      <c r="HBQ56" s="355" t="s">
        <v>88</v>
      </c>
      <c r="HBR56" s="355" t="s">
        <v>88</v>
      </c>
      <c r="HBS56" s="355" t="s">
        <v>88</v>
      </c>
      <c r="HBT56" s="355" t="s">
        <v>88</v>
      </c>
      <c r="HBU56" s="355" t="s">
        <v>88</v>
      </c>
      <c r="HBV56" s="355" t="s">
        <v>88</v>
      </c>
      <c r="HBW56" s="355" t="s">
        <v>88</v>
      </c>
      <c r="HBX56" s="355" t="s">
        <v>88</v>
      </c>
      <c r="HBY56" s="355" t="s">
        <v>88</v>
      </c>
      <c r="HBZ56" s="355" t="s">
        <v>88</v>
      </c>
      <c r="HCA56" s="355" t="s">
        <v>88</v>
      </c>
      <c r="HCB56" s="355" t="s">
        <v>88</v>
      </c>
      <c r="HCC56" s="355" t="s">
        <v>88</v>
      </c>
      <c r="HCD56" s="355" t="s">
        <v>88</v>
      </c>
      <c r="HCE56" s="355" t="s">
        <v>88</v>
      </c>
      <c r="HCF56" s="355" t="s">
        <v>88</v>
      </c>
      <c r="HCG56" s="355" t="s">
        <v>88</v>
      </c>
      <c r="HCH56" s="355" t="s">
        <v>88</v>
      </c>
      <c r="HCI56" s="355" t="s">
        <v>88</v>
      </c>
      <c r="HCJ56" s="355" t="s">
        <v>88</v>
      </c>
      <c r="HCK56" s="355" t="s">
        <v>88</v>
      </c>
      <c r="HCL56" s="355" t="s">
        <v>88</v>
      </c>
      <c r="HCM56" s="355" t="s">
        <v>88</v>
      </c>
      <c r="HCN56" s="355" t="s">
        <v>88</v>
      </c>
      <c r="HCO56" s="355" t="s">
        <v>88</v>
      </c>
      <c r="HCP56" s="355" t="s">
        <v>88</v>
      </c>
      <c r="HCQ56" s="355" t="s">
        <v>88</v>
      </c>
      <c r="HCR56" s="355" t="s">
        <v>88</v>
      </c>
      <c r="HCS56" s="355" t="s">
        <v>88</v>
      </c>
      <c r="HCT56" s="355" t="s">
        <v>88</v>
      </c>
      <c r="HCU56" s="355" t="s">
        <v>88</v>
      </c>
      <c r="HCV56" s="355" t="s">
        <v>88</v>
      </c>
      <c r="HCW56" s="355" t="s">
        <v>88</v>
      </c>
      <c r="HCX56" s="355" t="s">
        <v>88</v>
      </c>
      <c r="HCY56" s="355" t="s">
        <v>88</v>
      </c>
      <c r="HCZ56" s="355" t="s">
        <v>88</v>
      </c>
      <c r="HDA56" s="355" t="s">
        <v>88</v>
      </c>
      <c r="HDB56" s="355" t="s">
        <v>88</v>
      </c>
      <c r="HDC56" s="355" t="s">
        <v>88</v>
      </c>
      <c r="HDD56" s="355" t="s">
        <v>88</v>
      </c>
      <c r="HDE56" s="355" t="s">
        <v>88</v>
      </c>
      <c r="HDF56" s="355" t="s">
        <v>88</v>
      </c>
      <c r="HDG56" s="355" t="s">
        <v>88</v>
      </c>
      <c r="HDH56" s="355" t="s">
        <v>88</v>
      </c>
      <c r="HDI56" s="355" t="s">
        <v>88</v>
      </c>
      <c r="HDJ56" s="355" t="s">
        <v>88</v>
      </c>
      <c r="HDK56" s="355" t="s">
        <v>88</v>
      </c>
      <c r="HDL56" s="355" t="s">
        <v>88</v>
      </c>
      <c r="HDM56" s="355" t="s">
        <v>88</v>
      </c>
      <c r="HDN56" s="355" t="s">
        <v>88</v>
      </c>
      <c r="HDO56" s="355" t="s">
        <v>88</v>
      </c>
      <c r="HDP56" s="355" t="s">
        <v>88</v>
      </c>
      <c r="HDQ56" s="355" t="s">
        <v>88</v>
      </c>
      <c r="HDR56" s="355" t="s">
        <v>88</v>
      </c>
      <c r="HDS56" s="355" t="s">
        <v>88</v>
      </c>
      <c r="HDT56" s="355" t="s">
        <v>88</v>
      </c>
      <c r="HDU56" s="355" t="s">
        <v>88</v>
      </c>
      <c r="HDV56" s="355" t="s">
        <v>88</v>
      </c>
      <c r="HDW56" s="355" t="s">
        <v>88</v>
      </c>
      <c r="HDX56" s="355" t="s">
        <v>88</v>
      </c>
      <c r="HDY56" s="355" t="s">
        <v>88</v>
      </c>
      <c r="HDZ56" s="355" t="s">
        <v>88</v>
      </c>
      <c r="HEA56" s="355" t="s">
        <v>88</v>
      </c>
      <c r="HEB56" s="355" t="s">
        <v>88</v>
      </c>
      <c r="HEC56" s="355" t="s">
        <v>88</v>
      </c>
      <c r="HED56" s="355" t="s">
        <v>88</v>
      </c>
      <c r="HEE56" s="355" t="s">
        <v>88</v>
      </c>
      <c r="HEF56" s="355" t="s">
        <v>88</v>
      </c>
      <c r="HEG56" s="355" t="s">
        <v>88</v>
      </c>
      <c r="HEH56" s="355" t="s">
        <v>88</v>
      </c>
      <c r="HEI56" s="355" t="s">
        <v>88</v>
      </c>
      <c r="HEJ56" s="355" t="s">
        <v>88</v>
      </c>
      <c r="HEK56" s="355" t="s">
        <v>88</v>
      </c>
      <c r="HEL56" s="355" t="s">
        <v>88</v>
      </c>
      <c r="HEM56" s="355" t="s">
        <v>88</v>
      </c>
      <c r="HEN56" s="355" t="s">
        <v>88</v>
      </c>
      <c r="HEO56" s="355" t="s">
        <v>88</v>
      </c>
      <c r="HEP56" s="355" t="s">
        <v>88</v>
      </c>
      <c r="HEQ56" s="355" t="s">
        <v>88</v>
      </c>
      <c r="HER56" s="355" t="s">
        <v>88</v>
      </c>
      <c r="HES56" s="355" t="s">
        <v>88</v>
      </c>
      <c r="HET56" s="355" t="s">
        <v>88</v>
      </c>
      <c r="HEU56" s="355" t="s">
        <v>88</v>
      </c>
      <c r="HEV56" s="355" t="s">
        <v>88</v>
      </c>
      <c r="HEW56" s="355" t="s">
        <v>88</v>
      </c>
      <c r="HEX56" s="355" t="s">
        <v>88</v>
      </c>
      <c r="HEY56" s="355" t="s">
        <v>88</v>
      </c>
      <c r="HEZ56" s="355" t="s">
        <v>88</v>
      </c>
      <c r="HFA56" s="355" t="s">
        <v>88</v>
      </c>
      <c r="HFB56" s="355" t="s">
        <v>88</v>
      </c>
      <c r="HFC56" s="355" t="s">
        <v>88</v>
      </c>
      <c r="HFD56" s="355" t="s">
        <v>88</v>
      </c>
      <c r="HFE56" s="355" t="s">
        <v>88</v>
      </c>
      <c r="HFF56" s="355" t="s">
        <v>88</v>
      </c>
      <c r="HFG56" s="355" t="s">
        <v>88</v>
      </c>
      <c r="HFH56" s="355" t="s">
        <v>88</v>
      </c>
      <c r="HFI56" s="355" t="s">
        <v>88</v>
      </c>
      <c r="HFJ56" s="355" t="s">
        <v>88</v>
      </c>
      <c r="HFK56" s="355" t="s">
        <v>88</v>
      </c>
      <c r="HFL56" s="355" t="s">
        <v>88</v>
      </c>
      <c r="HFM56" s="355" t="s">
        <v>88</v>
      </c>
      <c r="HFN56" s="355" t="s">
        <v>88</v>
      </c>
      <c r="HFO56" s="355" t="s">
        <v>88</v>
      </c>
      <c r="HFP56" s="355" t="s">
        <v>88</v>
      </c>
      <c r="HFQ56" s="355" t="s">
        <v>88</v>
      </c>
      <c r="HFR56" s="355" t="s">
        <v>88</v>
      </c>
      <c r="HFS56" s="355" t="s">
        <v>88</v>
      </c>
      <c r="HFT56" s="355" t="s">
        <v>88</v>
      </c>
      <c r="HFU56" s="355" t="s">
        <v>88</v>
      </c>
      <c r="HFV56" s="355" t="s">
        <v>88</v>
      </c>
      <c r="HFW56" s="355" t="s">
        <v>88</v>
      </c>
      <c r="HFX56" s="355" t="s">
        <v>88</v>
      </c>
      <c r="HFY56" s="355" t="s">
        <v>88</v>
      </c>
      <c r="HFZ56" s="355" t="s">
        <v>88</v>
      </c>
      <c r="HGA56" s="355" t="s">
        <v>88</v>
      </c>
      <c r="HGB56" s="355" t="s">
        <v>88</v>
      </c>
      <c r="HGC56" s="355" t="s">
        <v>88</v>
      </c>
      <c r="HGD56" s="355" t="s">
        <v>88</v>
      </c>
      <c r="HGE56" s="355" t="s">
        <v>88</v>
      </c>
      <c r="HGF56" s="355" t="s">
        <v>88</v>
      </c>
      <c r="HGG56" s="355" t="s">
        <v>88</v>
      </c>
      <c r="HGH56" s="355" t="s">
        <v>88</v>
      </c>
      <c r="HGI56" s="355" t="s">
        <v>88</v>
      </c>
      <c r="HGJ56" s="355" t="s">
        <v>88</v>
      </c>
      <c r="HGK56" s="355" t="s">
        <v>88</v>
      </c>
      <c r="HGL56" s="355" t="s">
        <v>88</v>
      </c>
      <c r="HGM56" s="355" t="s">
        <v>88</v>
      </c>
      <c r="HGN56" s="355" t="s">
        <v>88</v>
      </c>
      <c r="HGO56" s="355" t="s">
        <v>88</v>
      </c>
      <c r="HGP56" s="355" t="s">
        <v>88</v>
      </c>
      <c r="HGQ56" s="355" t="s">
        <v>88</v>
      </c>
      <c r="HGR56" s="355" t="s">
        <v>88</v>
      </c>
      <c r="HGS56" s="355" t="s">
        <v>88</v>
      </c>
      <c r="HGT56" s="355" t="s">
        <v>88</v>
      </c>
      <c r="HGU56" s="355" t="s">
        <v>88</v>
      </c>
      <c r="HGV56" s="355" t="s">
        <v>88</v>
      </c>
      <c r="HGW56" s="355" t="s">
        <v>88</v>
      </c>
      <c r="HGX56" s="355" t="s">
        <v>88</v>
      </c>
      <c r="HGY56" s="355" t="s">
        <v>88</v>
      </c>
      <c r="HGZ56" s="355" t="s">
        <v>88</v>
      </c>
      <c r="HHA56" s="355" t="s">
        <v>88</v>
      </c>
      <c r="HHB56" s="355" t="s">
        <v>88</v>
      </c>
      <c r="HHC56" s="355" t="s">
        <v>88</v>
      </c>
      <c r="HHD56" s="355" t="s">
        <v>88</v>
      </c>
      <c r="HHE56" s="355" t="s">
        <v>88</v>
      </c>
      <c r="HHF56" s="355" t="s">
        <v>88</v>
      </c>
      <c r="HHG56" s="355" t="s">
        <v>88</v>
      </c>
      <c r="HHH56" s="355" t="s">
        <v>88</v>
      </c>
      <c r="HHI56" s="355" t="s">
        <v>88</v>
      </c>
      <c r="HHJ56" s="355" t="s">
        <v>88</v>
      </c>
      <c r="HHK56" s="355" t="s">
        <v>88</v>
      </c>
      <c r="HHL56" s="355" t="s">
        <v>88</v>
      </c>
      <c r="HHM56" s="355" t="s">
        <v>88</v>
      </c>
      <c r="HHN56" s="355" t="s">
        <v>88</v>
      </c>
      <c r="HHO56" s="355" t="s">
        <v>88</v>
      </c>
      <c r="HHP56" s="355" t="s">
        <v>88</v>
      </c>
      <c r="HHQ56" s="355" t="s">
        <v>88</v>
      </c>
      <c r="HHR56" s="355" t="s">
        <v>88</v>
      </c>
      <c r="HHS56" s="355" t="s">
        <v>88</v>
      </c>
      <c r="HHT56" s="355" t="s">
        <v>88</v>
      </c>
      <c r="HHU56" s="355" t="s">
        <v>88</v>
      </c>
      <c r="HHV56" s="355" t="s">
        <v>88</v>
      </c>
      <c r="HHW56" s="355" t="s">
        <v>88</v>
      </c>
      <c r="HHX56" s="355" t="s">
        <v>88</v>
      </c>
      <c r="HHY56" s="355" t="s">
        <v>88</v>
      </c>
      <c r="HHZ56" s="355" t="s">
        <v>88</v>
      </c>
      <c r="HIA56" s="355" t="s">
        <v>88</v>
      </c>
      <c r="HIB56" s="355" t="s">
        <v>88</v>
      </c>
      <c r="HIC56" s="355" t="s">
        <v>88</v>
      </c>
      <c r="HID56" s="355" t="s">
        <v>88</v>
      </c>
      <c r="HIE56" s="355" t="s">
        <v>88</v>
      </c>
      <c r="HIF56" s="355" t="s">
        <v>88</v>
      </c>
      <c r="HIG56" s="355" t="s">
        <v>88</v>
      </c>
      <c r="HIH56" s="355" t="s">
        <v>88</v>
      </c>
      <c r="HII56" s="355" t="s">
        <v>88</v>
      </c>
      <c r="HIJ56" s="355" t="s">
        <v>88</v>
      </c>
      <c r="HIK56" s="355" t="s">
        <v>88</v>
      </c>
      <c r="HIL56" s="355" t="s">
        <v>88</v>
      </c>
      <c r="HIM56" s="355" t="s">
        <v>88</v>
      </c>
      <c r="HIN56" s="355" t="s">
        <v>88</v>
      </c>
      <c r="HIO56" s="355" t="s">
        <v>88</v>
      </c>
      <c r="HIP56" s="355" t="s">
        <v>88</v>
      </c>
      <c r="HIQ56" s="355" t="s">
        <v>88</v>
      </c>
      <c r="HIR56" s="355" t="s">
        <v>88</v>
      </c>
      <c r="HIS56" s="355" t="s">
        <v>88</v>
      </c>
      <c r="HIT56" s="355" t="s">
        <v>88</v>
      </c>
      <c r="HIU56" s="355" t="s">
        <v>88</v>
      </c>
      <c r="HIV56" s="355" t="s">
        <v>88</v>
      </c>
      <c r="HIW56" s="355" t="s">
        <v>88</v>
      </c>
      <c r="HIX56" s="355" t="s">
        <v>88</v>
      </c>
      <c r="HIY56" s="355" t="s">
        <v>88</v>
      </c>
      <c r="HIZ56" s="355" t="s">
        <v>88</v>
      </c>
      <c r="HJA56" s="355" t="s">
        <v>88</v>
      </c>
      <c r="HJB56" s="355" t="s">
        <v>88</v>
      </c>
      <c r="HJC56" s="355" t="s">
        <v>88</v>
      </c>
      <c r="HJD56" s="355" t="s">
        <v>88</v>
      </c>
      <c r="HJE56" s="355" t="s">
        <v>88</v>
      </c>
      <c r="HJF56" s="355" t="s">
        <v>88</v>
      </c>
      <c r="HJG56" s="355" t="s">
        <v>88</v>
      </c>
      <c r="HJH56" s="355" t="s">
        <v>88</v>
      </c>
      <c r="HJI56" s="355" t="s">
        <v>88</v>
      </c>
      <c r="HJJ56" s="355" t="s">
        <v>88</v>
      </c>
      <c r="HJK56" s="355" t="s">
        <v>88</v>
      </c>
      <c r="HJL56" s="355" t="s">
        <v>88</v>
      </c>
      <c r="HJM56" s="355" t="s">
        <v>88</v>
      </c>
      <c r="HJN56" s="355" t="s">
        <v>88</v>
      </c>
      <c r="HJO56" s="355" t="s">
        <v>88</v>
      </c>
      <c r="HJP56" s="355" t="s">
        <v>88</v>
      </c>
      <c r="HJQ56" s="355" t="s">
        <v>88</v>
      </c>
      <c r="HJR56" s="355" t="s">
        <v>88</v>
      </c>
      <c r="HJS56" s="355" t="s">
        <v>88</v>
      </c>
      <c r="HJT56" s="355" t="s">
        <v>88</v>
      </c>
      <c r="HJU56" s="355" t="s">
        <v>88</v>
      </c>
      <c r="HJV56" s="355" t="s">
        <v>88</v>
      </c>
      <c r="HJW56" s="355" t="s">
        <v>88</v>
      </c>
      <c r="HJX56" s="355" t="s">
        <v>88</v>
      </c>
      <c r="HJY56" s="355" t="s">
        <v>88</v>
      </c>
      <c r="HJZ56" s="355" t="s">
        <v>88</v>
      </c>
      <c r="HKA56" s="355" t="s">
        <v>88</v>
      </c>
      <c r="HKB56" s="355" t="s">
        <v>88</v>
      </c>
      <c r="HKC56" s="355" t="s">
        <v>88</v>
      </c>
      <c r="HKD56" s="355" t="s">
        <v>88</v>
      </c>
      <c r="HKE56" s="355" t="s">
        <v>88</v>
      </c>
      <c r="HKF56" s="355" t="s">
        <v>88</v>
      </c>
      <c r="HKG56" s="355" t="s">
        <v>88</v>
      </c>
      <c r="HKH56" s="355" t="s">
        <v>88</v>
      </c>
      <c r="HKI56" s="355" t="s">
        <v>88</v>
      </c>
      <c r="HKJ56" s="355" t="s">
        <v>88</v>
      </c>
      <c r="HKK56" s="355" t="s">
        <v>88</v>
      </c>
      <c r="HKL56" s="355" t="s">
        <v>88</v>
      </c>
      <c r="HKM56" s="355" t="s">
        <v>88</v>
      </c>
      <c r="HKN56" s="355" t="s">
        <v>88</v>
      </c>
      <c r="HKO56" s="355" t="s">
        <v>88</v>
      </c>
      <c r="HKP56" s="355" t="s">
        <v>88</v>
      </c>
      <c r="HKQ56" s="355" t="s">
        <v>88</v>
      </c>
      <c r="HKR56" s="355" t="s">
        <v>88</v>
      </c>
      <c r="HKS56" s="355" t="s">
        <v>88</v>
      </c>
      <c r="HKT56" s="355" t="s">
        <v>88</v>
      </c>
      <c r="HKU56" s="355" t="s">
        <v>88</v>
      </c>
      <c r="HKV56" s="355" t="s">
        <v>88</v>
      </c>
      <c r="HKW56" s="355" t="s">
        <v>88</v>
      </c>
      <c r="HKX56" s="355" t="s">
        <v>88</v>
      </c>
      <c r="HKY56" s="355" t="s">
        <v>88</v>
      </c>
      <c r="HKZ56" s="355" t="s">
        <v>88</v>
      </c>
      <c r="HLA56" s="355" t="s">
        <v>88</v>
      </c>
      <c r="HLB56" s="355" t="s">
        <v>88</v>
      </c>
      <c r="HLC56" s="355" t="s">
        <v>88</v>
      </c>
      <c r="HLD56" s="355" t="s">
        <v>88</v>
      </c>
      <c r="HLE56" s="355" t="s">
        <v>88</v>
      </c>
      <c r="HLF56" s="355" t="s">
        <v>88</v>
      </c>
      <c r="HLG56" s="355" t="s">
        <v>88</v>
      </c>
      <c r="HLH56" s="355" t="s">
        <v>88</v>
      </c>
      <c r="HLI56" s="355" t="s">
        <v>88</v>
      </c>
      <c r="HLJ56" s="355" t="s">
        <v>88</v>
      </c>
      <c r="HLK56" s="355" t="s">
        <v>88</v>
      </c>
      <c r="HLL56" s="355" t="s">
        <v>88</v>
      </c>
      <c r="HLM56" s="355" t="s">
        <v>88</v>
      </c>
      <c r="HLN56" s="355" t="s">
        <v>88</v>
      </c>
      <c r="HLO56" s="355" t="s">
        <v>88</v>
      </c>
      <c r="HLP56" s="355" t="s">
        <v>88</v>
      </c>
      <c r="HLQ56" s="355" t="s">
        <v>88</v>
      </c>
      <c r="HLR56" s="355" t="s">
        <v>88</v>
      </c>
      <c r="HLS56" s="355" t="s">
        <v>88</v>
      </c>
      <c r="HLT56" s="355" t="s">
        <v>88</v>
      </c>
      <c r="HLU56" s="355" t="s">
        <v>88</v>
      </c>
      <c r="HLV56" s="355" t="s">
        <v>88</v>
      </c>
      <c r="HLW56" s="355" t="s">
        <v>88</v>
      </c>
      <c r="HLX56" s="355" t="s">
        <v>88</v>
      </c>
      <c r="HLY56" s="355" t="s">
        <v>88</v>
      </c>
      <c r="HLZ56" s="355" t="s">
        <v>88</v>
      </c>
      <c r="HMA56" s="355" t="s">
        <v>88</v>
      </c>
      <c r="HMB56" s="355" t="s">
        <v>88</v>
      </c>
      <c r="HMC56" s="355" t="s">
        <v>88</v>
      </c>
      <c r="HMD56" s="355" t="s">
        <v>88</v>
      </c>
      <c r="HME56" s="355" t="s">
        <v>88</v>
      </c>
      <c r="HMF56" s="355" t="s">
        <v>88</v>
      </c>
      <c r="HMG56" s="355" t="s">
        <v>88</v>
      </c>
      <c r="HMH56" s="355" t="s">
        <v>88</v>
      </c>
      <c r="HMI56" s="355" t="s">
        <v>88</v>
      </c>
      <c r="HMJ56" s="355" t="s">
        <v>88</v>
      </c>
      <c r="HMK56" s="355" t="s">
        <v>88</v>
      </c>
      <c r="HML56" s="355" t="s">
        <v>88</v>
      </c>
      <c r="HMM56" s="355" t="s">
        <v>88</v>
      </c>
      <c r="HMN56" s="355" t="s">
        <v>88</v>
      </c>
      <c r="HMO56" s="355" t="s">
        <v>88</v>
      </c>
      <c r="HMP56" s="355" t="s">
        <v>88</v>
      </c>
      <c r="HMQ56" s="355" t="s">
        <v>88</v>
      </c>
      <c r="HMR56" s="355" t="s">
        <v>88</v>
      </c>
      <c r="HMS56" s="355" t="s">
        <v>88</v>
      </c>
      <c r="HMT56" s="355" t="s">
        <v>88</v>
      </c>
      <c r="HMU56" s="355" t="s">
        <v>88</v>
      </c>
      <c r="HMV56" s="355" t="s">
        <v>88</v>
      </c>
      <c r="HMW56" s="355" t="s">
        <v>88</v>
      </c>
      <c r="HMX56" s="355" t="s">
        <v>88</v>
      </c>
      <c r="HMY56" s="355" t="s">
        <v>88</v>
      </c>
      <c r="HMZ56" s="355" t="s">
        <v>88</v>
      </c>
      <c r="HNA56" s="355" t="s">
        <v>88</v>
      </c>
      <c r="HNB56" s="355" t="s">
        <v>88</v>
      </c>
      <c r="HNC56" s="355" t="s">
        <v>88</v>
      </c>
      <c r="HND56" s="355" t="s">
        <v>88</v>
      </c>
      <c r="HNE56" s="355" t="s">
        <v>88</v>
      </c>
      <c r="HNF56" s="355" t="s">
        <v>88</v>
      </c>
      <c r="HNG56" s="355" t="s">
        <v>88</v>
      </c>
      <c r="HNH56" s="355" t="s">
        <v>88</v>
      </c>
      <c r="HNI56" s="355" t="s">
        <v>88</v>
      </c>
      <c r="HNJ56" s="355" t="s">
        <v>88</v>
      </c>
      <c r="HNK56" s="355" t="s">
        <v>88</v>
      </c>
      <c r="HNL56" s="355" t="s">
        <v>88</v>
      </c>
      <c r="HNM56" s="355" t="s">
        <v>88</v>
      </c>
      <c r="HNN56" s="355" t="s">
        <v>88</v>
      </c>
      <c r="HNO56" s="355" t="s">
        <v>88</v>
      </c>
      <c r="HNP56" s="355" t="s">
        <v>88</v>
      </c>
      <c r="HNQ56" s="355" t="s">
        <v>88</v>
      </c>
      <c r="HNR56" s="355" t="s">
        <v>88</v>
      </c>
      <c r="HNS56" s="355" t="s">
        <v>88</v>
      </c>
      <c r="HNT56" s="355" t="s">
        <v>88</v>
      </c>
      <c r="HNU56" s="355" t="s">
        <v>88</v>
      </c>
      <c r="HNV56" s="355" t="s">
        <v>88</v>
      </c>
      <c r="HNW56" s="355" t="s">
        <v>88</v>
      </c>
      <c r="HNX56" s="355" t="s">
        <v>88</v>
      </c>
      <c r="HNY56" s="355" t="s">
        <v>88</v>
      </c>
      <c r="HNZ56" s="355" t="s">
        <v>88</v>
      </c>
      <c r="HOA56" s="355" t="s">
        <v>88</v>
      </c>
      <c r="HOB56" s="355" t="s">
        <v>88</v>
      </c>
      <c r="HOC56" s="355" t="s">
        <v>88</v>
      </c>
      <c r="HOD56" s="355" t="s">
        <v>88</v>
      </c>
      <c r="HOE56" s="355" t="s">
        <v>88</v>
      </c>
      <c r="HOF56" s="355" t="s">
        <v>88</v>
      </c>
      <c r="HOG56" s="355" t="s">
        <v>88</v>
      </c>
      <c r="HOH56" s="355" t="s">
        <v>88</v>
      </c>
      <c r="HOI56" s="355" t="s">
        <v>88</v>
      </c>
      <c r="HOJ56" s="355" t="s">
        <v>88</v>
      </c>
      <c r="HOK56" s="355" t="s">
        <v>88</v>
      </c>
      <c r="HOL56" s="355" t="s">
        <v>88</v>
      </c>
      <c r="HOM56" s="355" t="s">
        <v>88</v>
      </c>
      <c r="HON56" s="355" t="s">
        <v>88</v>
      </c>
      <c r="HOO56" s="355" t="s">
        <v>88</v>
      </c>
      <c r="HOP56" s="355" t="s">
        <v>88</v>
      </c>
      <c r="HOQ56" s="355" t="s">
        <v>88</v>
      </c>
      <c r="HOR56" s="355" t="s">
        <v>88</v>
      </c>
      <c r="HOS56" s="355" t="s">
        <v>88</v>
      </c>
      <c r="HOT56" s="355" t="s">
        <v>88</v>
      </c>
      <c r="HOU56" s="355" t="s">
        <v>88</v>
      </c>
      <c r="HOV56" s="355" t="s">
        <v>88</v>
      </c>
      <c r="HOW56" s="355" t="s">
        <v>88</v>
      </c>
      <c r="HOX56" s="355" t="s">
        <v>88</v>
      </c>
      <c r="HOY56" s="355" t="s">
        <v>88</v>
      </c>
      <c r="HOZ56" s="355" t="s">
        <v>88</v>
      </c>
      <c r="HPA56" s="355" t="s">
        <v>88</v>
      </c>
      <c r="HPB56" s="355" t="s">
        <v>88</v>
      </c>
      <c r="HPC56" s="355" t="s">
        <v>88</v>
      </c>
      <c r="HPD56" s="355" t="s">
        <v>88</v>
      </c>
      <c r="HPE56" s="355" t="s">
        <v>88</v>
      </c>
      <c r="HPF56" s="355" t="s">
        <v>88</v>
      </c>
      <c r="HPG56" s="355" t="s">
        <v>88</v>
      </c>
      <c r="HPH56" s="355" t="s">
        <v>88</v>
      </c>
      <c r="HPI56" s="355" t="s">
        <v>88</v>
      </c>
      <c r="HPJ56" s="355" t="s">
        <v>88</v>
      </c>
      <c r="HPK56" s="355" t="s">
        <v>88</v>
      </c>
      <c r="HPL56" s="355" t="s">
        <v>88</v>
      </c>
      <c r="HPM56" s="355" t="s">
        <v>88</v>
      </c>
      <c r="HPN56" s="355" t="s">
        <v>88</v>
      </c>
      <c r="HPO56" s="355" t="s">
        <v>88</v>
      </c>
      <c r="HPP56" s="355" t="s">
        <v>88</v>
      </c>
      <c r="HPQ56" s="355" t="s">
        <v>88</v>
      </c>
      <c r="HPR56" s="355" t="s">
        <v>88</v>
      </c>
      <c r="HPS56" s="355" t="s">
        <v>88</v>
      </c>
      <c r="HPT56" s="355" t="s">
        <v>88</v>
      </c>
      <c r="HPU56" s="355" t="s">
        <v>88</v>
      </c>
      <c r="HPV56" s="355" t="s">
        <v>88</v>
      </c>
      <c r="HPW56" s="355" t="s">
        <v>88</v>
      </c>
      <c r="HPX56" s="355" t="s">
        <v>88</v>
      </c>
      <c r="HPY56" s="355" t="s">
        <v>88</v>
      </c>
      <c r="HPZ56" s="355" t="s">
        <v>88</v>
      </c>
      <c r="HQA56" s="355" t="s">
        <v>88</v>
      </c>
      <c r="HQB56" s="355" t="s">
        <v>88</v>
      </c>
      <c r="HQC56" s="355" t="s">
        <v>88</v>
      </c>
      <c r="HQD56" s="355" t="s">
        <v>88</v>
      </c>
      <c r="HQE56" s="355" t="s">
        <v>88</v>
      </c>
      <c r="HQF56" s="355" t="s">
        <v>88</v>
      </c>
      <c r="HQG56" s="355" t="s">
        <v>88</v>
      </c>
      <c r="HQH56" s="355" t="s">
        <v>88</v>
      </c>
      <c r="HQI56" s="355" t="s">
        <v>88</v>
      </c>
      <c r="HQJ56" s="355" t="s">
        <v>88</v>
      </c>
      <c r="HQK56" s="355" t="s">
        <v>88</v>
      </c>
      <c r="HQL56" s="355" t="s">
        <v>88</v>
      </c>
      <c r="HQM56" s="355" t="s">
        <v>88</v>
      </c>
      <c r="HQN56" s="355" t="s">
        <v>88</v>
      </c>
      <c r="HQO56" s="355" t="s">
        <v>88</v>
      </c>
      <c r="HQP56" s="355" t="s">
        <v>88</v>
      </c>
      <c r="HQQ56" s="355" t="s">
        <v>88</v>
      </c>
      <c r="HQR56" s="355" t="s">
        <v>88</v>
      </c>
      <c r="HQS56" s="355" t="s">
        <v>88</v>
      </c>
      <c r="HQT56" s="355" t="s">
        <v>88</v>
      </c>
      <c r="HQU56" s="355" t="s">
        <v>88</v>
      </c>
      <c r="HQV56" s="355" t="s">
        <v>88</v>
      </c>
      <c r="HQW56" s="355" t="s">
        <v>88</v>
      </c>
      <c r="HQX56" s="355" t="s">
        <v>88</v>
      </c>
      <c r="HQY56" s="355" t="s">
        <v>88</v>
      </c>
      <c r="HQZ56" s="355" t="s">
        <v>88</v>
      </c>
      <c r="HRA56" s="355" t="s">
        <v>88</v>
      </c>
      <c r="HRB56" s="355" t="s">
        <v>88</v>
      </c>
      <c r="HRC56" s="355" t="s">
        <v>88</v>
      </c>
      <c r="HRD56" s="355" t="s">
        <v>88</v>
      </c>
      <c r="HRE56" s="355" t="s">
        <v>88</v>
      </c>
      <c r="HRF56" s="355" t="s">
        <v>88</v>
      </c>
      <c r="HRG56" s="355" t="s">
        <v>88</v>
      </c>
      <c r="HRH56" s="355" t="s">
        <v>88</v>
      </c>
      <c r="HRI56" s="355" t="s">
        <v>88</v>
      </c>
      <c r="HRJ56" s="355" t="s">
        <v>88</v>
      </c>
      <c r="HRK56" s="355" t="s">
        <v>88</v>
      </c>
      <c r="HRL56" s="355" t="s">
        <v>88</v>
      </c>
      <c r="HRM56" s="355" t="s">
        <v>88</v>
      </c>
      <c r="HRN56" s="355" t="s">
        <v>88</v>
      </c>
      <c r="HRO56" s="355" t="s">
        <v>88</v>
      </c>
      <c r="HRP56" s="355" t="s">
        <v>88</v>
      </c>
      <c r="HRQ56" s="355" t="s">
        <v>88</v>
      </c>
      <c r="HRR56" s="355" t="s">
        <v>88</v>
      </c>
      <c r="HRS56" s="355" t="s">
        <v>88</v>
      </c>
      <c r="HRT56" s="355" t="s">
        <v>88</v>
      </c>
      <c r="HRU56" s="355" t="s">
        <v>88</v>
      </c>
      <c r="HRV56" s="355" t="s">
        <v>88</v>
      </c>
      <c r="HRW56" s="355" t="s">
        <v>88</v>
      </c>
      <c r="HRX56" s="355" t="s">
        <v>88</v>
      </c>
      <c r="HRY56" s="355" t="s">
        <v>88</v>
      </c>
      <c r="HRZ56" s="355" t="s">
        <v>88</v>
      </c>
      <c r="HSA56" s="355" t="s">
        <v>88</v>
      </c>
      <c r="HSB56" s="355" t="s">
        <v>88</v>
      </c>
      <c r="HSC56" s="355" t="s">
        <v>88</v>
      </c>
      <c r="HSD56" s="355" t="s">
        <v>88</v>
      </c>
      <c r="HSE56" s="355" t="s">
        <v>88</v>
      </c>
      <c r="HSF56" s="355" t="s">
        <v>88</v>
      </c>
      <c r="HSG56" s="355" t="s">
        <v>88</v>
      </c>
      <c r="HSH56" s="355" t="s">
        <v>88</v>
      </c>
      <c r="HSI56" s="355" t="s">
        <v>88</v>
      </c>
      <c r="HSJ56" s="355" t="s">
        <v>88</v>
      </c>
      <c r="HSK56" s="355" t="s">
        <v>88</v>
      </c>
      <c r="HSL56" s="355" t="s">
        <v>88</v>
      </c>
      <c r="HSM56" s="355" t="s">
        <v>88</v>
      </c>
      <c r="HSN56" s="355" t="s">
        <v>88</v>
      </c>
      <c r="HSO56" s="355" t="s">
        <v>88</v>
      </c>
      <c r="HSP56" s="355" t="s">
        <v>88</v>
      </c>
      <c r="HSQ56" s="355" t="s">
        <v>88</v>
      </c>
      <c r="HSR56" s="355" t="s">
        <v>88</v>
      </c>
      <c r="HSS56" s="355" t="s">
        <v>88</v>
      </c>
      <c r="HST56" s="355" t="s">
        <v>88</v>
      </c>
      <c r="HSU56" s="355" t="s">
        <v>88</v>
      </c>
      <c r="HSV56" s="355" t="s">
        <v>88</v>
      </c>
      <c r="HSW56" s="355" t="s">
        <v>88</v>
      </c>
      <c r="HSX56" s="355" t="s">
        <v>88</v>
      </c>
      <c r="HSY56" s="355" t="s">
        <v>88</v>
      </c>
      <c r="HSZ56" s="355" t="s">
        <v>88</v>
      </c>
      <c r="HTA56" s="355" t="s">
        <v>88</v>
      </c>
      <c r="HTB56" s="355" t="s">
        <v>88</v>
      </c>
      <c r="HTC56" s="355" t="s">
        <v>88</v>
      </c>
      <c r="HTD56" s="355" t="s">
        <v>88</v>
      </c>
      <c r="HTE56" s="355" t="s">
        <v>88</v>
      </c>
      <c r="HTF56" s="355" t="s">
        <v>88</v>
      </c>
      <c r="HTG56" s="355" t="s">
        <v>88</v>
      </c>
      <c r="HTH56" s="355" t="s">
        <v>88</v>
      </c>
      <c r="HTI56" s="355" t="s">
        <v>88</v>
      </c>
      <c r="HTJ56" s="355" t="s">
        <v>88</v>
      </c>
      <c r="HTK56" s="355" t="s">
        <v>88</v>
      </c>
      <c r="HTL56" s="355" t="s">
        <v>88</v>
      </c>
      <c r="HTM56" s="355" t="s">
        <v>88</v>
      </c>
      <c r="HTN56" s="355" t="s">
        <v>88</v>
      </c>
      <c r="HTO56" s="355" t="s">
        <v>88</v>
      </c>
      <c r="HTP56" s="355" t="s">
        <v>88</v>
      </c>
      <c r="HTQ56" s="355" t="s">
        <v>88</v>
      </c>
      <c r="HTR56" s="355" t="s">
        <v>88</v>
      </c>
      <c r="HTS56" s="355" t="s">
        <v>88</v>
      </c>
      <c r="HTT56" s="355" t="s">
        <v>88</v>
      </c>
      <c r="HTU56" s="355" t="s">
        <v>88</v>
      </c>
      <c r="HTV56" s="355" t="s">
        <v>88</v>
      </c>
      <c r="HTW56" s="355" t="s">
        <v>88</v>
      </c>
      <c r="HTX56" s="355" t="s">
        <v>88</v>
      </c>
      <c r="HTY56" s="355" t="s">
        <v>88</v>
      </c>
      <c r="HTZ56" s="355" t="s">
        <v>88</v>
      </c>
      <c r="HUA56" s="355" t="s">
        <v>88</v>
      </c>
      <c r="HUB56" s="355" t="s">
        <v>88</v>
      </c>
      <c r="HUC56" s="355" t="s">
        <v>88</v>
      </c>
      <c r="HUD56" s="355" t="s">
        <v>88</v>
      </c>
      <c r="HUE56" s="355" t="s">
        <v>88</v>
      </c>
      <c r="HUF56" s="355" t="s">
        <v>88</v>
      </c>
      <c r="HUG56" s="355" t="s">
        <v>88</v>
      </c>
      <c r="HUH56" s="355" t="s">
        <v>88</v>
      </c>
      <c r="HUI56" s="355" t="s">
        <v>88</v>
      </c>
      <c r="HUJ56" s="355" t="s">
        <v>88</v>
      </c>
      <c r="HUK56" s="355" t="s">
        <v>88</v>
      </c>
      <c r="HUL56" s="355" t="s">
        <v>88</v>
      </c>
      <c r="HUM56" s="355" t="s">
        <v>88</v>
      </c>
      <c r="HUN56" s="355" t="s">
        <v>88</v>
      </c>
      <c r="HUO56" s="355" t="s">
        <v>88</v>
      </c>
      <c r="HUP56" s="355" t="s">
        <v>88</v>
      </c>
      <c r="HUQ56" s="355" t="s">
        <v>88</v>
      </c>
      <c r="HUR56" s="355" t="s">
        <v>88</v>
      </c>
      <c r="HUS56" s="355" t="s">
        <v>88</v>
      </c>
      <c r="HUT56" s="355" t="s">
        <v>88</v>
      </c>
      <c r="HUU56" s="355" t="s">
        <v>88</v>
      </c>
      <c r="HUV56" s="355" t="s">
        <v>88</v>
      </c>
      <c r="HUW56" s="355" t="s">
        <v>88</v>
      </c>
      <c r="HUX56" s="355" t="s">
        <v>88</v>
      </c>
      <c r="HUY56" s="355" t="s">
        <v>88</v>
      </c>
      <c r="HUZ56" s="355" t="s">
        <v>88</v>
      </c>
      <c r="HVA56" s="355" t="s">
        <v>88</v>
      </c>
      <c r="HVB56" s="355" t="s">
        <v>88</v>
      </c>
      <c r="HVC56" s="355" t="s">
        <v>88</v>
      </c>
      <c r="HVD56" s="355" t="s">
        <v>88</v>
      </c>
      <c r="HVE56" s="355" t="s">
        <v>88</v>
      </c>
      <c r="HVF56" s="355" t="s">
        <v>88</v>
      </c>
      <c r="HVG56" s="355" t="s">
        <v>88</v>
      </c>
      <c r="HVH56" s="355" t="s">
        <v>88</v>
      </c>
      <c r="HVI56" s="355" t="s">
        <v>88</v>
      </c>
      <c r="HVJ56" s="355" t="s">
        <v>88</v>
      </c>
      <c r="HVK56" s="355" t="s">
        <v>88</v>
      </c>
      <c r="HVL56" s="355" t="s">
        <v>88</v>
      </c>
      <c r="HVM56" s="355" t="s">
        <v>88</v>
      </c>
      <c r="HVN56" s="355" t="s">
        <v>88</v>
      </c>
      <c r="HVO56" s="355" t="s">
        <v>88</v>
      </c>
      <c r="HVP56" s="355" t="s">
        <v>88</v>
      </c>
      <c r="HVQ56" s="355" t="s">
        <v>88</v>
      </c>
      <c r="HVR56" s="355" t="s">
        <v>88</v>
      </c>
      <c r="HVS56" s="355" t="s">
        <v>88</v>
      </c>
      <c r="HVT56" s="355" t="s">
        <v>88</v>
      </c>
      <c r="HVU56" s="355" t="s">
        <v>88</v>
      </c>
      <c r="HVV56" s="355" t="s">
        <v>88</v>
      </c>
      <c r="HVW56" s="355" t="s">
        <v>88</v>
      </c>
      <c r="HVX56" s="355" t="s">
        <v>88</v>
      </c>
      <c r="HVY56" s="355" t="s">
        <v>88</v>
      </c>
      <c r="HVZ56" s="355" t="s">
        <v>88</v>
      </c>
      <c r="HWA56" s="355" t="s">
        <v>88</v>
      </c>
      <c r="HWB56" s="355" t="s">
        <v>88</v>
      </c>
      <c r="HWC56" s="355" t="s">
        <v>88</v>
      </c>
      <c r="HWD56" s="355" t="s">
        <v>88</v>
      </c>
      <c r="HWE56" s="355" t="s">
        <v>88</v>
      </c>
      <c r="HWF56" s="355" t="s">
        <v>88</v>
      </c>
      <c r="HWG56" s="355" t="s">
        <v>88</v>
      </c>
      <c r="HWH56" s="355" t="s">
        <v>88</v>
      </c>
      <c r="HWI56" s="355" t="s">
        <v>88</v>
      </c>
      <c r="HWJ56" s="355" t="s">
        <v>88</v>
      </c>
      <c r="HWK56" s="355" t="s">
        <v>88</v>
      </c>
      <c r="HWL56" s="355" t="s">
        <v>88</v>
      </c>
      <c r="HWM56" s="355" t="s">
        <v>88</v>
      </c>
      <c r="HWN56" s="355" t="s">
        <v>88</v>
      </c>
      <c r="HWO56" s="355" t="s">
        <v>88</v>
      </c>
      <c r="HWP56" s="355" t="s">
        <v>88</v>
      </c>
      <c r="HWQ56" s="355" t="s">
        <v>88</v>
      </c>
      <c r="HWR56" s="355" t="s">
        <v>88</v>
      </c>
      <c r="HWS56" s="355" t="s">
        <v>88</v>
      </c>
      <c r="HWT56" s="355" t="s">
        <v>88</v>
      </c>
      <c r="HWU56" s="355" t="s">
        <v>88</v>
      </c>
      <c r="HWV56" s="355" t="s">
        <v>88</v>
      </c>
      <c r="HWW56" s="355" t="s">
        <v>88</v>
      </c>
      <c r="HWX56" s="355" t="s">
        <v>88</v>
      </c>
      <c r="HWY56" s="355" t="s">
        <v>88</v>
      </c>
      <c r="HWZ56" s="355" t="s">
        <v>88</v>
      </c>
      <c r="HXA56" s="355" t="s">
        <v>88</v>
      </c>
      <c r="HXB56" s="355" t="s">
        <v>88</v>
      </c>
      <c r="HXC56" s="355" t="s">
        <v>88</v>
      </c>
      <c r="HXD56" s="355" t="s">
        <v>88</v>
      </c>
      <c r="HXE56" s="355" t="s">
        <v>88</v>
      </c>
      <c r="HXF56" s="355" t="s">
        <v>88</v>
      </c>
      <c r="HXG56" s="355" t="s">
        <v>88</v>
      </c>
      <c r="HXH56" s="355" t="s">
        <v>88</v>
      </c>
      <c r="HXI56" s="355" t="s">
        <v>88</v>
      </c>
      <c r="HXJ56" s="355" t="s">
        <v>88</v>
      </c>
      <c r="HXK56" s="355" t="s">
        <v>88</v>
      </c>
      <c r="HXL56" s="355" t="s">
        <v>88</v>
      </c>
      <c r="HXM56" s="355" t="s">
        <v>88</v>
      </c>
      <c r="HXN56" s="355" t="s">
        <v>88</v>
      </c>
      <c r="HXO56" s="355" t="s">
        <v>88</v>
      </c>
      <c r="HXP56" s="355" t="s">
        <v>88</v>
      </c>
      <c r="HXQ56" s="355" t="s">
        <v>88</v>
      </c>
      <c r="HXR56" s="355" t="s">
        <v>88</v>
      </c>
      <c r="HXS56" s="355" t="s">
        <v>88</v>
      </c>
      <c r="HXT56" s="355" t="s">
        <v>88</v>
      </c>
      <c r="HXU56" s="355" t="s">
        <v>88</v>
      </c>
      <c r="HXV56" s="355" t="s">
        <v>88</v>
      </c>
      <c r="HXW56" s="355" t="s">
        <v>88</v>
      </c>
      <c r="HXX56" s="355" t="s">
        <v>88</v>
      </c>
      <c r="HXY56" s="355" t="s">
        <v>88</v>
      </c>
      <c r="HXZ56" s="355" t="s">
        <v>88</v>
      </c>
      <c r="HYA56" s="355" t="s">
        <v>88</v>
      </c>
      <c r="HYB56" s="355" t="s">
        <v>88</v>
      </c>
      <c r="HYC56" s="355" t="s">
        <v>88</v>
      </c>
      <c r="HYD56" s="355" t="s">
        <v>88</v>
      </c>
      <c r="HYE56" s="355" t="s">
        <v>88</v>
      </c>
      <c r="HYF56" s="355" t="s">
        <v>88</v>
      </c>
      <c r="HYG56" s="355" t="s">
        <v>88</v>
      </c>
      <c r="HYH56" s="355" t="s">
        <v>88</v>
      </c>
      <c r="HYI56" s="355" t="s">
        <v>88</v>
      </c>
      <c r="HYJ56" s="355" t="s">
        <v>88</v>
      </c>
      <c r="HYK56" s="355" t="s">
        <v>88</v>
      </c>
      <c r="HYL56" s="355" t="s">
        <v>88</v>
      </c>
      <c r="HYM56" s="355" t="s">
        <v>88</v>
      </c>
      <c r="HYN56" s="355" t="s">
        <v>88</v>
      </c>
      <c r="HYO56" s="355" t="s">
        <v>88</v>
      </c>
      <c r="HYP56" s="355" t="s">
        <v>88</v>
      </c>
      <c r="HYQ56" s="355" t="s">
        <v>88</v>
      </c>
      <c r="HYR56" s="355" t="s">
        <v>88</v>
      </c>
      <c r="HYS56" s="355" t="s">
        <v>88</v>
      </c>
      <c r="HYT56" s="355" t="s">
        <v>88</v>
      </c>
      <c r="HYU56" s="355" t="s">
        <v>88</v>
      </c>
      <c r="HYV56" s="355" t="s">
        <v>88</v>
      </c>
      <c r="HYW56" s="355" t="s">
        <v>88</v>
      </c>
      <c r="HYX56" s="355" t="s">
        <v>88</v>
      </c>
      <c r="HYY56" s="355" t="s">
        <v>88</v>
      </c>
      <c r="HYZ56" s="355" t="s">
        <v>88</v>
      </c>
      <c r="HZA56" s="355" t="s">
        <v>88</v>
      </c>
      <c r="HZB56" s="355" t="s">
        <v>88</v>
      </c>
      <c r="HZC56" s="355" t="s">
        <v>88</v>
      </c>
      <c r="HZD56" s="355" t="s">
        <v>88</v>
      </c>
      <c r="HZE56" s="355" t="s">
        <v>88</v>
      </c>
      <c r="HZF56" s="355" t="s">
        <v>88</v>
      </c>
      <c r="HZG56" s="355" t="s">
        <v>88</v>
      </c>
      <c r="HZH56" s="355" t="s">
        <v>88</v>
      </c>
      <c r="HZI56" s="355" t="s">
        <v>88</v>
      </c>
      <c r="HZJ56" s="355" t="s">
        <v>88</v>
      </c>
      <c r="HZK56" s="355" t="s">
        <v>88</v>
      </c>
      <c r="HZL56" s="355" t="s">
        <v>88</v>
      </c>
      <c r="HZM56" s="355" t="s">
        <v>88</v>
      </c>
      <c r="HZN56" s="355" t="s">
        <v>88</v>
      </c>
      <c r="HZO56" s="355" t="s">
        <v>88</v>
      </c>
      <c r="HZP56" s="355" t="s">
        <v>88</v>
      </c>
      <c r="HZQ56" s="355" t="s">
        <v>88</v>
      </c>
      <c r="HZR56" s="355" t="s">
        <v>88</v>
      </c>
      <c r="HZS56" s="355" t="s">
        <v>88</v>
      </c>
      <c r="HZT56" s="355" t="s">
        <v>88</v>
      </c>
      <c r="HZU56" s="355" t="s">
        <v>88</v>
      </c>
      <c r="HZV56" s="355" t="s">
        <v>88</v>
      </c>
      <c r="HZW56" s="355" t="s">
        <v>88</v>
      </c>
      <c r="HZX56" s="355" t="s">
        <v>88</v>
      </c>
      <c r="HZY56" s="355" t="s">
        <v>88</v>
      </c>
      <c r="HZZ56" s="355" t="s">
        <v>88</v>
      </c>
      <c r="IAA56" s="355" t="s">
        <v>88</v>
      </c>
      <c r="IAB56" s="355" t="s">
        <v>88</v>
      </c>
      <c r="IAC56" s="355" t="s">
        <v>88</v>
      </c>
      <c r="IAD56" s="355" t="s">
        <v>88</v>
      </c>
      <c r="IAE56" s="355" t="s">
        <v>88</v>
      </c>
      <c r="IAF56" s="355" t="s">
        <v>88</v>
      </c>
      <c r="IAG56" s="355" t="s">
        <v>88</v>
      </c>
      <c r="IAH56" s="355" t="s">
        <v>88</v>
      </c>
      <c r="IAI56" s="355" t="s">
        <v>88</v>
      </c>
      <c r="IAJ56" s="355" t="s">
        <v>88</v>
      </c>
      <c r="IAK56" s="355" t="s">
        <v>88</v>
      </c>
      <c r="IAL56" s="355" t="s">
        <v>88</v>
      </c>
      <c r="IAM56" s="355" t="s">
        <v>88</v>
      </c>
      <c r="IAN56" s="355" t="s">
        <v>88</v>
      </c>
      <c r="IAO56" s="355" t="s">
        <v>88</v>
      </c>
      <c r="IAP56" s="355" t="s">
        <v>88</v>
      </c>
      <c r="IAQ56" s="355" t="s">
        <v>88</v>
      </c>
      <c r="IAR56" s="355" t="s">
        <v>88</v>
      </c>
      <c r="IAS56" s="355" t="s">
        <v>88</v>
      </c>
      <c r="IAT56" s="355" t="s">
        <v>88</v>
      </c>
      <c r="IAU56" s="355" t="s">
        <v>88</v>
      </c>
      <c r="IAV56" s="355" t="s">
        <v>88</v>
      </c>
      <c r="IAW56" s="355" t="s">
        <v>88</v>
      </c>
      <c r="IAX56" s="355" t="s">
        <v>88</v>
      </c>
      <c r="IAY56" s="355" t="s">
        <v>88</v>
      </c>
      <c r="IAZ56" s="355" t="s">
        <v>88</v>
      </c>
      <c r="IBA56" s="355" t="s">
        <v>88</v>
      </c>
      <c r="IBB56" s="355" t="s">
        <v>88</v>
      </c>
      <c r="IBC56" s="355" t="s">
        <v>88</v>
      </c>
      <c r="IBD56" s="355" t="s">
        <v>88</v>
      </c>
      <c r="IBE56" s="355" t="s">
        <v>88</v>
      </c>
      <c r="IBF56" s="355" t="s">
        <v>88</v>
      </c>
      <c r="IBG56" s="355" t="s">
        <v>88</v>
      </c>
      <c r="IBH56" s="355" t="s">
        <v>88</v>
      </c>
      <c r="IBI56" s="355" t="s">
        <v>88</v>
      </c>
      <c r="IBJ56" s="355" t="s">
        <v>88</v>
      </c>
      <c r="IBK56" s="355" t="s">
        <v>88</v>
      </c>
      <c r="IBL56" s="355" t="s">
        <v>88</v>
      </c>
      <c r="IBM56" s="355" t="s">
        <v>88</v>
      </c>
      <c r="IBN56" s="355" t="s">
        <v>88</v>
      </c>
      <c r="IBO56" s="355" t="s">
        <v>88</v>
      </c>
      <c r="IBP56" s="355" t="s">
        <v>88</v>
      </c>
      <c r="IBQ56" s="355" t="s">
        <v>88</v>
      </c>
      <c r="IBR56" s="355" t="s">
        <v>88</v>
      </c>
      <c r="IBS56" s="355" t="s">
        <v>88</v>
      </c>
      <c r="IBT56" s="355" t="s">
        <v>88</v>
      </c>
      <c r="IBU56" s="355" t="s">
        <v>88</v>
      </c>
      <c r="IBV56" s="355" t="s">
        <v>88</v>
      </c>
      <c r="IBW56" s="355" t="s">
        <v>88</v>
      </c>
      <c r="IBX56" s="355" t="s">
        <v>88</v>
      </c>
      <c r="IBY56" s="355" t="s">
        <v>88</v>
      </c>
      <c r="IBZ56" s="355" t="s">
        <v>88</v>
      </c>
      <c r="ICA56" s="355" t="s">
        <v>88</v>
      </c>
      <c r="ICB56" s="355" t="s">
        <v>88</v>
      </c>
      <c r="ICC56" s="355" t="s">
        <v>88</v>
      </c>
      <c r="ICD56" s="355" t="s">
        <v>88</v>
      </c>
      <c r="ICE56" s="355" t="s">
        <v>88</v>
      </c>
      <c r="ICF56" s="355" t="s">
        <v>88</v>
      </c>
      <c r="ICG56" s="355" t="s">
        <v>88</v>
      </c>
      <c r="ICH56" s="355" t="s">
        <v>88</v>
      </c>
      <c r="ICI56" s="355" t="s">
        <v>88</v>
      </c>
      <c r="ICJ56" s="355" t="s">
        <v>88</v>
      </c>
      <c r="ICK56" s="355" t="s">
        <v>88</v>
      </c>
      <c r="ICL56" s="355" t="s">
        <v>88</v>
      </c>
      <c r="ICM56" s="355" t="s">
        <v>88</v>
      </c>
      <c r="ICN56" s="355" t="s">
        <v>88</v>
      </c>
      <c r="ICO56" s="355" t="s">
        <v>88</v>
      </c>
      <c r="ICP56" s="355" t="s">
        <v>88</v>
      </c>
      <c r="ICQ56" s="355" t="s">
        <v>88</v>
      </c>
      <c r="ICR56" s="355" t="s">
        <v>88</v>
      </c>
      <c r="ICS56" s="355" t="s">
        <v>88</v>
      </c>
      <c r="ICT56" s="355" t="s">
        <v>88</v>
      </c>
      <c r="ICU56" s="355" t="s">
        <v>88</v>
      </c>
      <c r="ICV56" s="355" t="s">
        <v>88</v>
      </c>
      <c r="ICW56" s="355" t="s">
        <v>88</v>
      </c>
      <c r="ICX56" s="355" t="s">
        <v>88</v>
      </c>
      <c r="ICY56" s="355" t="s">
        <v>88</v>
      </c>
      <c r="ICZ56" s="355" t="s">
        <v>88</v>
      </c>
      <c r="IDA56" s="355" t="s">
        <v>88</v>
      </c>
      <c r="IDB56" s="355" t="s">
        <v>88</v>
      </c>
      <c r="IDC56" s="355" t="s">
        <v>88</v>
      </c>
      <c r="IDD56" s="355" t="s">
        <v>88</v>
      </c>
      <c r="IDE56" s="355" t="s">
        <v>88</v>
      </c>
      <c r="IDF56" s="355" t="s">
        <v>88</v>
      </c>
      <c r="IDG56" s="355" t="s">
        <v>88</v>
      </c>
      <c r="IDH56" s="355" t="s">
        <v>88</v>
      </c>
      <c r="IDI56" s="355" t="s">
        <v>88</v>
      </c>
      <c r="IDJ56" s="355" t="s">
        <v>88</v>
      </c>
      <c r="IDK56" s="355" t="s">
        <v>88</v>
      </c>
      <c r="IDL56" s="355" t="s">
        <v>88</v>
      </c>
      <c r="IDM56" s="355" t="s">
        <v>88</v>
      </c>
      <c r="IDN56" s="355" t="s">
        <v>88</v>
      </c>
      <c r="IDO56" s="355" t="s">
        <v>88</v>
      </c>
      <c r="IDP56" s="355" t="s">
        <v>88</v>
      </c>
      <c r="IDQ56" s="355" t="s">
        <v>88</v>
      </c>
      <c r="IDR56" s="355" t="s">
        <v>88</v>
      </c>
      <c r="IDS56" s="355" t="s">
        <v>88</v>
      </c>
      <c r="IDT56" s="355" t="s">
        <v>88</v>
      </c>
      <c r="IDU56" s="355" t="s">
        <v>88</v>
      </c>
      <c r="IDV56" s="355" t="s">
        <v>88</v>
      </c>
      <c r="IDW56" s="355" t="s">
        <v>88</v>
      </c>
      <c r="IDX56" s="355" t="s">
        <v>88</v>
      </c>
      <c r="IDY56" s="355" t="s">
        <v>88</v>
      </c>
      <c r="IDZ56" s="355" t="s">
        <v>88</v>
      </c>
      <c r="IEA56" s="355" t="s">
        <v>88</v>
      </c>
      <c r="IEB56" s="355" t="s">
        <v>88</v>
      </c>
      <c r="IEC56" s="355" t="s">
        <v>88</v>
      </c>
      <c r="IED56" s="355" t="s">
        <v>88</v>
      </c>
      <c r="IEE56" s="355" t="s">
        <v>88</v>
      </c>
      <c r="IEF56" s="355" t="s">
        <v>88</v>
      </c>
      <c r="IEG56" s="355" t="s">
        <v>88</v>
      </c>
      <c r="IEH56" s="355" t="s">
        <v>88</v>
      </c>
      <c r="IEI56" s="355" t="s">
        <v>88</v>
      </c>
      <c r="IEJ56" s="355" t="s">
        <v>88</v>
      </c>
      <c r="IEK56" s="355" t="s">
        <v>88</v>
      </c>
      <c r="IEL56" s="355" t="s">
        <v>88</v>
      </c>
      <c r="IEM56" s="355" t="s">
        <v>88</v>
      </c>
      <c r="IEN56" s="355" t="s">
        <v>88</v>
      </c>
      <c r="IEO56" s="355" t="s">
        <v>88</v>
      </c>
      <c r="IEP56" s="355" t="s">
        <v>88</v>
      </c>
      <c r="IEQ56" s="355" t="s">
        <v>88</v>
      </c>
      <c r="IER56" s="355" t="s">
        <v>88</v>
      </c>
      <c r="IES56" s="355" t="s">
        <v>88</v>
      </c>
      <c r="IET56" s="355" t="s">
        <v>88</v>
      </c>
      <c r="IEU56" s="355" t="s">
        <v>88</v>
      </c>
      <c r="IEV56" s="355" t="s">
        <v>88</v>
      </c>
      <c r="IEW56" s="355" t="s">
        <v>88</v>
      </c>
      <c r="IEX56" s="355" t="s">
        <v>88</v>
      </c>
      <c r="IEY56" s="355" t="s">
        <v>88</v>
      </c>
      <c r="IEZ56" s="355" t="s">
        <v>88</v>
      </c>
      <c r="IFA56" s="355" t="s">
        <v>88</v>
      </c>
      <c r="IFB56" s="355" t="s">
        <v>88</v>
      </c>
      <c r="IFC56" s="355" t="s">
        <v>88</v>
      </c>
      <c r="IFD56" s="355" t="s">
        <v>88</v>
      </c>
      <c r="IFE56" s="355" t="s">
        <v>88</v>
      </c>
      <c r="IFF56" s="355" t="s">
        <v>88</v>
      </c>
      <c r="IFG56" s="355" t="s">
        <v>88</v>
      </c>
      <c r="IFH56" s="355" t="s">
        <v>88</v>
      </c>
      <c r="IFI56" s="355" t="s">
        <v>88</v>
      </c>
      <c r="IFJ56" s="355" t="s">
        <v>88</v>
      </c>
      <c r="IFK56" s="355" t="s">
        <v>88</v>
      </c>
      <c r="IFL56" s="355" t="s">
        <v>88</v>
      </c>
      <c r="IFM56" s="355" t="s">
        <v>88</v>
      </c>
      <c r="IFN56" s="355" t="s">
        <v>88</v>
      </c>
      <c r="IFO56" s="355" t="s">
        <v>88</v>
      </c>
      <c r="IFP56" s="355" t="s">
        <v>88</v>
      </c>
      <c r="IFQ56" s="355" t="s">
        <v>88</v>
      </c>
      <c r="IFR56" s="355" t="s">
        <v>88</v>
      </c>
      <c r="IFS56" s="355" t="s">
        <v>88</v>
      </c>
      <c r="IFT56" s="355" t="s">
        <v>88</v>
      </c>
      <c r="IFU56" s="355" t="s">
        <v>88</v>
      </c>
      <c r="IFV56" s="355" t="s">
        <v>88</v>
      </c>
      <c r="IFW56" s="355" t="s">
        <v>88</v>
      </c>
      <c r="IFX56" s="355" t="s">
        <v>88</v>
      </c>
      <c r="IFY56" s="355" t="s">
        <v>88</v>
      </c>
      <c r="IFZ56" s="355" t="s">
        <v>88</v>
      </c>
      <c r="IGA56" s="355" t="s">
        <v>88</v>
      </c>
      <c r="IGB56" s="355" t="s">
        <v>88</v>
      </c>
      <c r="IGC56" s="355" t="s">
        <v>88</v>
      </c>
      <c r="IGD56" s="355" t="s">
        <v>88</v>
      </c>
      <c r="IGE56" s="355" t="s">
        <v>88</v>
      </c>
      <c r="IGF56" s="355" t="s">
        <v>88</v>
      </c>
      <c r="IGG56" s="355" t="s">
        <v>88</v>
      </c>
      <c r="IGH56" s="355" t="s">
        <v>88</v>
      </c>
      <c r="IGI56" s="355" t="s">
        <v>88</v>
      </c>
      <c r="IGJ56" s="355" t="s">
        <v>88</v>
      </c>
      <c r="IGK56" s="355" t="s">
        <v>88</v>
      </c>
      <c r="IGL56" s="355" t="s">
        <v>88</v>
      </c>
      <c r="IGM56" s="355" t="s">
        <v>88</v>
      </c>
      <c r="IGN56" s="355" t="s">
        <v>88</v>
      </c>
      <c r="IGO56" s="355" t="s">
        <v>88</v>
      </c>
      <c r="IGP56" s="355" t="s">
        <v>88</v>
      </c>
      <c r="IGQ56" s="355" t="s">
        <v>88</v>
      </c>
      <c r="IGR56" s="355" t="s">
        <v>88</v>
      </c>
      <c r="IGS56" s="355" t="s">
        <v>88</v>
      </c>
      <c r="IGT56" s="355" t="s">
        <v>88</v>
      </c>
      <c r="IGU56" s="355" t="s">
        <v>88</v>
      </c>
      <c r="IGV56" s="355" t="s">
        <v>88</v>
      </c>
      <c r="IGW56" s="355" t="s">
        <v>88</v>
      </c>
      <c r="IGX56" s="355" t="s">
        <v>88</v>
      </c>
      <c r="IGY56" s="355" t="s">
        <v>88</v>
      </c>
      <c r="IGZ56" s="355" t="s">
        <v>88</v>
      </c>
      <c r="IHA56" s="355" t="s">
        <v>88</v>
      </c>
      <c r="IHB56" s="355" t="s">
        <v>88</v>
      </c>
      <c r="IHC56" s="355" t="s">
        <v>88</v>
      </c>
      <c r="IHD56" s="355" t="s">
        <v>88</v>
      </c>
      <c r="IHE56" s="355" t="s">
        <v>88</v>
      </c>
      <c r="IHF56" s="355" t="s">
        <v>88</v>
      </c>
      <c r="IHG56" s="355" t="s">
        <v>88</v>
      </c>
      <c r="IHH56" s="355" t="s">
        <v>88</v>
      </c>
      <c r="IHI56" s="355" t="s">
        <v>88</v>
      </c>
      <c r="IHJ56" s="355" t="s">
        <v>88</v>
      </c>
      <c r="IHK56" s="355" t="s">
        <v>88</v>
      </c>
      <c r="IHL56" s="355" t="s">
        <v>88</v>
      </c>
      <c r="IHM56" s="355" t="s">
        <v>88</v>
      </c>
      <c r="IHN56" s="355" t="s">
        <v>88</v>
      </c>
      <c r="IHO56" s="355" t="s">
        <v>88</v>
      </c>
      <c r="IHP56" s="355" t="s">
        <v>88</v>
      </c>
      <c r="IHQ56" s="355" t="s">
        <v>88</v>
      </c>
      <c r="IHR56" s="355" t="s">
        <v>88</v>
      </c>
      <c r="IHS56" s="355" t="s">
        <v>88</v>
      </c>
      <c r="IHT56" s="355" t="s">
        <v>88</v>
      </c>
      <c r="IHU56" s="355" t="s">
        <v>88</v>
      </c>
      <c r="IHV56" s="355" t="s">
        <v>88</v>
      </c>
      <c r="IHW56" s="355" t="s">
        <v>88</v>
      </c>
      <c r="IHX56" s="355" t="s">
        <v>88</v>
      </c>
      <c r="IHY56" s="355" t="s">
        <v>88</v>
      </c>
      <c r="IHZ56" s="355" t="s">
        <v>88</v>
      </c>
      <c r="IIA56" s="355" t="s">
        <v>88</v>
      </c>
      <c r="IIB56" s="355" t="s">
        <v>88</v>
      </c>
      <c r="IIC56" s="355" t="s">
        <v>88</v>
      </c>
      <c r="IID56" s="355" t="s">
        <v>88</v>
      </c>
      <c r="IIE56" s="355" t="s">
        <v>88</v>
      </c>
      <c r="IIF56" s="355" t="s">
        <v>88</v>
      </c>
      <c r="IIG56" s="355" t="s">
        <v>88</v>
      </c>
      <c r="IIH56" s="355" t="s">
        <v>88</v>
      </c>
      <c r="III56" s="355" t="s">
        <v>88</v>
      </c>
      <c r="IIJ56" s="355" t="s">
        <v>88</v>
      </c>
      <c r="IIK56" s="355" t="s">
        <v>88</v>
      </c>
      <c r="IIL56" s="355" t="s">
        <v>88</v>
      </c>
      <c r="IIM56" s="355" t="s">
        <v>88</v>
      </c>
      <c r="IIN56" s="355" t="s">
        <v>88</v>
      </c>
      <c r="IIO56" s="355" t="s">
        <v>88</v>
      </c>
      <c r="IIP56" s="355" t="s">
        <v>88</v>
      </c>
      <c r="IIQ56" s="355" t="s">
        <v>88</v>
      </c>
      <c r="IIR56" s="355" t="s">
        <v>88</v>
      </c>
      <c r="IIS56" s="355" t="s">
        <v>88</v>
      </c>
      <c r="IIT56" s="355" t="s">
        <v>88</v>
      </c>
      <c r="IIU56" s="355" t="s">
        <v>88</v>
      </c>
      <c r="IIV56" s="355" t="s">
        <v>88</v>
      </c>
      <c r="IIW56" s="355" t="s">
        <v>88</v>
      </c>
      <c r="IIX56" s="355" t="s">
        <v>88</v>
      </c>
      <c r="IIY56" s="355" t="s">
        <v>88</v>
      </c>
      <c r="IIZ56" s="355" t="s">
        <v>88</v>
      </c>
      <c r="IJA56" s="355" t="s">
        <v>88</v>
      </c>
      <c r="IJB56" s="355" t="s">
        <v>88</v>
      </c>
      <c r="IJC56" s="355" t="s">
        <v>88</v>
      </c>
      <c r="IJD56" s="355" t="s">
        <v>88</v>
      </c>
      <c r="IJE56" s="355" t="s">
        <v>88</v>
      </c>
      <c r="IJF56" s="355" t="s">
        <v>88</v>
      </c>
      <c r="IJG56" s="355" t="s">
        <v>88</v>
      </c>
      <c r="IJH56" s="355" t="s">
        <v>88</v>
      </c>
      <c r="IJI56" s="355" t="s">
        <v>88</v>
      </c>
      <c r="IJJ56" s="355" t="s">
        <v>88</v>
      </c>
      <c r="IJK56" s="355" t="s">
        <v>88</v>
      </c>
      <c r="IJL56" s="355" t="s">
        <v>88</v>
      </c>
      <c r="IJM56" s="355" t="s">
        <v>88</v>
      </c>
      <c r="IJN56" s="355" t="s">
        <v>88</v>
      </c>
      <c r="IJO56" s="355" t="s">
        <v>88</v>
      </c>
      <c r="IJP56" s="355" t="s">
        <v>88</v>
      </c>
      <c r="IJQ56" s="355" t="s">
        <v>88</v>
      </c>
      <c r="IJR56" s="355" t="s">
        <v>88</v>
      </c>
      <c r="IJS56" s="355" t="s">
        <v>88</v>
      </c>
      <c r="IJT56" s="355" t="s">
        <v>88</v>
      </c>
      <c r="IJU56" s="355" t="s">
        <v>88</v>
      </c>
      <c r="IJV56" s="355" t="s">
        <v>88</v>
      </c>
      <c r="IJW56" s="355" t="s">
        <v>88</v>
      </c>
      <c r="IJX56" s="355" t="s">
        <v>88</v>
      </c>
      <c r="IJY56" s="355" t="s">
        <v>88</v>
      </c>
      <c r="IJZ56" s="355" t="s">
        <v>88</v>
      </c>
      <c r="IKA56" s="355" t="s">
        <v>88</v>
      </c>
      <c r="IKB56" s="355" t="s">
        <v>88</v>
      </c>
      <c r="IKC56" s="355" t="s">
        <v>88</v>
      </c>
      <c r="IKD56" s="355" t="s">
        <v>88</v>
      </c>
      <c r="IKE56" s="355" t="s">
        <v>88</v>
      </c>
      <c r="IKF56" s="355" t="s">
        <v>88</v>
      </c>
      <c r="IKG56" s="355" t="s">
        <v>88</v>
      </c>
      <c r="IKH56" s="355" t="s">
        <v>88</v>
      </c>
      <c r="IKI56" s="355" t="s">
        <v>88</v>
      </c>
      <c r="IKJ56" s="355" t="s">
        <v>88</v>
      </c>
      <c r="IKK56" s="355" t="s">
        <v>88</v>
      </c>
      <c r="IKL56" s="355" t="s">
        <v>88</v>
      </c>
      <c r="IKM56" s="355" t="s">
        <v>88</v>
      </c>
      <c r="IKN56" s="355" t="s">
        <v>88</v>
      </c>
      <c r="IKO56" s="355" t="s">
        <v>88</v>
      </c>
      <c r="IKP56" s="355" t="s">
        <v>88</v>
      </c>
      <c r="IKQ56" s="355" t="s">
        <v>88</v>
      </c>
      <c r="IKR56" s="355" t="s">
        <v>88</v>
      </c>
      <c r="IKS56" s="355" t="s">
        <v>88</v>
      </c>
      <c r="IKT56" s="355" t="s">
        <v>88</v>
      </c>
      <c r="IKU56" s="355" t="s">
        <v>88</v>
      </c>
      <c r="IKV56" s="355" t="s">
        <v>88</v>
      </c>
      <c r="IKW56" s="355" t="s">
        <v>88</v>
      </c>
      <c r="IKX56" s="355" t="s">
        <v>88</v>
      </c>
      <c r="IKY56" s="355" t="s">
        <v>88</v>
      </c>
      <c r="IKZ56" s="355" t="s">
        <v>88</v>
      </c>
      <c r="ILA56" s="355" t="s">
        <v>88</v>
      </c>
      <c r="ILB56" s="355" t="s">
        <v>88</v>
      </c>
      <c r="ILC56" s="355" t="s">
        <v>88</v>
      </c>
      <c r="ILD56" s="355" t="s">
        <v>88</v>
      </c>
      <c r="ILE56" s="355" t="s">
        <v>88</v>
      </c>
      <c r="ILF56" s="355" t="s">
        <v>88</v>
      </c>
      <c r="ILG56" s="355" t="s">
        <v>88</v>
      </c>
      <c r="ILH56" s="355" t="s">
        <v>88</v>
      </c>
      <c r="ILI56" s="355" t="s">
        <v>88</v>
      </c>
      <c r="ILJ56" s="355" t="s">
        <v>88</v>
      </c>
      <c r="ILK56" s="355" t="s">
        <v>88</v>
      </c>
      <c r="ILL56" s="355" t="s">
        <v>88</v>
      </c>
      <c r="ILM56" s="355" t="s">
        <v>88</v>
      </c>
      <c r="ILN56" s="355" t="s">
        <v>88</v>
      </c>
      <c r="ILO56" s="355" t="s">
        <v>88</v>
      </c>
      <c r="ILP56" s="355" t="s">
        <v>88</v>
      </c>
      <c r="ILQ56" s="355" t="s">
        <v>88</v>
      </c>
      <c r="ILR56" s="355" t="s">
        <v>88</v>
      </c>
      <c r="ILS56" s="355" t="s">
        <v>88</v>
      </c>
      <c r="ILT56" s="355" t="s">
        <v>88</v>
      </c>
      <c r="ILU56" s="355" t="s">
        <v>88</v>
      </c>
      <c r="ILV56" s="355" t="s">
        <v>88</v>
      </c>
      <c r="ILW56" s="355" t="s">
        <v>88</v>
      </c>
      <c r="ILX56" s="355" t="s">
        <v>88</v>
      </c>
      <c r="ILY56" s="355" t="s">
        <v>88</v>
      </c>
      <c r="ILZ56" s="355" t="s">
        <v>88</v>
      </c>
      <c r="IMA56" s="355" t="s">
        <v>88</v>
      </c>
      <c r="IMB56" s="355" t="s">
        <v>88</v>
      </c>
      <c r="IMC56" s="355" t="s">
        <v>88</v>
      </c>
      <c r="IMD56" s="355" t="s">
        <v>88</v>
      </c>
      <c r="IME56" s="355" t="s">
        <v>88</v>
      </c>
      <c r="IMF56" s="355" t="s">
        <v>88</v>
      </c>
      <c r="IMG56" s="355" t="s">
        <v>88</v>
      </c>
      <c r="IMH56" s="355" t="s">
        <v>88</v>
      </c>
      <c r="IMI56" s="355" t="s">
        <v>88</v>
      </c>
      <c r="IMJ56" s="355" t="s">
        <v>88</v>
      </c>
      <c r="IMK56" s="355" t="s">
        <v>88</v>
      </c>
      <c r="IML56" s="355" t="s">
        <v>88</v>
      </c>
      <c r="IMM56" s="355" t="s">
        <v>88</v>
      </c>
      <c r="IMN56" s="355" t="s">
        <v>88</v>
      </c>
      <c r="IMO56" s="355" t="s">
        <v>88</v>
      </c>
      <c r="IMP56" s="355" t="s">
        <v>88</v>
      </c>
      <c r="IMQ56" s="355" t="s">
        <v>88</v>
      </c>
      <c r="IMR56" s="355" t="s">
        <v>88</v>
      </c>
      <c r="IMS56" s="355" t="s">
        <v>88</v>
      </c>
      <c r="IMT56" s="355" t="s">
        <v>88</v>
      </c>
      <c r="IMU56" s="355" t="s">
        <v>88</v>
      </c>
      <c r="IMV56" s="355" t="s">
        <v>88</v>
      </c>
      <c r="IMW56" s="355" t="s">
        <v>88</v>
      </c>
      <c r="IMX56" s="355" t="s">
        <v>88</v>
      </c>
      <c r="IMY56" s="355" t="s">
        <v>88</v>
      </c>
      <c r="IMZ56" s="355" t="s">
        <v>88</v>
      </c>
      <c r="INA56" s="355" t="s">
        <v>88</v>
      </c>
      <c r="INB56" s="355" t="s">
        <v>88</v>
      </c>
      <c r="INC56" s="355" t="s">
        <v>88</v>
      </c>
      <c r="IND56" s="355" t="s">
        <v>88</v>
      </c>
      <c r="INE56" s="355" t="s">
        <v>88</v>
      </c>
      <c r="INF56" s="355" t="s">
        <v>88</v>
      </c>
      <c r="ING56" s="355" t="s">
        <v>88</v>
      </c>
      <c r="INH56" s="355" t="s">
        <v>88</v>
      </c>
      <c r="INI56" s="355" t="s">
        <v>88</v>
      </c>
      <c r="INJ56" s="355" t="s">
        <v>88</v>
      </c>
      <c r="INK56" s="355" t="s">
        <v>88</v>
      </c>
      <c r="INL56" s="355" t="s">
        <v>88</v>
      </c>
      <c r="INM56" s="355" t="s">
        <v>88</v>
      </c>
      <c r="INN56" s="355" t="s">
        <v>88</v>
      </c>
      <c r="INO56" s="355" t="s">
        <v>88</v>
      </c>
      <c r="INP56" s="355" t="s">
        <v>88</v>
      </c>
      <c r="INQ56" s="355" t="s">
        <v>88</v>
      </c>
      <c r="INR56" s="355" t="s">
        <v>88</v>
      </c>
      <c r="INS56" s="355" t="s">
        <v>88</v>
      </c>
      <c r="INT56" s="355" t="s">
        <v>88</v>
      </c>
      <c r="INU56" s="355" t="s">
        <v>88</v>
      </c>
      <c r="INV56" s="355" t="s">
        <v>88</v>
      </c>
      <c r="INW56" s="355" t="s">
        <v>88</v>
      </c>
      <c r="INX56" s="355" t="s">
        <v>88</v>
      </c>
      <c r="INY56" s="355" t="s">
        <v>88</v>
      </c>
      <c r="INZ56" s="355" t="s">
        <v>88</v>
      </c>
      <c r="IOA56" s="355" t="s">
        <v>88</v>
      </c>
      <c r="IOB56" s="355" t="s">
        <v>88</v>
      </c>
      <c r="IOC56" s="355" t="s">
        <v>88</v>
      </c>
      <c r="IOD56" s="355" t="s">
        <v>88</v>
      </c>
      <c r="IOE56" s="355" t="s">
        <v>88</v>
      </c>
      <c r="IOF56" s="355" t="s">
        <v>88</v>
      </c>
      <c r="IOG56" s="355" t="s">
        <v>88</v>
      </c>
      <c r="IOH56" s="355" t="s">
        <v>88</v>
      </c>
      <c r="IOI56" s="355" t="s">
        <v>88</v>
      </c>
      <c r="IOJ56" s="355" t="s">
        <v>88</v>
      </c>
      <c r="IOK56" s="355" t="s">
        <v>88</v>
      </c>
      <c r="IOL56" s="355" t="s">
        <v>88</v>
      </c>
      <c r="IOM56" s="355" t="s">
        <v>88</v>
      </c>
      <c r="ION56" s="355" t="s">
        <v>88</v>
      </c>
      <c r="IOO56" s="355" t="s">
        <v>88</v>
      </c>
      <c r="IOP56" s="355" t="s">
        <v>88</v>
      </c>
      <c r="IOQ56" s="355" t="s">
        <v>88</v>
      </c>
      <c r="IOR56" s="355" t="s">
        <v>88</v>
      </c>
      <c r="IOS56" s="355" t="s">
        <v>88</v>
      </c>
      <c r="IOT56" s="355" t="s">
        <v>88</v>
      </c>
      <c r="IOU56" s="355" t="s">
        <v>88</v>
      </c>
      <c r="IOV56" s="355" t="s">
        <v>88</v>
      </c>
      <c r="IOW56" s="355" t="s">
        <v>88</v>
      </c>
      <c r="IOX56" s="355" t="s">
        <v>88</v>
      </c>
      <c r="IOY56" s="355" t="s">
        <v>88</v>
      </c>
      <c r="IOZ56" s="355" t="s">
        <v>88</v>
      </c>
      <c r="IPA56" s="355" t="s">
        <v>88</v>
      </c>
      <c r="IPB56" s="355" t="s">
        <v>88</v>
      </c>
      <c r="IPC56" s="355" t="s">
        <v>88</v>
      </c>
      <c r="IPD56" s="355" t="s">
        <v>88</v>
      </c>
      <c r="IPE56" s="355" t="s">
        <v>88</v>
      </c>
      <c r="IPF56" s="355" t="s">
        <v>88</v>
      </c>
      <c r="IPG56" s="355" t="s">
        <v>88</v>
      </c>
      <c r="IPH56" s="355" t="s">
        <v>88</v>
      </c>
      <c r="IPI56" s="355" t="s">
        <v>88</v>
      </c>
      <c r="IPJ56" s="355" t="s">
        <v>88</v>
      </c>
      <c r="IPK56" s="355" t="s">
        <v>88</v>
      </c>
      <c r="IPL56" s="355" t="s">
        <v>88</v>
      </c>
      <c r="IPM56" s="355" t="s">
        <v>88</v>
      </c>
      <c r="IPN56" s="355" t="s">
        <v>88</v>
      </c>
      <c r="IPO56" s="355" t="s">
        <v>88</v>
      </c>
      <c r="IPP56" s="355" t="s">
        <v>88</v>
      </c>
      <c r="IPQ56" s="355" t="s">
        <v>88</v>
      </c>
      <c r="IPR56" s="355" t="s">
        <v>88</v>
      </c>
      <c r="IPS56" s="355" t="s">
        <v>88</v>
      </c>
      <c r="IPT56" s="355" t="s">
        <v>88</v>
      </c>
      <c r="IPU56" s="355" t="s">
        <v>88</v>
      </c>
      <c r="IPV56" s="355" t="s">
        <v>88</v>
      </c>
      <c r="IPW56" s="355" t="s">
        <v>88</v>
      </c>
      <c r="IPX56" s="355" t="s">
        <v>88</v>
      </c>
      <c r="IPY56" s="355" t="s">
        <v>88</v>
      </c>
      <c r="IPZ56" s="355" t="s">
        <v>88</v>
      </c>
      <c r="IQA56" s="355" t="s">
        <v>88</v>
      </c>
      <c r="IQB56" s="355" t="s">
        <v>88</v>
      </c>
      <c r="IQC56" s="355" t="s">
        <v>88</v>
      </c>
      <c r="IQD56" s="355" t="s">
        <v>88</v>
      </c>
      <c r="IQE56" s="355" t="s">
        <v>88</v>
      </c>
      <c r="IQF56" s="355" t="s">
        <v>88</v>
      </c>
      <c r="IQG56" s="355" t="s">
        <v>88</v>
      </c>
      <c r="IQH56" s="355" t="s">
        <v>88</v>
      </c>
      <c r="IQI56" s="355" t="s">
        <v>88</v>
      </c>
      <c r="IQJ56" s="355" t="s">
        <v>88</v>
      </c>
      <c r="IQK56" s="355" t="s">
        <v>88</v>
      </c>
      <c r="IQL56" s="355" t="s">
        <v>88</v>
      </c>
      <c r="IQM56" s="355" t="s">
        <v>88</v>
      </c>
      <c r="IQN56" s="355" t="s">
        <v>88</v>
      </c>
      <c r="IQO56" s="355" t="s">
        <v>88</v>
      </c>
      <c r="IQP56" s="355" t="s">
        <v>88</v>
      </c>
      <c r="IQQ56" s="355" t="s">
        <v>88</v>
      </c>
      <c r="IQR56" s="355" t="s">
        <v>88</v>
      </c>
      <c r="IQS56" s="355" t="s">
        <v>88</v>
      </c>
      <c r="IQT56" s="355" t="s">
        <v>88</v>
      </c>
      <c r="IQU56" s="355" t="s">
        <v>88</v>
      </c>
      <c r="IQV56" s="355" t="s">
        <v>88</v>
      </c>
      <c r="IQW56" s="355" t="s">
        <v>88</v>
      </c>
      <c r="IQX56" s="355" t="s">
        <v>88</v>
      </c>
      <c r="IQY56" s="355" t="s">
        <v>88</v>
      </c>
      <c r="IQZ56" s="355" t="s">
        <v>88</v>
      </c>
      <c r="IRA56" s="355" t="s">
        <v>88</v>
      </c>
      <c r="IRB56" s="355" t="s">
        <v>88</v>
      </c>
      <c r="IRC56" s="355" t="s">
        <v>88</v>
      </c>
      <c r="IRD56" s="355" t="s">
        <v>88</v>
      </c>
      <c r="IRE56" s="355" t="s">
        <v>88</v>
      </c>
      <c r="IRF56" s="355" t="s">
        <v>88</v>
      </c>
      <c r="IRG56" s="355" t="s">
        <v>88</v>
      </c>
      <c r="IRH56" s="355" t="s">
        <v>88</v>
      </c>
      <c r="IRI56" s="355" t="s">
        <v>88</v>
      </c>
      <c r="IRJ56" s="355" t="s">
        <v>88</v>
      </c>
      <c r="IRK56" s="355" t="s">
        <v>88</v>
      </c>
      <c r="IRL56" s="355" t="s">
        <v>88</v>
      </c>
      <c r="IRM56" s="355" t="s">
        <v>88</v>
      </c>
      <c r="IRN56" s="355" t="s">
        <v>88</v>
      </c>
      <c r="IRO56" s="355" t="s">
        <v>88</v>
      </c>
      <c r="IRP56" s="355" t="s">
        <v>88</v>
      </c>
      <c r="IRQ56" s="355" t="s">
        <v>88</v>
      </c>
      <c r="IRR56" s="355" t="s">
        <v>88</v>
      </c>
      <c r="IRS56" s="355" t="s">
        <v>88</v>
      </c>
      <c r="IRT56" s="355" t="s">
        <v>88</v>
      </c>
      <c r="IRU56" s="355" t="s">
        <v>88</v>
      </c>
      <c r="IRV56" s="355" t="s">
        <v>88</v>
      </c>
      <c r="IRW56" s="355" t="s">
        <v>88</v>
      </c>
      <c r="IRX56" s="355" t="s">
        <v>88</v>
      </c>
      <c r="IRY56" s="355" t="s">
        <v>88</v>
      </c>
      <c r="IRZ56" s="355" t="s">
        <v>88</v>
      </c>
      <c r="ISA56" s="355" t="s">
        <v>88</v>
      </c>
      <c r="ISB56" s="355" t="s">
        <v>88</v>
      </c>
      <c r="ISC56" s="355" t="s">
        <v>88</v>
      </c>
      <c r="ISD56" s="355" t="s">
        <v>88</v>
      </c>
      <c r="ISE56" s="355" t="s">
        <v>88</v>
      </c>
      <c r="ISF56" s="355" t="s">
        <v>88</v>
      </c>
      <c r="ISG56" s="355" t="s">
        <v>88</v>
      </c>
      <c r="ISH56" s="355" t="s">
        <v>88</v>
      </c>
      <c r="ISI56" s="355" t="s">
        <v>88</v>
      </c>
      <c r="ISJ56" s="355" t="s">
        <v>88</v>
      </c>
      <c r="ISK56" s="355" t="s">
        <v>88</v>
      </c>
      <c r="ISL56" s="355" t="s">
        <v>88</v>
      </c>
      <c r="ISM56" s="355" t="s">
        <v>88</v>
      </c>
      <c r="ISN56" s="355" t="s">
        <v>88</v>
      </c>
      <c r="ISO56" s="355" t="s">
        <v>88</v>
      </c>
      <c r="ISP56" s="355" t="s">
        <v>88</v>
      </c>
      <c r="ISQ56" s="355" t="s">
        <v>88</v>
      </c>
      <c r="ISR56" s="355" t="s">
        <v>88</v>
      </c>
      <c r="ISS56" s="355" t="s">
        <v>88</v>
      </c>
      <c r="IST56" s="355" t="s">
        <v>88</v>
      </c>
      <c r="ISU56" s="355" t="s">
        <v>88</v>
      </c>
      <c r="ISV56" s="355" t="s">
        <v>88</v>
      </c>
      <c r="ISW56" s="355" t="s">
        <v>88</v>
      </c>
      <c r="ISX56" s="355" t="s">
        <v>88</v>
      </c>
      <c r="ISY56" s="355" t="s">
        <v>88</v>
      </c>
      <c r="ISZ56" s="355" t="s">
        <v>88</v>
      </c>
      <c r="ITA56" s="355" t="s">
        <v>88</v>
      </c>
      <c r="ITB56" s="355" t="s">
        <v>88</v>
      </c>
      <c r="ITC56" s="355" t="s">
        <v>88</v>
      </c>
      <c r="ITD56" s="355" t="s">
        <v>88</v>
      </c>
      <c r="ITE56" s="355" t="s">
        <v>88</v>
      </c>
      <c r="ITF56" s="355" t="s">
        <v>88</v>
      </c>
      <c r="ITG56" s="355" t="s">
        <v>88</v>
      </c>
      <c r="ITH56" s="355" t="s">
        <v>88</v>
      </c>
      <c r="ITI56" s="355" t="s">
        <v>88</v>
      </c>
      <c r="ITJ56" s="355" t="s">
        <v>88</v>
      </c>
      <c r="ITK56" s="355" t="s">
        <v>88</v>
      </c>
      <c r="ITL56" s="355" t="s">
        <v>88</v>
      </c>
      <c r="ITM56" s="355" t="s">
        <v>88</v>
      </c>
      <c r="ITN56" s="355" t="s">
        <v>88</v>
      </c>
      <c r="ITO56" s="355" t="s">
        <v>88</v>
      </c>
      <c r="ITP56" s="355" t="s">
        <v>88</v>
      </c>
      <c r="ITQ56" s="355" t="s">
        <v>88</v>
      </c>
      <c r="ITR56" s="355" t="s">
        <v>88</v>
      </c>
      <c r="ITS56" s="355" t="s">
        <v>88</v>
      </c>
      <c r="ITT56" s="355" t="s">
        <v>88</v>
      </c>
      <c r="ITU56" s="355" t="s">
        <v>88</v>
      </c>
      <c r="ITV56" s="355" t="s">
        <v>88</v>
      </c>
      <c r="ITW56" s="355" t="s">
        <v>88</v>
      </c>
      <c r="ITX56" s="355" t="s">
        <v>88</v>
      </c>
      <c r="ITY56" s="355" t="s">
        <v>88</v>
      </c>
      <c r="ITZ56" s="355" t="s">
        <v>88</v>
      </c>
      <c r="IUA56" s="355" t="s">
        <v>88</v>
      </c>
      <c r="IUB56" s="355" t="s">
        <v>88</v>
      </c>
      <c r="IUC56" s="355" t="s">
        <v>88</v>
      </c>
      <c r="IUD56" s="355" t="s">
        <v>88</v>
      </c>
      <c r="IUE56" s="355" t="s">
        <v>88</v>
      </c>
      <c r="IUF56" s="355" t="s">
        <v>88</v>
      </c>
      <c r="IUG56" s="355" t="s">
        <v>88</v>
      </c>
      <c r="IUH56" s="355" t="s">
        <v>88</v>
      </c>
      <c r="IUI56" s="355" t="s">
        <v>88</v>
      </c>
      <c r="IUJ56" s="355" t="s">
        <v>88</v>
      </c>
      <c r="IUK56" s="355" t="s">
        <v>88</v>
      </c>
      <c r="IUL56" s="355" t="s">
        <v>88</v>
      </c>
      <c r="IUM56" s="355" t="s">
        <v>88</v>
      </c>
      <c r="IUN56" s="355" t="s">
        <v>88</v>
      </c>
      <c r="IUO56" s="355" t="s">
        <v>88</v>
      </c>
      <c r="IUP56" s="355" t="s">
        <v>88</v>
      </c>
      <c r="IUQ56" s="355" t="s">
        <v>88</v>
      </c>
      <c r="IUR56" s="355" t="s">
        <v>88</v>
      </c>
      <c r="IUS56" s="355" t="s">
        <v>88</v>
      </c>
      <c r="IUT56" s="355" t="s">
        <v>88</v>
      </c>
      <c r="IUU56" s="355" t="s">
        <v>88</v>
      </c>
      <c r="IUV56" s="355" t="s">
        <v>88</v>
      </c>
      <c r="IUW56" s="355" t="s">
        <v>88</v>
      </c>
      <c r="IUX56" s="355" t="s">
        <v>88</v>
      </c>
      <c r="IUY56" s="355" t="s">
        <v>88</v>
      </c>
      <c r="IUZ56" s="355" t="s">
        <v>88</v>
      </c>
      <c r="IVA56" s="355" t="s">
        <v>88</v>
      </c>
      <c r="IVB56" s="355" t="s">
        <v>88</v>
      </c>
      <c r="IVC56" s="355" t="s">
        <v>88</v>
      </c>
      <c r="IVD56" s="355" t="s">
        <v>88</v>
      </c>
      <c r="IVE56" s="355" t="s">
        <v>88</v>
      </c>
      <c r="IVF56" s="355" t="s">
        <v>88</v>
      </c>
      <c r="IVG56" s="355" t="s">
        <v>88</v>
      </c>
      <c r="IVH56" s="355" t="s">
        <v>88</v>
      </c>
      <c r="IVI56" s="355" t="s">
        <v>88</v>
      </c>
      <c r="IVJ56" s="355" t="s">
        <v>88</v>
      </c>
      <c r="IVK56" s="355" t="s">
        <v>88</v>
      </c>
      <c r="IVL56" s="355" t="s">
        <v>88</v>
      </c>
      <c r="IVM56" s="355" t="s">
        <v>88</v>
      </c>
      <c r="IVN56" s="355" t="s">
        <v>88</v>
      </c>
      <c r="IVO56" s="355" t="s">
        <v>88</v>
      </c>
      <c r="IVP56" s="355" t="s">
        <v>88</v>
      </c>
      <c r="IVQ56" s="355" t="s">
        <v>88</v>
      </c>
      <c r="IVR56" s="355" t="s">
        <v>88</v>
      </c>
      <c r="IVS56" s="355" t="s">
        <v>88</v>
      </c>
      <c r="IVT56" s="355" t="s">
        <v>88</v>
      </c>
      <c r="IVU56" s="355" t="s">
        <v>88</v>
      </c>
      <c r="IVV56" s="355" t="s">
        <v>88</v>
      </c>
      <c r="IVW56" s="355" t="s">
        <v>88</v>
      </c>
      <c r="IVX56" s="355" t="s">
        <v>88</v>
      </c>
      <c r="IVY56" s="355" t="s">
        <v>88</v>
      </c>
      <c r="IVZ56" s="355" t="s">
        <v>88</v>
      </c>
      <c r="IWA56" s="355" t="s">
        <v>88</v>
      </c>
      <c r="IWB56" s="355" t="s">
        <v>88</v>
      </c>
      <c r="IWC56" s="355" t="s">
        <v>88</v>
      </c>
      <c r="IWD56" s="355" t="s">
        <v>88</v>
      </c>
      <c r="IWE56" s="355" t="s">
        <v>88</v>
      </c>
      <c r="IWF56" s="355" t="s">
        <v>88</v>
      </c>
      <c r="IWG56" s="355" t="s">
        <v>88</v>
      </c>
      <c r="IWH56" s="355" t="s">
        <v>88</v>
      </c>
      <c r="IWI56" s="355" t="s">
        <v>88</v>
      </c>
      <c r="IWJ56" s="355" t="s">
        <v>88</v>
      </c>
      <c r="IWK56" s="355" t="s">
        <v>88</v>
      </c>
      <c r="IWL56" s="355" t="s">
        <v>88</v>
      </c>
      <c r="IWM56" s="355" t="s">
        <v>88</v>
      </c>
      <c r="IWN56" s="355" t="s">
        <v>88</v>
      </c>
      <c r="IWO56" s="355" t="s">
        <v>88</v>
      </c>
      <c r="IWP56" s="355" t="s">
        <v>88</v>
      </c>
      <c r="IWQ56" s="355" t="s">
        <v>88</v>
      </c>
      <c r="IWR56" s="355" t="s">
        <v>88</v>
      </c>
      <c r="IWS56" s="355" t="s">
        <v>88</v>
      </c>
      <c r="IWT56" s="355" t="s">
        <v>88</v>
      </c>
      <c r="IWU56" s="355" t="s">
        <v>88</v>
      </c>
      <c r="IWV56" s="355" t="s">
        <v>88</v>
      </c>
      <c r="IWW56" s="355" t="s">
        <v>88</v>
      </c>
      <c r="IWX56" s="355" t="s">
        <v>88</v>
      </c>
      <c r="IWY56" s="355" t="s">
        <v>88</v>
      </c>
      <c r="IWZ56" s="355" t="s">
        <v>88</v>
      </c>
      <c r="IXA56" s="355" t="s">
        <v>88</v>
      </c>
      <c r="IXB56" s="355" t="s">
        <v>88</v>
      </c>
      <c r="IXC56" s="355" t="s">
        <v>88</v>
      </c>
      <c r="IXD56" s="355" t="s">
        <v>88</v>
      </c>
      <c r="IXE56" s="355" t="s">
        <v>88</v>
      </c>
      <c r="IXF56" s="355" t="s">
        <v>88</v>
      </c>
      <c r="IXG56" s="355" t="s">
        <v>88</v>
      </c>
      <c r="IXH56" s="355" t="s">
        <v>88</v>
      </c>
      <c r="IXI56" s="355" t="s">
        <v>88</v>
      </c>
      <c r="IXJ56" s="355" t="s">
        <v>88</v>
      </c>
      <c r="IXK56" s="355" t="s">
        <v>88</v>
      </c>
      <c r="IXL56" s="355" t="s">
        <v>88</v>
      </c>
      <c r="IXM56" s="355" t="s">
        <v>88</v>
      </c>
      <c r="IXN56" s="355" t="s">
        <v>88</v>
      </c>
      <c r="IXO56" s="355" t="s">
        <v>88</v>
      </c>
      <c r="IXP56" s="355" t="s">
        <v>88</v>
      </c>
      <c r="IXQ56" s="355" t="s">
        <v>88</v>
      </c>
      <c r="IXR56" s="355" t="s">
        <v>88</v>
      </c>
      <c r="IXS56" s="355" t="s">
        <v>88</v>
      </c>
      <c r="IXT56" s="355" t="s">
        <v>88</v>
      </c>
      <c r="IXU56" s="355" t="s">
        <v>88</v>
      </c>
      <c r="IXV56" s="355" t="s">
        <v>88</v>
      </c>
      <c r="IXW56" s="355" t="s">
        <v>88</v>
      </c>
      <c r="IXX56" s="355" t="s">
        <v>88</v>
      </c>
      <c r="IXY56" s="355" t="s">
        <v>88</v>
      </c>
      <c r="IXZ56" s="355" t="s">
        <v>88</v>
      </c>
      <c r="IYA56" s="355" t="s">
        <v>88</v>
      </c>
      <c r="IYB56" s="355" t="s">
        <v>88</v>
      </c>
      <c r="IYC56" s="355" t="s">
        <v>88</v>
      </c>
      <c r="IYD56" s="355" t="s">
        <v>88</v>
      </c>
      <c r="IYE56" s="355" t="s">
        <v>88</v>
      </c>
      <c r="IYF56" s="355" t="s">
        <v>88</v>
      </c>
      <c r="IYG56" s="355" t="s">
        <v>88</v>
      </c>
      <c r="IYH56" s="355" t="s">
        <v>88</v>
      </c>
      <c r="IYI56" s="355" t="s">
        <v>88</v>
      </c>
      <c r="IYJ56" s="355" t="s">
        <v>88</v>
      </c>
      <c r="IYK56" s="355" t="s">
        <v>88</v>
      </c>
      <c r="IYL56" s="355" t="s">
        <v>88</v>
      </c>
      <c r="IYM56" s="355" t="s">
        <v>88</v>
      </c>
      <c r="IYN56" s="355" t="s">
        <v>88</v>
      </c>
      <c r="IYO56" s="355" t="s">
        <v>88</v>
      </c>
      <c r="IYP56" s="355" t="s">
        <v>88</v>
      </c>
      <c r="IYQ56" s="355" t="s">
        <v>88</v>
      </c>
      <c r="IYR56" s="355" t="s">
        <v>88</v>
      </c>
      <c r="IYS56" s="355" t="s">
        <v>88</v>
      </c>
      <c r="IYT56" s="355" t="s">
        <v>88</v>
      </c>
      <c r="IYU56" s="355" t="s">
        <v>88</v>
      </c>
      <c r="IYV56" s="355" t="s">
        <v>88</v>
      </c>
      <c r="IYW56" s="355" t="s">
        <v>88</v>
      </c>
      <c r="IYX56" s="355" t="s">
        <v>88</v>
      </c>
      <c r="IYY56" s="355" t="s">
        <v>88</v>
      </c>
      <c r="IYZ56" s="355" t="s">
        <v>88</v>
      </c>
      <c r="IZA56" s="355" t="s">
        <v>88</v>
      </c>
      <c r="IZB56" s="355" t="s">
        <v>88</v>
      </c>
      <c r="IZC56" s="355" t="s">
        <v>88</v>
      </c>
      <c r="IZD56" s="355" t="s">
        <v>88</v>
      </c>
      <c r="IZE56" s="355" t="s">
        <v>88</v>
      </c>
      <c r="IZF56" s="355" t="s">
        <v>88</v>
      </c>
      <c r="IZG56" s="355" t="s">
        <v>88</v>
      </c>
      <c r="IZH56" s="355" t="s">
        <v>88</v>
      </c>
      <c r="IZI56" s="355" t="s">
        <v>88</v>
      </c>
      <c r="IZJ56" s="355" t="s">
        <v>88</v>
      </c>
      <c r="IZK56" s="355" t="s">
        <v>88</v>
      </c>
      <c r="IZL56" s="355" t="s">
        <v>88</v>
      </c>
      <c r="IZM56" s="355" t="s">
        <v>88</v>
      </c>
      <c r="IZN56" s="355" t="s">
        <v>88</v>
      </c>
      <c r="IZO56" s="355" t="s">
        <v>88</v>
      </c>
      <c r="IZP56" s="355" t="s">
        <v>88</v>
      </c>
      <c r="IZQ56" s="355" t="s">
        <v>88</v>
      </c>
      <c r="IZR56" s="355" t="s">
        <v>88</v>
      </c>
      <c r="IZS56" s="355" t="s">
        <v>88</v>
      </c>
      <c r="IZT56" s="355" t="s">
        <v>88</v>
      </c>
      <c r="IZU56" s="355" t="s">
        <v>88</v>
      </c>
      <c r="IZV56" s="355" t="s">
        <v>88</v>
      </c>
      <c r="IZW56" s="355" t="s">
        <v>88</v>
      </c>
      <c r="IZX56" s="355" t="s">
        <v>88</v>
      </c>
      <c r="IZY56" s="355" t="s">
        <v>88</v>
      </c>
      <c r="IZZ56" s="355" t="s">
        <v>88</v>
      </c>
      <c r="JAA56" s="355" t="s">
        <v>88</v>
      </c>
      <c r="JAB56" s="355" t="s">
        <v>88</v>
      </c>
      <c r="JAC56" s="355" t="s">
        <v>88</v>
      </c>
      <c r="JAD56" s="355" t="s">
        <v>88</v>
      </c>
      <c r="JAE56" s="355" t="s">
        <v>88</v>
      </c>
      <c r="JAF56" s="355" t="s">
        <v>88</v>
      </c>
      <c r="JAG56" s="355" t="s">
        <v>88</v>
      </c>
      <c r="JAH56" s="355" t="s">
        <v>88</v>
      </c>
      <c r="JAI56" s="355" t="s">
        <v>88</v>
      </c>
      <c r="JAJ56" s="355" t="s">
        <v>88</v>
      </c>
      <c r="JAK56" s="355" t="s">
        <v>88</v>
      </c>
      <c r="JAL56" s="355" t="s">
        <v>88</v>
      </c>
      <c r="JAM56" s="355" t="s">
        <v>88</v>
      </c>
      <c r="JAN56" s="355" t="s">
        <v>88</v>
      </c>
      <c r="JAO56" s="355" t="s">
        <v>88</v>
      </c>
      <c r="JAP56" s="355" t="s">
        <v>88</v>
      </c>
      <c r="JAQ56" s="355" t="s">
        <v>88</v>
      </c>
      <c r="JAR56" s="355" t="s">
        <v>88</v>
      </c>
      <c r="JAS56" s="355" t="s">
        <v>88</v>
      </c>
      <c r="JAT56" s="355" t="s">
        <v>88</v>
      </c>
      <c r="JAU56" s="355" t="s">
        <v>88</v>
      </c>
      <c r="JAV56" s="355" t="s">
        <v>88</v>
      </c>
      <c r="JAW56" s="355" t="s">
        <v>88</v>
      </c>
      <c r="JAX56" s="355" t="s">
        <v>88</v>
      </c>
      <c r="JAY56" s="355" t="s">
        <v>88</v>
      </c>
      <c r="JAZ56" s="355" t="s">
        <v>88</v>
      </c>
      <c r="JBA56" s="355" t="s">
        <v>88</v>
      </c>
      <c r="JBB56" s="355" t="s">
        <v>88</v>
      </c>
      <c r="JBC56" s="355" t="s">
        <v>88</v>
      </c>
      <c r="JBD56" s="355" t="s">
        <v>88</v>
      </c>
      <c r="JBE56" s="355" t="s">
        <v>88</v>
      </c>
      <c r="JBF56" s="355" t="s">
        <v>88</v>
      </c>
      <c r="JBG56" s="355" t="s">
        <v>88</v>
      </c>
      <c r="JBH56" s="355" t="s">
        <v>88</v>
      </c>
      <c r="JBI56" s="355" t="s">
        <v>88</v>
      </c>
      <c r="JBJ56" s="355" t="s">
        <v>88</v>
      </c>
      <c r="JBK56" s="355" t="s">
        <v>88</v>
      </c>
      <c r="JBL56" s="355" t="s">
        <v>88</v>
      </c>
      <c r="JBM56" s="355" t="s">
        <v>88</v>
      </c>
      <c r="JBN56" s="355" t="s">
        <v>88</v>
      </c>
      <c r="JBO56" s="355" t="s">
        <v>88</v>
      </c>
      <c r="JBP56" s="355" t="s">
        <v>88</v>
      </c>
      <c r="JBQ56" s="355" t="s">
        <v>88</v>
      </c>
      <c r="JBR56" s="355" t="s">
        <v>88</v>
      </c>
      <c r="JBS56" s="355" t="s">
        <v>88</v>
      </c>
      <c r="JBT56" s="355" t="s">
        <v>88</v>
      </c>
      <c r="JBU56" s="355" t="s">
        <v>88</v>
      </c>
      <c r="JBV56" s="355" t="s">
        <v>88</v>
      </c>
      <c r="JBW56" s="355" t="s">
        <v>88</v>
      </c>
      <c r="JBX56" s="355" t="s">
        <v>88</v>
      </c>
      <c r="JBY56" s="355" t="s">
        <v>88</v>
      </c>
      <c r="JBZ56" s="355" t="s">
        <v>88</v>
      </c>
      <c r="JCA56" s="355" t="s">
        <v>88</v>
      </c>
      <c r="JCB56" s="355" t="s">
        <v>88</v>
      </c>
      <c r="JCC56" s="355" t="s">
        <v>88</v>
      </c>
      <c r="JCD56" s="355" t="s">
        <v>88</v>
      </c>
      <c r="JCE56" s="355" t="s">
        <v>88</v>
      </c>
      <c r="JCF56" s="355" t="s">
        <v>88</v>
      </c>
      <c r="JCG56" s="355" t="s">
        <v>88</v>
      </c>
      <c r="JCH56" s="355" t="s">
        <v>88</v>
      </c>
      <c r="JCI56" s="355" t="s">
        <v>88</v>
      </c>
      <c r="JCJ56" s="355" t="s">
        <v>88</v>
      </c>
      <c r="JCK56" s="355" t="s">
        <v>88</v>
      </c>
      <c r="JCL56" s="355" t="s">
        <v>88</v>
      </c>
      <c r="JCM56" s="355" t="s">
        <v>88</v>
      </c>
      <c r="JCN56" s="355" t="s">
        <v>88</v>
      </c>
      <c r="JCO56" s="355" t="s">
        <v>88</v>
      </c>
      <c r="JCP56" s="355" t="s">
        <v>88</v>
      </c>
      <c r="JCQ56" s="355" t="s">
        <v>88</v>
      </c>
      <c r="JCR56" s="355" t="s">
        <v>88</v>
      </c>
      <c r="JCS56" s="355" t="s">
        <v>88</v>
      </c>
      <c r="JCT56" s="355" t="s">
        <v>88</v>
      </c>
      <c r="JCU56" s="355" t="s">
        <v>88</v>
      </c>
      <c r="JCV56" s="355" t="s">
        <v>88</v>
      </c>
      <c r="JCW56" s="355" t="s">
        <v>88</v>
      </c>
      <c r="JCX56" s="355" t="s">
        <v>88</v>
      </c>
      <c r="JCY56" s="355" t="s">
        <v>88</v>
      </c>
      <c r="JCZ56" s="355" t="s">
        <v>88</v>
      </c>
      <c r="JDA56" s="355" t="s">
        <v>88</v>
      </c>
      <c r="JDB56" s="355" t="s">
        <v>88</v>
      </c>
      <c r="JDC56" s="355" t="s">
        <v>88</v>
      </c>
      <c r="JDD56" s="355" t="s">
        <v>88</v>
      </c>
      <c r="JDE56" s="355" t="s">
        <v>88</v>
      </c>
      <c r="JDF56" s="355" t="s">
        <v>88</v>
      </c>
      <c r="JDG56" s="355" t="s">
        <v>88</v>
      </c>
      <c r="JDH56" s="355" t="s">
        <v>88</v>
      </c>
      <c r="JDI56" s="355" t="s">
        <v>88</v>
      </c>
      <c r="JDJ56" s="355" t="s">
        <v>88</v>
      </c>
      <c r="JDK56" s="355" t="s">
        <v>88</v>
      </c>
      <c r="JDL56" s="355" t="s">
        <v>88</v>
      </c>
      <c r="JDM56" s="355" t="s">
        <v>88</v>
      </c>
      <c r="JDN56" s="355" t="s">
        <v>88</v>
      </c>
      <c r="JDO56" s="355" t="s">
        <v>88</v>
      </c>
      <c r="JDP56" s="355" t="s">
        <v>88</v>
      </c>
      <c r="JDQ56" s="355" t="s">
        <v>88</v>
      </c>
      <c r="JDR56" s="355" t="s">
        <v>88</v>
      </c>
      <c r="JDS56" s="355" t="s">
        <v>88</v>
      </c>
      <c r="JDT56" s="355" t="s">
        <v>88</v>
      </c>
      <c r="JDU56" s="355" t="s">
        <v>88</v>
      </c>
      <c r="JDV56" s="355" t="s">
        <v>88</v>
      </c>
      <c r="JDW56" s="355" t="s">
        <v>88</v>
      </c>
      <c r="JDX56" s="355" t="s">
        <v>88</v>
      </c>
      <c r="JDY56" s="355" t="s">
        <v>88</v>
      </c>
      <c r="JDZ56" s="355" t="s">
        <v>88</v>
      </c>
      <c r="JEA56" s="355" t="s">
        <v>88</v>
      </c>
      <c r="JEB56" s="355" t="s">
        <v>88</v>
      </c>
      <c r="JEC56" s="355" t="s">
        <v>88</v>
      </c>
      <c r="JED56" s="355" t="s">
        <v>88</v>
      </c>
      <c r="JEE56" s="355" t="s">
        <v>88</v>
      </c>
      <c r="JEF56" s="355" t="s">
        <v>88</v>
      </c>
      <c r="JEG56" s="355" t="s">
        <v>88</v>
      </c>
      <c r="JEH56" s="355" t="s">
        <v>88</v>
      </c>
      <c r="JEI56" s="355" t="s">
        <v>88</v>
      </c>
      <c r="JEJ56" s="355" t="s">
        <v>88</v>
      </c>
      <c r="JEK56" s="355" t="s">
        <v>88</v>
      </c>
      <c r="JEL56" s="355" t="s">
        <v>88</v>
      </c>
      <c r="JEM56" s="355" t="s">
        <v>88</v>
      </c>
      <c r="JEN56" s="355" t="s">
        <v>88</v>
      </c>
      <c r="JEO56" s="355" t="s">
        <v>88</v>
      </c>
      <c r="JEP56" s="355" t="s">
        <v>88</v>
      </c>
      <c r="JEQ56" s="355" t="s">
        <v>88</v>
      </c>
      <c r="JER56" s="355" t="s">
        <v>88</v>
      </c>
      <c r="JES56" s="355" t="s">
        <v>88</v>
      </c>
      <c r="JET56" s="355" t="s">
        <v>88</v>
      </c>
      <c r="JEU56" s="355" t="s">
        <v>88</v>
      </c>
      <c r="JEV56" s="355" t="s">
        <v>88</v>
      </c>
      <c r="JEW56" s="355" t="s">
        <v>88</v>
      </c>
      <c r="JEX56" s="355" t="s">
        <v>88</v>
      </c>
      <c r="JEY56" s="355" t="s">
        <v>88</v>
      </c>
      <c r="JEZ56" s="355" t="s">
        <v>88</v>
      </c>
      <c r="JFA56" s="355" t="s">
        <v>88</v>
      </c>
      <c r="JFB56" s="355" t="s">
        <v>88</v>
      </c>
      <c r="JFC56" s="355" t="s">
        <v>88</v>
      </c>
      <c r="JFD56" s="355" t="s">
        <v>88</v>
      </c>
      <c r="JFE56" s="355" t="s">
        <v>88</v>
      </c>
      <c r="JFF56" s="355" t="s">
        <v>88</v>
      </c>
      <c r="JFG56" s="355" t="s">
        <v>88</v>
      </c>
      <c r="JFH56" s="355" t="s">
        <v>88</v>
      </c>
      <c r="JFI56" s="355" t="s">
        <v>88</v>
      </c>
      <c r="JFJ56" s="355" t="s">
        <v>88</v>
      </c>
      <c r="JFK56" s="355" t="s">
        <v>88</v>
      </c>
      <c r="JFL56" s="355" t="s">
        <v>88</v>
      </c>
      <c r="JFM56" s="355" t="s">
        <v>88</v>
      </c>
      <c r="JFN56" s="355" t="s">
        <v>88</v>
      </c>
      <c r="JFO56" s="355" t="s">
        <v>88</v>
      </c>
      <c r="JFP56" s="355" t="s">
        <v>88</v>
      </c>
      <c r="JFQ56" s="355" t="s">
        <v>88</v>
      </c>
      <c r="JFR56" s="355" t="s">
        <v>88</v>
      </c>
      <c r="JFS56" s="355" t="s">
        <v>88</v>
      </c>
      <c r="JFT56" s="355" t="s">
        <v>88</v>
      </c>
      <c r="JFU56" s="355" t="s">
        <v>88</v>
      </c>
      <c r="JFV56" s="355" t="s">
        <v>88</v>
      </c>
      <c r="JFW56" s="355" t="s">
        <v>88</v>
      </c>
      <c r="JFX56" s="355" t="s">
        <v>88</v>
      </c>
      <c r="JFY56" s="355" t="s">
        <v>88</v>
      </c>
      <c r="JFZ56" s="355" t="s">
        <v>88</v>
      </c>
      <c r="JGA56" s="355" t="s">
        <v>88</v>
      </c>
      <c r="JGB56" s="355" t="s">
        <v>88</v>
      </c>
      <c r="JGC56" s="355" t="s">
        <v>88</v>
      </c>
      <c r="JGD56" s="355" t="s">
        <v>88</v>
      </c>
      <c r="JGE56" s="355" t="s">
        <v>88</v>
      </c>
      <c r="JGF56" s="355" t="s">
        <v>88</v>
      </c>
      <c r="JGG56" s="355" t="s">
        <v>88</v>
      </c>
      <c r="JGH56" s="355" t="s">
        <v>88</v>
      </c>
      <c r="JGI56" s="355" t="s">
        <v>88</v>
      </c>
      <c r="JGJ56" s="355" t="s">
        <v>88</v>
      </c>
      <c r="JGK56" s="355" t="s">
        <v>88</v>
      </c>
      <c r="JGL56" s="355" t="s">
        <v>88</v>
      </c>
      <c r="JGM56" s="355" t="s">
        <v>88</v>
      </c>
      <c r="JGN56" s="355" t="s">
        <v>88</v>
      </c>
      <c r="JGO56" s="355" t="s">
        <v>88</v>
      </c>
      <c r="JGP56" s="355" t="s">
        <v>88</v>
      </c>
      <c r="JGQ56" s="355" t="s">
        <v>88</v>
      </c>
      <c r="JGR56" s="355" t="s">
        <v>88</v>
      </c>
      <c r="JGS56" s="355" t="s">
        <v>88</v>
      </c>
      <c r="JGT56" s="355" t="s">
        <v>88</v>
      </c>
      <c r="JGU56" s="355" t="s">
        <v>88</v>
      </c>
      <c r="JGV56" s="355" t="s">
        <v>88</v>
      </c>
      <c r="JGW56" s="355" t="s">
        <v>88</v>
      </c>
      <c r="JGX56" s="355" t="s">
        <v>88</v>
      </c>
      <c r="JGY56" s="355" t="s">
        <v>88</v>
      </c>
      <c r="JGZ56" s="355" t="s">
        <v>88</v>
      </c>
      <c r="JHA56" s="355" t="s">
        <v>88</v>
      </c>
      <c r="JHB56" s="355" t="s">
        <v>88</v>
      </c>
      <c r="JHC56" s="355" t="s">
        <v>88</v>
      </c>
      <c r="JHD56" s="355" t="s">
        <v>88</v>
      </c>
      <c r="JHE56" s="355" t="s">
        <v>88</v>
      </c>
      <c r="JHF56" s="355" t="s">
        <v>88</v>
      </c>
      <c r="JHG56" s="355" t="s">
        <v>88</v>
      </c>
      <c r="JHH56" s="355" t="s">
        <v>88</v>
      </c>
      <c r="JHI56" s="355" t="s">
        <v>88</v>
      </c>
      <c r="JHJ56" s="355" t="s">
        <v>88</v>
      </c>
      <c r="JHK56" s="355" t="s">
        <v>88</v>
      </c>
      <c r="JHL56" s="355" t="s">
        <v>88</v>
      </c>
      <c r="JHM56" s="355" t="s">
        <v>88</v>
      </c>
      <c r="JHN56" s="355" t="s">
        <v>88</v>
      </c>
      <c r="JHO56" s="355" t="s">
        <v>88</v>
      </c>
      <c r="JHP56" s="355" t="s">
        <v>88</v>
      </c>
      <c r="JHQ56" s="355" t="s">
        <v>88</v>
      </c>
      <c r="JHR56" s="355" t="s">
        <v>88</v>
      </c>
      <c r="JHS56" s="355" t="s">
        <v>88</v>
      </c>
      <c r="JHT56" s="355" t="s">
        <v>88</v>
      </c>
      <c r="JHU56" s="355" t="s">
        <v>88</v>
      </c>
      <c r="JHV56" s="355" t="s">
        <v>88</v>
      </c>
      <c r="JHW56" s="355" t="s">
        <v>88</v>
      </c>
      <c r="JHX56" s="355" t="s">
        <v>88</v>
      </c>
      <c r="JHY56" s="355" t="s">
        <v>88</v>
      </c>
      <c r="JHZ56" s="355" t="s">
        <v>88</v>
      </c>
      <c r="JIA56" s="355" t="s">
        <v>88</v>
      </c>
      <c r="JIB56" s="355" t="s">
        <v>88</v>
      </c>
      <c r="JIC56" s="355" t="s">
        <v>88</v>
      </c>
      <c r="JID56" s="355" t="s">
        <v>88</v>
      </c>
      <c r="JIE56" s="355" t="s">
        <v>88</v>
      </c>
      <c r="JIF56" s="355" t="s">
        <v>88</v>
      </c>
      <c r="JIG56" s="355" t="s">
        <v>88</v>
      </c>
      <c r="JIH56" s="355" t="s">
        <v>88</v>
      </c>
      <c r="JII56" s="355" t="s">
        <v>88</v>
      </c>
      <c r="JIJ56" s="355" t="s">
        <v>88</v>
      </c>
      <c r="JIK56" s="355" t="s">
        <v>88</v>
      </c>
      <c r="JIL56" s="355" t="s">
        <v>88</v>
      </c>
      <c r="JIM56" s="355" t="s">
        <v>88</v>
      </c>
      <c r="JIN56" s="355" t="s">
        <v>88</v>
      </c>
      <c r="JIO56" s="355" t="s">
        <v>88</v>
      </c>
      <c r="JIP56" s="355" t="s">
        <v>88</v>
      </c>
      <c r="JIQ56" s="355" t="s">
        <v>88</v>
      </c>
      <c r="JIR56" s="355" t="s">
        <v>88</v>
      </c>
      <c r="JIS56" s="355" t="s">
        <v>88</v>
      </c>
      <c r="JIT56" s="355" t="s">
        <v>88</v>
      </c>
      <c r="JIU56" s="355" t="s">
        <v>88</v>
      </c>
      <c r="JIV56" s="355" t="s">
        <v>88</v>
      </c>
      <c r="JIW56" s="355" t="s">
        <v>88</v>
      </c>
      <c r="JIX56" s="355" t="s">
        <v>88</v>
      </c>
      <c r="JIY56" s="355" t="s">
        <v>88</v>
      </c>
      <c r="JIZ56" s="355" t="s">
        <v>88</v>
      </c>
      <c r="JJA56" s="355" t="s">
        <v>88</v>
      </c>
      <c r="JJB56" s="355" t="s">
        <v>88</v>
      </c>
      <c r="JJC56" s="355" t="s">
        <v>88</v>
      </c>
      <c r="JJD56" s="355" t="s">
        <v>88</v>
      </c>
      <c r="JJE56" s="355" t="s">
        <v>88</v>
      </c>
      <c r="JJF56" s="355" t="s">
        <v>88</v>
      </c>
      <c r="JJG56" s="355" t="s">
        <v>88</v>
      </c>
      <c r="JJH56" s="355" t="s">
        <v>88</v>
      </c>
      <c r="JJI56" s="355" t="s">
        <v>88</v>
      </c>
      <c r="JJJ56" s="355" t="s">
        <v>88</v>
      </c>
      <c r="JJK56" s="355" t="s">
        <v>88</v>
      </c>
      <c r="JJL56" s="355" t="s">
        <v>88</v>
      </c>
      <c r="JJM56" s="355" t="s">
        <v>88</v>
      </c>
      <c r="JJN56" s="355" t="s">
        <v>88</v>
      </c>
      <c r="JJO56" s="355" t="s">
        <v>88</v>
      </c>
      <c r="JJP56" s="355" t="s">
        <v>88</v>
      </c>
      <c r="JJQ56" s="355" t="s">
        <v>88</v>
      </c>
      <c r="JJR56" s="355" t="s">
        <v>88</v>
      </c>
      <c r="JJS56" s="355" t="s">
        <v>88</v>
      </c>
      <c r="JJT56" s="355" t="s">
        <v>88</v>
      </c>
      <c r="JJU56" s="355" t="s">
        <v>88</v>
      </c>
      <c r="JJV56" s="355" t="s">
        <v>88</v>
      </c>
      <c r="JJW56" s="355" t="s">
        <v>88</v>
      </c>
      <c r="JJX56" s="355" t="s">
        <v>88</v>
      </c>
      <c r="JJY56" s="355" t="s">
        <v>88</v>
      </c>
      <c r="JJZ56" s="355" t="s">
        <v>88</v>
      </c>
      <c r="JKA56" s="355" t="s">
        <v>88</v>
      </c>
      <c r="JKB56" s="355" t="s">
        <v>88</v>
      </c>
      <c r="JKC56" s="355" t="s">
        <v>88</v>
      </c>
      <c r="JKD56" s="355" t="s">
        <v>88</v>
      </c>
      <c r="JKE56" s="355" t="s">
        <v>88</v>
      </c>
      <c r="JKF56" s="355" t="s">
        <v>88</v>
      </c>
      <c r="JKG56" s="355" t="s">
        <v>88</v>
      </c>
      <c r="JKH56" s="355" t="s">
        <v>88</v>
      </c>
      <c r="JKI56" s="355" t="s">
        <v>88</v>
      </c>
      <c r="JKJ56" s="355" t="s">
        <v>88</v>
      </c>
      <c r="JKK56" s="355" t="s">
        <v>88</v>
      </c>
      <c r="JKL56" s="355" t="s">
        <v>88</v>
      </c>
      <c r="JKM56" s="355" t="s">
        <v>88</v>
      </c>
      <c r="JKN56" s="355" t="s">
        <v>88</v>
      </c>
      <c r="JKO56" s="355" t="s">
        <v>88</v>
      </c>
      <c r="JKP56" s="355" t="s">
        <v>88</v>
      </c>
      <c r="JKQ56" s="355" t="s">
        <v>88</v>
      </c>
      <c r="JKR56" s="355" t="s">
        <v>88</v>
      </c>
      <c r="JKS56" s="355" t="s">
        <v>88</v>
      </c>
      <c r="JKT56" s="355" t="s">
        <v>88</v>
      </c>
      <c r="JKU56" s="355" t="s">
        <v>88</v>
      </c>
      <c r="JKV56" s="355" t="s">
        <v>88</v>
      </c>
      <c r="JKW56" s="355" t="s">
        <v>88</v>
      </c>
      <c r="JKX56" s="355" t="s">
        <v>88</v>
      </c>
      <c r="JKY56" s="355" t="s">
        <v>88</v>
      </c>
      <c r="JKZ56" s="355" t="s">
        <v>88</v>
      </c>
      <c r="JLA56" s="355" t="s">
        <v>88</v>
      </c>
      <c r="JLB56" s="355" t="s">
        <v>88</v>
      </c>
      <c r="JLC56" s="355" t="s">
        <v>88</v>
      </c>
      <c r="JLD56" s="355" t="s">
        <v>88</v>
      </c>
      <c r="JLE56" s="355" t="s">
        <v>88</v>
      </c>
      <c r="JLF56" s="355" t="s">
        <v>88</v>
      </c>
      <c r="JLG56" s="355" t="s">
        <v>88</v>
      </c>
      <c r="JLH56" s="355" t="s">
        <v>88</v>
      </c>
      <c r="JLI56" s="355" t="s">
        <v>88</v>
      </c>
      <c r="JLJ56" s="355" t="s">
        <v>88</v>
      </c>
      <c r="JLK56" s="355" t="s">
        <v>88</v>
      </c>
      <c r="JLL56" s="355" t="s">
        <v>88</v>
      </c>
      <c r="JLM56" s="355" t="s">
        <v>88</v>
      </c>
      <c r="JLN56" s="355" t="s">
        <v>88</v>
      </c>
      <c r="JLO56" s="355" t="s">
        <v>88</v>
      </c>
      <c r="JLP56" s="355" t="s">
        <v>88</v>
      </c>
      <c r="JLQ56" s="355" t="s">
        <v>88</v>
      </c>
      <c r="JLR56" s="355" t="s">
        <v>88</v>
      </c>
      <c r="JLS56" s="355" t="s">
        <v>88</v>
      </c>
      <c r="JLT56" s="355" t="s">
        <v>88</v>
      </c>
      <c r="JLU56" s="355" t="s">
        <v>88</v>
      </c>
      <c r="JLV56" s="355" t="s">
        <v>88</v>
      </c>
      <c r="JLW56" s="355" t="s">
        <v>88</v>
      </c>
      <c r="JLX56" s="355" t="s">
        <v>88</v>
      </c>
      <c r="JLY56" s="355" t="s">
        <v>88</v>
      </c>
      <c r="JLZ56" s="355" t="s">
        <v>88</v>
      </c>
      <c r="JMA56" s="355" t="s">
        <v>88</v>
      </c>
      <c r="JMB56" s="355" t="s">
        <v>88</v>
      </c>
      <c r="JMC56" s="355" t="s">
        <v>88</v>
      </c>
      <c r="JMD56" s="355" t="s">
        <v>88</v>
      </c>
      <c r="JME56" s="355" t="s">
        <v>88</v>
      </c>
      <c r="JMF56" s="355" t="s">
        <v>88</v>
      </c>
      <c r="JMG56" s="355" t="s">
        <v>88</v>
      </c>
      <c r="JMH56" s="355" t="s">
        <v>88</v>
      </c>
      <c r="JMI56" s="355" t="s">
        <v>88</v>
      </c>
      <c r="JMJ56" s="355" t="s">
        <v>88</v>
      </c>
      <c r="JMK56" s="355" t="s">
        <v>88</v>
      </c>
      <c r="JML56" s="355" t="s">
        <v>88</v>
      </c>
      <c r="JMM56" s="355" t="s">
        <v>88</v>
      </c>
      <c r="JMN56" s="355" t="s">
        <v>88</v>
      </c>
      <c r="JMO56" s="355" t="s">
        <v>88</v>
      </c>
      <c r="JMP56" s="355" t="s">
        <v>88</v>
      </c>
      <c r="JMQ56" s="355" t="s">
        <v>88</v>
      </c>
      <c r="JMR56" s="355" t="s">
        <v>88</v>
      </c>
      <c r="JMS56" s="355" t="s">
        <v>88</v>
      </c>
      <c r="JMT56" s="355" t="s">
        <v>88</v>
      </c>
      <c r="JMU56" s="355" t="s">
        <v>88</v>
      </c>
      <c r="JMV56" s="355" t="s">
        <v>88</v>
      </c>
      <c r="JMW56" s="355" t="s">
        <v>88</v>
      </c>
      <c r="JMX56" s="355" t="s">
        <v>88</v>
      </c>
      <c r="JMY56" s="355" t="s">
        <v>88</v>
      </c>
      <c r="JMZ56" s="355" t="s">
        <v>88</v>
      </c>
      <c r="JNA56" s="355" t="s">
        <v>88</v>
      </c>
      <c r="JNB56" s="355" t="s">
        <v>88</v>
      </c>
      <c r="JNC56" s="355" t="s">
        <v>88</v>
      </c>
      <c r="JND56" s="355" t="s">
        <v>88</v>
      </c>
      <c r="JNE56" s="355" t="s">
        <v>88</v>
      </c>
      <c r="JNF56" s="355" t="s">
        <v>88</v>
      </c>
      <c r="JNG56" s="355" t="s">
        <v>88</v>
      </c>
      <c r="JNH56" s="355" t="s">
        <v>88</v>
      </c>
      <c r="JNI56" s="355" t="s">
        <v>88</v>
      </c>
      <c r="JNJ56" s="355" t="s">
        <v>88</v>
      </c>
      <c r="JNK56" s="355" t="s">
        <v>88</v>
      </c>
      <c r="JNL56" s="355" t="s">
        <v>88</v>
      </c>
      <c r="JNM56" s="355" t="s">
        <v>88</v>
      </c>
      <c r="JNN56" s="355" t="s">
        <v>88</v>
      </c>
      <c r="JNO56" s="355" t="s">
        <v>88</v>
      </c>
      <c r="JNP56" s="355" t="s">
        <v>88</v>
      </c>
      <c r="JNQ56" s="355" t="s">
        <v>88</v>
      </c>
      <c r="JNR56" s="355" t="s">
        <v>88</v>
      </c>
      <c r="JNS56" s="355" t="s">
        <v>88</v>
      </c>
      <c r="JNT56" s="355" t="s">
        <v>88</v>
      </c>
      <c r="JNU56" s="355" t="s">
        <v>88</v>
      </c>
      <c r="JNV56" s="355" t="s">
        <v>88</v>
      </c>
      <c r="JNW56" s="355" t="s">
        <v>88</v>
      </c>
      <c r="JNX56" s="355" t="s">
        <v>88</v>
      </c>
      <c r="JNY56" s="355" t="s">
        <v>88</v>
      </c>
      <c r="JNZ56" s="355" t="s">
        <v>88</v>
      </c>
      <c r="JOA56" s="355" t="s">
        <v>88</v>
      </c>
      <c r="JOB56" s="355" t="s">
        <v>88</v>
      </c>
      <c r="JOC56" s="355" t="s">
        <v>88</v>
      </c>
      <c r="JOD56" s="355" t="s">
        <v>88</v>
      </c>
      <c r="JOE56" s="355" t="s">
        <v>88</v>
      </c>
      <c r="JOF56" s="355" t="s">
        <v>88</v>
      </c>
      <c r="JOG56" s="355" t="s">
        <v>88</v>
      </c>
      <c r="JOH56" s="355" t="s">
        <v>88</v>
      </c>
      <c r="JOI56" s="355" t="s">
        <v>88</v>
      </c>
      <c r="JOJ56" s="355" t="s">
        <v>88</v>
      </c>
      <c r="JOK56" s="355" t="s">
        <v>88</v>
      </c>
      <c r="JOL56" s="355" t="s">
        <v>88</v>
      </c>
      <c r="JOM56" s="355" t="s">
        <v>88</v>
      </c>
      <c r="JON56" s="355" t="s">
        <v>88</v>
      </c>
      <c r="JOO56" s="355" t="s">
        <v>88</v>
      </c>
      <c r="JOP56" s="355" t="s">
        <v>88</v>
      </c>
      <c r="JOQ56" s="355" t="s">
        <v>88</v>
      </c>
      <c r="JOR56" s="355" t="s">
        <v>88</v>
      </c>
      <c r="JOS56" s="355" t="s">
        <v>88</v>
      </c>
      <c r="JOT56" s="355" t="s">
        <v>88</v>
      </c>
      <c r="JOU56" s="355" t="s">
        <v>88</v>
      </c>
      <c r="JOV56" s="355" t="s">
        <v>88</v>
      </c>
      <c r="JOW56" s="355" t="s">
        <v>88</v>
      </c>
      <c r="JOX56" s="355" t="s">
        <v>88</v>
      </c>
      <c r="JOY56" s="355" t="s">
        <v>88</v>
      </c>
      <c r="JOZ56" s="355" t="s">
        <v>88</v>
      </c>
      <c r="JPA56" s="355" t="s">
        <v>88</v>
      </c>
      <c r="JPB56" s="355" t="s">
        <v>88</v>
      </c>
      <c r="JPC56" s="355" t="s">
        <v>88</v>
      </c>
      <c r="JPD56" s="355" t="s">
        <v>88</v>
      </c>
      <c r="JPE56" s="355" t="s">
        <v>88</v>
      </c>
      <c r="JPF56" s="355" t="s">
        <v>88</v>
      </c>
      <c r="JPG56" s="355" t="s">
        <v>88</v>
      </c>
      <c r="JPH56" s="355" t="s">
        <v>88</v>
      </c>
      <c r="JPI56" s="355" t="s">
        <v>88</v>
      </c>
      <c r="JPJ56" s="355" t="s">
        <v>88</v>
      </c>
      <c r="JPK56" s="355" t="s">
        <v>88</v>
      </c>
      <c r="JPL56" s="355" t="s">
        <v>88</v>
      </c>
      <c r="JPM56" s="355" t="s">
        <v>88</v>
      </c>
      <c r="JPN56" s="355" t="s">
        <v>88</v>
      </c>
      <c r="JPO56" s="355" t="s">
        <v>88</v>
      </c>
      <c r="JPP56" s="355" t="s">
        <v>88</v>
      </c>
      <c r="JPQ56" s="355" t="s">
        <v>88</v>
      </c>
      <c r="JPR56" s="355" t="s">
        <v>88</v>
      </c>
      <c r="JPS56" s="355" t="s">
        <v>88</v>
      </c>
      <c r="JPT56" s="355" t="s">
        <v>88</v>
      </c>
      <c r="JPU56" s="355" t="s">
        <v>88</v>
      </c>
      <c r="JPV56" s="355" t="s">
        <v>88</v>
      </c>
      <c r="JPW56" s="355" t="s">
        <v>88</v>
      </c>
      <c r="JPX56" s="355" t="s">
        <v>88</v>
      </c>
      <c r="JPY56" s="355" t="s">
        <v>88</v>
      </c>
      <c r="JPZ56" s="355" t="s">
        <v>88</v>
      </c>
      <c r="JQA56" s="355" t="s">
        <v>88</v>
      </c>
      <c r="JQB56" s="355" t="s">
        <v>88</v>
      </c>
      <c r="JQC56" s="355" t="s">
        <v>88</v>
      </c>
      <c r="JQD56" s="355" t="s">
        <v>88</v>
      </c>
      <c r="JQE56" s="355" t="s">
        <v>88</v>
      </c>
      <c r="JQF56" s="355" t="s">
        <v>88</v>
      </c>
      <c r="JQG56" s="355" t="s">
        <v>88</v>
      </c>
      <c r="JQH56" s="355" t="s">
        <v>88</v>
      </c>
      <c r="JQI56" s="355" t="s">
        <v>88</v>
      </c>
      <c r="JQJ56" s="355" t="s">
        <v>88</v>
      </c>
      <c r="JQK56" s="355" t="s">
        <v>88</v>
      </c>
      <c r="JQL56" s="355" t="s">
        <v>88</v>
      </c>
      <c r="JQM56" s="355" t="s">
        <v>88</v>
      </c>
      <c r="JQN56" s="355" t="s">
        <v>88</v>
      </c>
      <c r="JQO56" s="355" t="s">
        <v>88</v>
      </c>
      <c r="JQP56" s="355" t="s">
        <v>88</v>
      </c>
      <c r="JQQ56" s="355" t="s">
        <v>88</v>
      </c>
      <c r="JQR56" s="355" t="s">
        <v>88</v>
      </c>
      <c r="JQS56" s="355" t="s">
        <v>88</v>
      </c>
      <c r="JQT56" s="355" t="s">
        <v>88</v>
      </c>
      <c r="JQU56" s="355" t="s">
        <v>88</v>
      </c>
      <c r="JQV56" s="355" t="s">
        <v>88</v>
      </c>
      <c r="JQW56" s="355" t="s">
        <v>88</v>
      </c>
      <c r="JQX56" s="355" t="s">
        <v>88</v>
      </c>
      <c r="JQY56" s="355" t="s">
        <v>88</v>
      </c>
      <c r="JQZ56" s="355" t="s">
        <v>88</v>
      </c>
      <c r="JRA56" s="355" t="s">
        <v>88</v>
      </c>
      <c r="JRB56" s="355" t="s">
        <v>88</v>
      </c>
      <c r="JRC56" s="355" t="s">
        <v>88</v>
      </c>
      <c r="JRD56" s="355" t="s">
        <v>88</v>
      </c>
      <c r="JRE56" s="355" t="s">
        <v>88</v>
      </c>
      <c r="JRF56" s="355" t="s">
        <v>88</v>
      </c>
      <c r="JRG56" s="355" t="s">
        <v>88</v>
      </c>
      <c r="JRH56" s="355" t="s">
        <v>88</v>
      </c>
      <c r="JRI56" s="355" t="s">
        <v>88</v>
      </c>
      <c r="JRJ56" s="355" t="s">
        <v>88</v>
      </c>
      <c r="JRK56" s="355" t="s">
        <v>88</v>
      </c>
      <c r="JRL56" s="355" t="s">
        <v>88</v>
      </c>
      <c r="JRM56" s="355" t="s">
        <v>88</v>
      </c>
      <c r="JRN56" s="355" t="s">
        <v>88</v>
      </c>
      <c r="JRO56" s="355" t="s">
        <v>88</v>
      </c>
      <c r="JRP56" s="355" t="s">
        <v>88</v>
      </c>
      <c r="JRQ56" s="355" t="s">
        <v>88</v>
      </c>
      <c r="JRR56" s="355" t="s">
        <v>88</v>
      </c>
      <c r="JRS56" s="355" t="s">
        <v>88</v>
      </c>
      <c r="JRT56" s="355" t="s">
        <v>88</v>
      </c>
      <c r="JRU56" s="355" t="s">
        <v>88</v>
      </c>
      <c r="JRV56" s="355" t="s">
        <v>88</v>
      </c>
      <c r="JRW56" s="355" t="s">
        <v>88</v>
      </c>
      <c r="JRX56" s="355" t="s">
        <v>88</v>
      </c>
      <c r="JRY56" s="355" t="s">
        <v>88</v>
      </c>
      <c r="JRZ56" s="355" t="s">
        <v>88</v>
      </c>
      <c r="JSA56" s="355" t="s">
        <v>88</v>
      </c>
      <c r="JSB56" s="355" t="s">
        <v>88</v>
      </c>
      <c r="JSC56" s="355" t="s">
        <v>88</v>
      </c>
      <c r="JSD56" s="355" t="s">
        <v>88</v>
      </c>
      <c r="JSE56" s="355" t="s">
        <v>88</v>
      </c>
      <c r="JSF56" s="355" t="s">
        <v>88</v>
      </c>
      <c r="JSG56" s="355" t="s">
        <v>88</v>
      </c>
      <c r="JSH56" s="355" t="s">
        <v>88</v>
      </c>
      <c r="JSI56" s="355" t="s">
        <v>88</v>
      </c>
      <c r="JSJ56" s="355" t="s">
        <v>88</v>
      </c>
      <c r="JSK56" s="355" t="s">
        <v>88</v>
      </c>
      <c r="JSL56" s="355" t="s">
        <v>88</v>
      </c>
      <c r="JSM56" s="355" t="s">
        <v>88</v>
      </c>
      <c r="JSN56" s="355" t="s">
        <v>88</v>
      </c>
      <c r="JSO56" s="355" t="s">
        <v>88</v>
      </c>
      <c r="JSP56" s="355" t="s">
        <v>88</v>
      </c>
      <c r="JSQ56" s="355" t="s">
        <v>88</v>
      </c>
      <c r="JSR56" s="355" t="s">
        <v>88</v>
      </c>
      <c r="JSS56" s="355" t="s">
        <v>88</v>
      </c>
      <c r="JST56" s="355" t="s">
        <v>88</v>
      </c>
      <c r="JSU56" s="355" t="s">
        <v>88</v>
      </c>
      <c r="JSV56" s="355" t="s">
        <v>88</v>
      </c>
      <c r="JSW56" s="355" t="s">
        <v>88</v>
      </c>
      <c r="JSX56" s="355" t="s">
        <v>88</v>
      </c>
      <c r="JSY56" s="355" t="s">
        <v>88</v>
      </c>
      <c r="JSZ56" s="355" t="s">
        <v>88</v>
      </c>
      <c r="JTA56" s="355" t="s">
        <v>88</v>
      </c>
      <c r="JTB56" s="355" t="s">
        <v>88</v>
      </c>
      <c r="JTC56" s="355" t="s">
        <v>88</v>
      </c>
      <c r="JTD56" s="355" t="s">
        <v>88</v>
      </c>
      <c r="JTE56" s="355" t="s">
        <v>88</v>
      </c>
      <c r="JTF56" s="355" t="s">
        <v>88</v>
      </c>
      <c r="JTG56" s="355" t="s">
        <v>88</v>
      </c>
      <c r="JTH56" s="355" t="s">
        <v>88</v>
      </c>
      <c r="JTI56" s="355" t="s">
        <v>88</v>
      </c>
      <c r="JTJ56" s="355" t="s">
        <v>88</v>
      </c>
      <c r="JTK56" s="355" t="s">
        <v>88</v>
      </c>
      <c r="JTL56" s="355" t="s">
        <v>88</v>
      </c>
      <c r="JTM56" s="355" t="s">
        <v>88</v>
      </c>
      <c r="JTN56" s="355" t="s">
        <v>88</v>
      </c>
      <c r="JTO56" s="355" t="s">
        <v>88</v>
      </c>
      <c r="JTP56" s="355" t="s">
        <v>88</v>
      </c>
      <c r="JTQ56" s="355" t="s">
        <v>88</v>
      </c>
      <c r="JTR56" s="355" t="s">
        <v>88</v>
      </c>
      <c r="JTS56" s="355" t="s">
        <v>88</v>
      </c>
      <c r="JTT56" s="355" t="s">
        <v>88</v>
      </c>
      <c r="JTU56" s="355" t="s">
        <v>88</v>
      </c>
      <c r="JTV56" s="355" t="s">
        <v>88</v>
      </c>
      <c r="JTW56" s="355" t="s">
        <v>88</v>
      </c>
      <c r="JTX56" s="355" t="s">
        <v>88</v>
      </c>
      <c r="JTY56" s="355" t="s">
        <v>88</v>
      </c>
      <c r="JTZ56" s="355" t="s">
        <v>88</v>
      </c>
      <c r="JUA56" s="355" t="s">
        <v>88</v>
      </c>
      <c r="JUB56" s="355" t="s">
        <v>88</v>
      </c>
      <c r="JUC56" s="355" t="s">
        <v>88</v>
      </c>
      <c r="JUD56" s="355" t="s">
        <v>88</v>
      </c>
      <c r="JUE56" s="355" t="s">
        <v>88</v>
      </c>
      <c r="JUF56" s="355" t="s">
        <v>88</v>
      </c>
      <c r="JUG56" s="355" t="s">
        <v>88</v>
      </c>
      <c r="JUH56" s="355" t="s">
        <v>88</v>
      </c>
      <c r="JUI56" s="355" t="s">
        <v>88</v>
      </c>
      <c r="JUJ56" s="355" t="s">
        <v>88</v>
      </c>
      <c r="JUK56" s="355" t="s">
        <v>88</v>
      </c>
      <c r="JUL56" s="355" t="s">
        <v>88</v>
      </c>
      <c r="JUM56" s="355" t="s">
        <v>88</v>
      </c>
      <c r="JUN56" s="355" t="s">
        <v>88</v>
      </c>
      <c r="JUO56" s="355" t="s">
        <v>88</v>
      </c>
      <c r="JUP56" s="355" t="s">
        <v>88</v>
      </c>
      <c r="JUQ56" s="355" t="s">
        <v>88</v>
      </c>
      <c r="JUR56" s="355" t="s">
        <v>88</v>
      </c>
      <c r="JUS56" s="355" t="s">
        <v>88</v>
      </c>
      <c r="JUT56" s="355" t="s">
        <v>88</v>
      </c>
      <c r="JUU56" s="355" t="s">
        <v>88</v>
      </c>
      <c r="JUV56" s="355" t="s">
        <v>88</v>
      </c>
      <c r="JUW56" s="355" t="s">
        <v>88</v>
      </c>
      <c r="JUX56" s="355" t="s">
        <v>88</v>
      </c>
      <c r="JUY56" s="355" t="s">
        <v>88</v>
      </c>
      <c r="JUZ56" s="355" t="s">
        <v>88</v>
      </c>
      <c r="JVA56" s="355" t="s">
        <v>88</v>
      </c>
      <c r="JVB56" s="355" t="s">
        <v>88</v>
      </c>
      <c r="JVC56" s="355" t="s">
        <v>88</v>
      </c>
      <c r="JVD56" s="355" t="s">
        <v>88</v>
      </c>
      <c r="JVE56" s="355" t="s">
        <v>88</v>
      </c>
      <c r="JVF56" s="355" t="s">
        <v>88</v>
      </c>
      <c r="JVG56" s="355" t="s">
        <v>88</v>
      </c>
      <c r="JVH56" s="355" t="s">
        <v>88</v>
      </c>
      <c r="JVI56" s="355" t="s">
        <v>88</v>
      </c>
      <c r="JVJ56" s="355" t="s">
        <v>88</v>
      </c>
      <c r="JVK56" s="355" t="s">
        <v>88</v>
      </c>
      <c r="JVL56" s="355" t="s">
        <v>88</v>
      </c>
      <c r="JVM56" s="355" t="s">
        <v>88</v>
      </c>
      <c r="JVN56" s="355" t="s">
        <v>88</v>
      </c>
      <c r="JVO56" s="355" t="s">
        <v>88</v>
      </c>
      <c r="JVP56" s="355" t="s">
        <v>88</v>
      </c>
      <c r="JVQ56" s="355" t="s">
        <v>88</v>
      </c>
      <c r="JVR56" s="355" t="s">
        <v>88</v>
      </c>
      <c r="JVS56" s="355" t="s">
        <v>88</v>
      </c>
      <c r="JVT56" s="355" t="s">
        <v>88</v>
      </c>
      <c r="JVU56" s="355" t="s">
        <v>88</v>
      </c>
      <c r="JVV56" s="355" t="s">
        <v>88</v>
      </c>
      <c r="JVW56" s="355" t="s">
        <v>88</v>
      </c>
      <c r="JVX56" s="355" t="s">
        <v>88</v>
      </c>
      <c r="JVY56" s="355" t="s">
        <v>88</v>
      </c>
      <c r="JVZ56" s="355" t="s">
        <v>88</v>
      </c>
      <c r="JWA56" s="355" t="s">
        <v>88</v>
      </c>
      <c r="JWB56" s="355" t="s">
        <v>88</v>
      </c>
      <c r="JWC56" s="355" t="s">
        <v>88</v>
      </c>
      <c r="JWD56" s="355" t="s">
        <v>88</v>
      </c>
      <c r="JWE56" s="355" t="s">
        <v>88</v>
      </c>
      <c r="JWF56" s="355" t="s">
        <v>88</v>
      </c>
      <c r="JWG56" s="355" t="s">
        <v>88</v>
      </c>
      <c r="JWH56" s="355" t="s">
        <v>88</v>
      </c>
      <c r="JWI56" s="355" t="s">
        <v>88</v>
      </c>
      <c r="JWJ56" s="355" t="s">
        <v>88</v>
      </c>
      <c r="JWK56" s="355" t="s">
        <v>88</v>
      </c>
      <c r="JWL56" s="355" t="s">
        <v>88</v>
      </c>
      <c r="JWM56" s="355" t="s">
        <v>88</v>
      </c>
      <c r="JWN56" s="355" t="s">
        <v>88</v>
      </c>
      <c r="JWO56" s="355" t="s">
        <v>88</v>
      </c>
      <c r="JWP56" s="355" t="s">
        <v>88</v>
      </c>
      <c r="JWQ56" s="355" t="s">
        <v>88</v>
      </c>
      <c r="JWR56" s="355" t="s">
        <v>88</v>
      </c>
      <c r="JWS56" s="355" t="s">
        <v>88</v>
      </c>
      <c r="JWT56" s="355" t="s">
        <v>88</v>
      </c>
      <c r="JWU56" s="355" t="s">
        <v>88</v>
      </c>
      <c r="JWV56" s="355" t="s">
        <v>88</v>
      </c>
      <c r="JWW56" s="355" t="s">
        <v>88</v>
      </c>
      <c r="JWX56" s="355" t="s">
        <v>88</v>
      </c>
      <c r="JWY56" s="355" t="s">
        <v>88</v>
      </c>
      <c r="JWZ56" s="355" t="s">
        <v>88</v>
      </c>
      <c r="JXA56" s="355" t="s">
        <v>88</v>
      </c>
      <c r="JXB56" s="355" t="s">
        <v>88</v>
      </c>
      <c r="JXC56" s="355" t="s">
        <v>88</v>
      </c>
      <c r="JXD56" s="355" t="s">
        <v>88</v>
      </c>
      <c r="JXE56" s="355" t="s">
        <v>88</v>
      </c>
      <c r="JXF56" s="355" t="s">
        <v>88</v>
      </c>
      <c r="JXG56" s="355" t="s">
        <v>88</v>
      </c>
      <c r="JXH56" s="355" t="s">
        <v>88</v>
      </c>
      <c r="JXI56" s="355" t="s">
        <v>88</v>
      </c>
      <c r="JXJ56" s="355" t="s">
        <v>88</v>
      </c>
      <c r="JXK56" s="355" t="s">
        <v>88</v>
      </c>
      <c r="JXL56" s="355" t="s">
        <v>88</v>
      </c>
      <c r="JXM56" s="355" t="s">
        <v>88</v>
      </c>
      <c r="JXN56" s="355" t="s">
        <v>88</v>
      </c>
      <c r="JXO56" s="355" t="s">
        <v>88</v>
      </c>
      <c r="JXP56" s="355" t="s">
        <v>88</v>
      </c>
      <c r="JXQ56" s="355" t="s">
        <v>88</v>
      </c>
      <c r="JXR56" s="355" t="s">
        <v>88</v>
      </c>
      <c r="JXS56" s="355" t="s">
        <v>88</v>
      </c>
      <c r="JXT56" s="355" t="s">
        <v>88</v>
      </c>
      <c r="JXU56" s="355" t="s">
        <v>88</v>
      </c>
      <c r="JXV56" s="355" t="s">
        <v>88</v>
      </c>
      <c r="JXW56" s="355" t="s">
        <v>88</v>
      </c>
      <c r="JXX56" s="355" t="s">
        <v>88</v>
      </c>
      <c r="JXY56" s="355" t="s">
        <v>88</v>
      </c>
      <c r="JXZ56" s="355" t="s">
        <v>88</v>
      </c>
      <c r="JYA56" s="355" t="s">
        <v>88</v>
      </c>
      <c r="JYB56" s="355" t="s">
        <v>88</v>
      </c>
      <c r="JYC56" s="355" t="s">
        <v>88</v>
      </c>
      <c r="JYD56" s="355" t="s">
        <v>88</v>
      </c>
      <c r="JYE56" s="355" t="s">
        <v>88</v>
      </c>
      <c r="JYF56" s="355" t="s">
        <v>88</v>
      </c>
      <c r="JYG56" s="355" t="s">
        <v>88</v>
      </c>
      <c r="JYH56" s="355" t="s">
        <v>88</v>
      </c>
      <c r="JYI56" s="355" t="s">
        <v>88</v>
      </c>
      <c r="JYJ56" s="355" t="s">
        <v>88</v>
      </c>
      <c r="JYK56" s="355" t="s">
        <v>88</v>
      </c>
      <c r="JYL56" s="355" t="s">
        <v>88</v>
      </c>
      <c r="JYM56" s="355" t="s">
        <v>88</v>
      </c>
      <c r="JYN56" s="355" t="s">
        <v>88</v>
      </c>
      <c r="JYO56" s="355" t="s">
        <v>88</v>
      </c>
      <c r="JYP56" s="355" t="s">
        <v>88</v>
      </c>
      <c r="JYQ56" s="355" t="s">
        <v>88</v>
      </c>
      <c r="JYR56" s="355" t="s">
        <v>88</v>
      </c>
      <c r="JYS56" s="355" t="s">
        <v>88</v>
      </c>
      <c r="JYT56" s="355" t="s">
        <v>88</v>
      </c>
      <c r="JYU56" s="355" t="s">
        <v>88</v>
      </c>
      <c r="JYV56" s="355" t="s">
        <v>88</v>
      </c>
      <c r="JYW56" s="355" t="s">
        <v>88</v>
      </c>
      <c r="JYX56" s="355" t="s">
        <v>88</v>
      </c>
      <c r="JYY56" s="355" t="s">
        <v>88</v>
      </c>
      <c r="JYZ56" s="355" t="s">
        <v>88</v>
      </c>
      <c r="JZA56" s="355" t="s">
        <v>88</v>
      </c>
      <c r="JZB56" s="355" t="s">
        <v>88</v>
      </c>
      <c r="JZC56" s="355" t="s">
        <v>88</v>
      </c>
      <c r="JZD56" s="355" t="s">
        <v>88</v>
      </c>
      <c r="JZE56" s="355" t="s">
        <v>88</v>
      </c>
      <c r="JZF56" s="355" t="s">
        <v>88</v>
      </c>
      <c r="JZG56" s="355" t="s">
        <v>88</v>
      </c>
      <c r="JZH56" s="355" t="s">
        <v>88</v>
      </c>
      <c r="JZI56" s="355" t="s">
        <v>88</v>
      </c>
      <c r="JZJ56" s="355" t="s">
        <v>88</v>
      </c>
      <c r="JZK56" s="355" t="s">
        <v>88</v>
      </c>
      <c r="JZL56" s="355" t="s">
        <v>88</v>
      </c>
      <c r="JZM56" s="355" t="s">
        <v>88</v>
      </c>
      <c r="JZN56" s="355" t="s">
        <v>88</v>
      </c>
      <c r="JZO56" s="355" t="s">
        <v>88</v>
      </c>
      <c r="JZP56" s="355" t="s">
        <v>88</v>
      </c>
      <c r="JZQ56" s="355" t="s">
        <v>88</v>
      </c>
      <c r="JZR56" s="355" t="s">
        <v>88</v>
      </c>
      <c r="JZS56" s="355" t="s">
        <v>88</v>
      </c>
      <c r="JZT56" s="355" t="s">
        <v>88</v>
      </c>
      <c r="JZU56" s="355" t="s">
        <v>88</v>
      </c>
      <c r="JZV56" s="355" t="s">
        <v>88</v>
      </c>
      <c r="JZW56" s="355" t="s">
        <v>88</v>
      </c>
      <c r="JZX56" s="355" t="s">
        <v>88</v>
      </c>
      <c r="JZY56" s="355" t="s">
        <v>88</v>
      </c>
      <c r="JZZ56" s="355" t="s">
        <v>88</v>
      </c>
      <c r="KAA56" s="355" t="s">
        <v>88</v>
      </c>
      <c r="KAB56" s="355" t="s">
        <v>88</v>
      </c>
      <c r="KAC56" s="355" t="s">
        <v>88</v>
      </c>
      <c r="KAD56" s="355" t="s">
        <v>88</v>
      </c>
      <c r="KAE56" s="355" t="s">
        <v>88</v>
      </c>
      <c r="KAF56" s="355" t="s">
        <v>88</v>
      </c>
      <c r="KAG56" s="355" t="s">
        <v>88</v>
      </c>
      <c r="KAH56" s="355" t="s">
        <v>88</v>
      </c>
      <c r="KAI56" s="355" t="s">
        <v>88</v>
      </c>
      <c r="KAJ56" s="355" t="s">
        <v>88</v>
      </c>
      <c r="KAK56" s="355" t="s">
        <v>88</v>
      </c>
      <c r="KAL56" s="355" t="s">
        <v>88</v>
      </c>
      <c r="KAM56" s="355" t="s">
        <v>88</v>
      </c>
      <c r="KAN56" s="355" t="s">
        <v>88</v>
      </c>
      <c r="KAO56" s="355" t="s">
        <v>88</v>
      </c>
      <c r="KAP56" s="355" t="s">
        <v>88</v>
      </c>
      <c r="KAQ56" s="355" t="s">
        <v>88</v>
      </c>
      <c r="KAR56" s="355" t="s">
        <v>88</v>
      </c>
      <c r="KAS56" s="355" t="s">
        <v>88</v>
      </c>
      <c r="KAT56" s="355" t="s">
        <v>88</v>
      </c>
      <c r="KAU56" s="355" t="s">
        <v>88</v>
      </c>
      <c r="KAV56" s="355" t="s">
        <v>88</v>
      </c>
      <c r="KAW56" s="355" t="s">
        <v>88</v>
      </c>
      <c r="KAX56" s="355" t="s">
        <v>88</v>
      </c>
      <c r="KAY56" s="355" t="s">
        <v>88</v>
      </c>
      <c r="KAZ56" s="355" t="s">
        <v>88</v>
      </c>
      <c r="KBA56" s="355" t="s">
        <v>88</v>
      </c>
      <c r="KBB56" s="355" t="s">
        <v>88</v>
      </c>
      <c r="KBC56" s="355" t="s">
        <v>88</v>
      </c>
      <c r="KBD56" s="355" t="s">
        <v>88</v>
      </c>
      <c r="KBE56" s="355" t="s">
        <v>88</v>
      </c>
      <c r="KBF56" s="355" t="s">
        <v>88</v>
      </c>
      <c r="KBG56" s="355" t="s">
        <v>88</v>
      </c>
      <c r="KBH56" s="355" t="s">
        <v>88</v>
      </c>
      <c r="KBI56" s="355" t="s">
        <v>88</v>
      </c>
      <c r="KBJ56" s="355" t="s">
        <v>88</v>
      </c>
      <c r="KBK56" s="355" t="s">
        <v>88</v>
      </c>
      <c r="KBL56" s="355" t="s">
        <v>88</v>
      </c>
      <c r="KBM56" s="355" t="s">
        <v>88</v>
      </c>
      <c r="KBN56" s="355" t="s">
        <v>88</v>
      </c>
      <c r="KBO56" s="355" t="s">
        <v>88</v>
      </c>
      <c r="KBP56" s="355" t="s">
        <v>88</v>
      </c>
      <c r="KBQ56" s="355" t="s">
        <v>88</v>
      </c>
      <c r="KBR56" s="355" t="s">
        <v>88</v>
      </c>
      <c r="KBS56" s="355" t="s">
        <v>88</v>
      </c>
      <c r="KBT56" s="355" t="s">
        <v>88</v>
      </c>
      <c r="KBU56" s="355" t="s">
        <v>88</v>
      </c>
      <c r="KBV56" s="355" t="s">
        <v>88</v>
      </c>
      <c r="KBW56" s="355" t="s">
        <v>88</v>
      </c>
      <c r="KBX56" s="355" t="s">
        <v>88</v>
      </c>
      <c r="KBY56" s="355" t="s">
        <v>88</v>
      </c>
      <c r="KBZ56" s="355" t="s">
        <v>88</v>
      </c>
      <c r="KCA56" s="355" t="s">
        <v>88</v>
      </c>
      <c r="KCB56" s="355" t="s">
        <v>88</v>
      </c>
      <c r="KCC56" s="355" t="s">
        <v>88</v>
      </c>
      <c r="KCD56" s="355" t="s">
        <v>88</v>
      </c>
      <c r="KCE56" s="355" t="s">
        <v>88</v>
      </c>
      <c r="KCF56" s="355" t="s">
        <v>88</v>
      </c>
      <c r="KCG56" s="355" t="s">
        <v>88</v>
      </c>
      <c r="KCH56" s="355" t="s">
        <v>88</v>
      </c>
      <c r="KCI56" s="355" t="s">
        <v>88</v>
      </c>
      <c r="KCJ56" s="355" t="s">
        <v>88</v>
      </c>
      <c r="KCK56" s="355" t="s">
        <v>88</v>
      </c>
      <c r="KCL56" s="355" t="s">
        <v>88</v>
      </c>
      <c r="KCM56" s="355" t="s">
        <v>88</v>
      </c>
      <c r="KCN56" s="355" t="s">
        <v>88</v>
      </c>
      <c r="KCO56" s="355" t="s">
        <v>88</v>
      </c>
      <c r="KCP56" s="355" t="s">
        <v>88</v>
      </c>
      <c r="KCQ56" s="355" t="s">
        <v>88</v>
      </c>
      <c r="KCR56" s="355" t="s">
        <v>88</v>
      </c>
      <c r="KCS56" s="355" t="s">
        <v>88</v>
      </c>
      <c r="KCT56" s="355" t="s">
        <v>88</v>
      </c>
      <c r="KCU56" s="355" t="s">
        <v>88</v>
      </c>
      <c r="KCV56" s="355" t="s">
        <v>88</v>
      </c>
      <c r="KCW56" s="355" t="s">
        <v>88</v>
      </c>
      <c r="KCX56" s="355" t="s">
        <v>88</v>
      </c>
      <c r="KCY56" s="355" t="s">
        <v>88</v>
      </c>
      <c r="KCZ56" s="355" t="s">
        <v>88</v>
      </c>
      <c r="KDA56" s="355" t="s">
        <v>88</v>
      </c>
      <c r="KDB56" s="355" t="s">
        <v>88</v>
      </c>
      <c r="KDC56" s="355" t="s">
        <v>88</v>
      </c>
      <c r="KDD56" s="355" t="s">
        <v>88</v>
      </c>
      <c r="KDE56" s="355" t="s">
        <v>88</v>
      </c>
      <c r="KDF56" s="355" t="s">
        <v>88</v>
      </c>
      <c r="KDG56" s="355" t="s">
        <v>88</v>
      </c>
      <c r="KDH56" s="355" t="s">
        <v>88</v>
      </c>
      <c r="KDI56" s="355" t="s">
        <v>88</v>
      </c>
      <c r="KDJ56" s="355" t="s">
        <v>88</v>
      </c>
      <c r="KDK56" s="355" t="s">
        <v>88</v>
      </c>
      <c r="KDL56" s="355" t="s">
        <v>88</v>
      </c>
      <c r="KDM56" s="355" t="s">
        <v>88</v>
      </c>
      <c r="KDN56" s="355" t="s">
        <v>88</v>
      </c>
      <c r="KDO56" s="355" t="s">
        <v>88</v>
      </c>
      <c r="KDP56" s="355" t="s">
        <v>88</v>
      </c>
      <c r="KDQ56" s="355" t="s">
        <v>88</v>
      </c>
      <c r="KDR56" s="355" t="s">
        <v>88</v>
      </c>
      <c r="KDS56" s="355" t="s">
        <v>88</v>
      </c>
      <c r="KDT56" s="355" t="s">
        <v>88</v>
      </c>
      <c r="KDU56" s="355" t="s">
        <v>88</v>
      </c>
      <c r="KDV56" s="355" t="s">
        <v>88</v>
      </c>
      <c r="KDW56" s="355" t="s">
        <v>88</v>
      </c>
      <c r="KDX56" s="355" t="s">
        <v>88</v>
      </c>
      <c r="KDY56" s="355" t="s">
        <v>88</v>
      </c>
      <c r="KDZ56" s="355" t="s">
        <v>88</v>
      </c>
      <c r="KEA56" s="355" t="s">
        <v>88</v>
      </c>
      <c r="KEB56" s="355" t="s">
        <v>88</v>
      </c>
      <c r="KEC56" s="355" t="s">
        <v>88</v>
      </c>
      <c r="KED56" s="355" t="s">
        <v>88</v>
      </c>
      <c r="KEE56" s="355" t="s">
        <v>88</v>
      </c>
      <c r="KEF56" s="355" t="s">
        <v>88</v>
      </c>
      <c r="KEG56" s="355" t="s">
        <v>88</v>
      </c>
      <c r="KEH56" s="355" t="s">
        <v>88</v>
      </c>
      <c r="KEI56" s="355" t="s">
        <v>88</v>
      </c>
      <c r="KEJ56" s="355" t="s">
        <v>88</v>
      </c>
      <c r="KEK56" s="355" t="s">
        <v>88</v>
      </c>
      <c r="KEL56" s="355" t="s">
        <v>88</v>
      </c>
      <c r="KEM56" s="355" t="s">
        <v>88</v>
      </c>
      <c r="KEN56" s="355" t="s">
        <v>88</v>
      </c>
      <c r="KEO56" s="355" t="s">
        <v>88</v>
      </c>
      <c r="KEP56" s="355" t="s">
        <v>88</v>
      </c>
      <c r="KEQ56" s="355" t="s">
        <v>88</v>
      </c>
      <c r="KER56" s="355" t="s">
        <v>88</v>
      </c>
      <c r="KES56" s="355" t="s">
        <v>88</v>
      </c>
      <c r="KET56" s="355" t="s">
        <v>88</v>
      </c>
      <c r="KEU56" s="355" t="s">
        <v>88</v>
      </c>
      <c r="KEV56" s="355" t="s">
        <v>88</v>
      </c>
      <c r="KEW56" s="355" t="s">
        <v>88</v>
      </c>
      <c r="KEX56" s="355" t="s">
        <v>88</v>
      </c>
      <c r="KEY56" s="355" t="s">
        <v>88</v>
      </c>
      <c r="KEZ56" s="355" t="s">
        <v>88</v>
      </c>
      <c r="KFA56" s="355" t="s">
        <v>88</v>
      </c>
      <c r="KFB56" s="355" t="s">
        <v>88</v>
      </c>
      <c r="KFC56" s="355" t="s">
        <v>88</v>
      </c>
      <c r="KFD56" s="355" t="s">
        <v>88</v>
      </c>
      <c r="KFE56" s="355" t="s">
        <v>88</v>
      </c>
      <c r="KFF56" s="355" t="s">
        <v>88</v>
      </c>
      <c r="KFG56" s="355" t="s">
        <v>88</v>
      </c>
      <c r="KFH56" s="355" t="s">
        <v>88</v>
      </c>
      <c r="KFI56" s="355" t="s">
        <v>88</v>
      </c>
      <c r="KFJ56" s="355" t="s">
        <v>88</v>
      </c>
      <c r="KFK56" s="355" t="s">
        <v>88</v>
      </c>
      <c r="KFL56" s="355" t="s">
        <v>88</v>
      </c>
      <c r="KFM56" s="355" t="s">
        <v>88</v>
      </c>
      <c r="KFN56" s="355" t="s">
        <v>88</v>
      </c>
      <c r="KFO56" s="355" t="s">
        <v>88</v>
      </c>
      <c r="KFP56" s="355" t="s">
        <v>88</v>
      </c>
      <c r="KFQ56" s="355" t="s">
        <v>88</v>
      </c>
      <c r="KFR56" s="355" t="s">
        <v>88</v>
      </c>
      <c r="KFS56" s="355" t="s">
        <v>88</v>
      </c>
      <c r="KFT56" s="355" t="s">
        <v>88</v>
      </c>
      <c r="KFU56" s="355" t="s">
        <v>88</v>
      </c>
      <c r="KFV56" s="355" t="s">
        <v>88</v>
      </c>
      <c r="KFW56" s="355" t="s">
        <v>88</v>
      </c>
      <c r="KFX56" s="355" t="s">
        <v>88</v>
      </c>
      <c r="KFY56" s="355" t="s">
        <v>88</v>
      </c>
      <c r="KFZ56" s="355" t="s">
        <v>88</v>
      </c>
      <c r="KGA56" s="355" t="s">
        <v>88</v>
      </c>
      <c r="KGB56" s="355" t="s">
        <v>88</v>
      </c>
      <c r="KGC56" s="355" t="s">
        <v>88</v>
      </c>
      <c r="KGD56" s="355" t="s">
        <v>88</v>
      </c>
      <c r="KGE56" s="355" t="s">
        <v>88</v>
      </c>
      <c r="KGF56" s="355" t="s">
        <v>88</v>
      </c>
      <c r="KGG56" s="355" t="s">
        <v>88</v>
      </c>
      <c r="KGH56" s="355" t="s">
        <v>88</v>
      </c>
      <c r="KGI56" s="355" t="s">
        <v>88</v>
      </c>
      <c r="KGJ56" s="355" t="s">
        <v>88</v>
      </c>
      <c r="KGK56" s="355" t="s">
        <v>88</v>
      </c>
      <c r="KGL56" s="355" t="s">
        <v>88</v>
      </c>
      <c r="KGM56" s="355" t="s">
        <v>88</v>
      </c>
      <c r="KGN56" s="355" t="s">
        <v>88</v>
      </c>
      <c r="KGO56" s="355" t="s">
        <v>88</v>
      </c>
      <c r="KGP56" s="355" t="s">
        <v>88</v>
      </c>
      <c r="KGQ56" s="355" t="s">
        <v>88</v>
      </c>
      <c r="KGR56" s="355" t="s">
        <v>88</v>
      </c>
      <c r="KGS56" s="355" t="s">
        <v>88</v>
      </c>
      <c r="KGT56" s="355" t="s">
        <v>88</v>
      </c>
      <c r="KGU56" s="355" t="s">
        <v>88</v>
      </c>
      <c r="KGV56" s="355" t="s">
        <v>88</v>
      </c>
      <c r="KGW56" s="355" t="s">
        <v>88</v>
      </c>
      <c r="KGX56" s="355" t="s">
        <v>88</v>
      </c>
      <c r="KGY56" s="355" t="s">
        <v>88</v>
      </c>
      <c r="KGZ56" s="355" t="s">
        <v>88</v>
      </c>
      <c r="KHA56" s="355" t="s">
        <v>88</v>
      </c>
      <c r="KHB56" s="355" t="s">
        <v>88</v>
      </c>
      <c r="KHC56" s="355" t="s">
        <v>88</v>
      </c>
      <c r="KHD56" s="355" t="s">
        <v>88</v>
      </c>
      <c r="KHE56" s="355" t="s">
        <v>88</v>
      </c>
      <c r="KHF56" s="355" t="s">
        <v>88</v>
      </c>
      <c r="KHG56" s="355" t="s">
        <v>88</v>
      </c>
      <c r="KHH56" s="355" t="s">
        <v>88</v>
      </c>
      <c r="KHI56" s="355" t="s">
        <v>88</v>
      </c>
      <c r="KHJ56" s="355" t="s">
        <v>88</v>
      </c>
      <c r="KHK56" s="355" t="s">
        <v>88</v>
      </c>
      <c r="KHL56" s="355" t="s">
        <v>88</v>
      </c>
      <c r="KHM56" s="355" t="s">
        <v>88</v>
      </c>
      <c r="KHN56" s="355" t="s">
        <v>88</v>
      </c>
      <c r="KHO56" s="355" t="s">
        <v>88</v>
      </c>
      <c r="KHP56" s="355" t="s">
        <v>88</v>
      </c>
      <c r="KHQ56" s="355" t="s">
        <v>88</v>
      </c>
      <c r="KHR56" s="355" t="s">
        <v>88</v>
      </c>
      <c r="KHS56" s="355" t="s">
        <v>88</v>
      </c>
      <c r="KHT56" s="355" t="s">
        <v>88</v>
      </c>
      <c r="KHU56" s="355" t="s">
        <v>88</v>
      </c>
      <c r="KHV56" s="355" t="s">
        <v>88</v>
      </c>
      <c r="KHW56" s="355" t="s">
        <v>88</v>
      </c>
      <c r="KHX56" s="355" t="s">
        <v>88</v>
      </c>
      <c r="KHY56" s="355" t="s">
        <v>88</v>
      </c>
      <c r="KHZ56" s="355" t="s">
        <v>88</v>
      </c>
      <c r="KIA56" s="355" t="s">
        <v>88</v>
      </c>
      <c r="KIB56" s="355" t="s">
        <v>88</v>
      </c>
      <c r="KIC56" s="355" t="s">
        <v>88</v>
      </c>
      <c r="KID56" s="355" t="s">
        <v>88</v>
      </c>
      <c r="KIE56" s="355" t="s">
        <v>88</v>
      </c>
      <c r="KIF56" s="355" t="s">
        <v>88</v>
      </c>
      <c r="KIG56" s="355" t="s">
        <v>88</v>
      </c>
      <c r="KIH56" s="355" t="s">
        <v>88</v>
      </c>
      <c r="KII56" s="355" t="s">
        <v>88</v>
      </c>
      <c r="KIJ56" s="355" t="s">
        <v>88</v>
      </c>
      <c r="KIK56" s="355" t="s">
        <v>88</v>
      </c>
      <c r="KIL56" s="355" t="s">
        <v>88</v>
      </c>
      <c r="KIM56" s="355" t="s">
        <v>88</v>
      </c>
      <c r="KIN56" s="355" t="s">
        <v>88</v>
      </c>
      <c r="KIO56" s="355" t="s">
        <v>88</v>
      </c>
      <c r="KIP56" s="355" t="s">
        <v>88</v>
      </c>
      <c r="KIQ56" s="355" t="s">
        <v>88</v>
      </c>
      <c r="KIR56" s="355" t="s">
        <v>88</v>
      </c>
      <c r="KIS56" s="355" t="s">
        <v>88</v>
      </c>
      <c r="KIT56" s="355" t="s">
        <v>88</v>
      </c>
      <c r="KIU56" s="355" t="s">
        <v>88</v>
      </c>
      <c r="KIV56" s="355" t="s">
        <v>88</v>
      </c>
      <c r="KIW56" s="355" t="s">
        <v>88</v>
      </c>
      <c r="KIX56" s="355" t="s">
        <v>88</v>
      </c>
      <c r="KIY56" s="355" t="s">
        <v>88</v>
      </c>
      <c r="KIZ56" s="355" t="s">
        <v>88</v>
      </c>
      <c r="KJA56" s="355" t="s">
        <v>88</v>
      </c>
      <c r="KJB56" s="355" t="s">
        <v>88</v>
      </c>
      <c r="KJC56" s="355" t="s">
        <v>88</v>
      </c>
      <c r="KJD56" s="355" t="s">
        <v>88</v>
      </c>
      <c r="KJE56" s="355" t="s">
        <v>88</v>
      </c>
      <c r="KJF56" s="355" t="s">
        <v>88</v>
      </c>
      <c r="KJG56" s="355" t="s">
        <v>88</v>
      </c>
      <c r="KJH56" s="355" t="s">
        <v>88</v>
      </c>
      <c r="KJI56" s="355" t="s">
        <v>88</v>
      </c>
      <c r="KJJ56" s="355" t="s">
        <v>88</v>
      </c>
      <c r="KJK56" s="355" t="s">
        <v>88</v>
      </c>
      <c r="KJL56" s="355" t="s">
        <v>88</v>
      </c>
      <c r="KJM56" s="355" t="s">
        <v>88</v>
      </c>
      <c r="KJN56" s="355" t="s">
        <v>88</v>
      </c>
      <c r="KJO56" s="355" t="s">
        <v>88</v>
      </c>
      <c r="KJP56" s="355" t="s">
        <v>88</v>
      </c>
      <c r="KJQ56" s="355" t="s">
        <v>88</v>
      </c>
      <c r="KJR56" s="355" t="s">
        <v>88</v>
      </c>
      <c r="KJS56" s="355" t="s">
        <v>88</v>
      </c>
      <c r="KJT56" s="355" t="s">
        <v>88</v>
      </c>
      <c r="KJU56" s="355" t="s">
        <v>88</v>
      </c>
      <c r="KJV56" s="355" t="s">
        <v>88</v>
      </c>
      <c r="KJW56" s="355" t="s">
        <v>88</v>
      </c>
      <c r="KJX56" s="355" t="s">
        <v>88</v>
      </c>
      <c r="KJY56" s="355" t="s">
        <v>88</v>
      </c>
      <c r="KJZ56" s="355" t="s">
        <v>88</v>
      </c>
      <c r="KKA56" s="355" t="s">
        <v>88</v>
      </c>
      <c r="KKB56" s="355" t="s">
        <v>88</v>
      </c>
      <c r="KKC56" s="355" t="s">
        <v>88</v>
      </c>
      <c r="KKD56" s="355" t="s">
        <v>88</v>
      </c>
      <c r="KKE56" s="355" t="s">
        <v>88</v>
      </c>
      <c r="KKF56" s="355" t="s">
        <v>88</v>
      </c>
      <c r="KKG56" s="355" t="s">
        <v>88</v>
      </c>
      <c r="KKH56" s="355" t="s">
        <v>88</v>
      </c>
      <c r="KKI56" s="355" t="s">
        <v>88</v>
      </c>
      <c r="KKJ56" s="355" t="s">
        <v>88</v>
      </c>
      <c r="KKK56" s="355" t="s">
        <v>88</v>
      </c>
      <c r="KKL56" s="355" t="s">
        <v>88</v>
      </c>
      <c r="KKM56" s="355" t="s">
        <v>88</v>
      </c>
      <c r="KKN56" s="355" t="s">
        <v>88</v>
      </c>
      <c r="KKO56" s="355" t="s">
        <v>88</v>
      </c>
      <c r="KKP56" s="355" t="s">
        <v>88</v>
      </c>
      <c r="KKQ56" s="355" t="s">
        <v>88</v>
      </c>
      <c r="KKR56" s="355" t="s">
        <v>88</v>
      </c>
      <c r="KKS56" s="355" t="s">
        <v>88</v>
      </c>
      <c r="KKT56" s="355" t="s">
        <v>88</v>
      </c>
      <c r="KKU56" s="355" t="s">
        <v>88</v>
      </c>
      <c r="KKV56" s="355" t="s">
        <v>88</v>
      </c>
      <c r="KKW56" s="355" t="s">
        <v>88</v>
      </c>
      <c r="KKX56" s="355" t="s">
        <v>88</v>
      </c>
      <c r="KKY56" s="355" t="s">
        <v>88</v>
      </c>
      <c r="KKZ56" s="355" t="s">
        <v>88</v>
      </c>
      <c r="KLA56" s="355" t="s">
        <v>88</v>
      </c>
      <c r="KLB56" s="355" t="s">
        <v>88</v>
      </c>
      <c r="KLC56" s="355" t="s">
        <v>88</v>
      </c>
      <c r="KLD56" s="355" t="s">
        <v>88</v>
      </c>
      <c r="KLE56" s="355" t="s">
        <v>88</v>
      </c>
      <c r="KLF56" s="355" t="s">
        <v>88</v>
      </c>
      <c r="KLG56" s="355" t="s">
        <v>88</v>
      </c>
      <c r="KLH56" s="355" t="s">
        <v>88</v>
      </c>
      <c r="KLI56" s="355" t="s">
        <v>88</v>
      </c>
      <c r="KLJ56" s="355" t="s">
        <v>88</v>
      </c>
      <c r="KLK56" s="355" t="s">
        <v>88</v>
      </c>
      <c r="KLL56" s="355" t="s">
        <v>88</v>
      </c>
      <c r="KLM56" s="355" t="s">
        <v>88</v>
      </c>
      <c r="KLN56" s="355" t="s">
        <v>88</v>
      </c>
      <c r="KLO56" s="355" t="s">
        <v>88</v>
      </c>
      <c r="KLP56" s="355" t="s">
        <v>88</v>
      </c>
      <c r="KLQ56" s="355" t="s">
        <v>88</v>
      </c>
      <c r="KLR56" s="355" t="s">
        <v>88</v>
      </c>
      <c r="KLS56" s="355" t="s">
        <v>88</v>
      </c>
      <c r="KLT56" s="355" t="s">
        <v>88</v>
      </c>
      <c r="KLU56" s="355" t="s">
        <v>88</v>
      </c>
      <c r="KLV56" s="355" t="s">
        <v>88</v>
      </c>
      <c r="KLW56" s="355" t="s">
        <v>88</v>
      </c>
      <c r="KLX56" s="355" t="s">
        <v>88</v>
      </c>
      <c r="KLY56" s="355" t="s">
        <v>88</v>
      </c>
      <c r="KLZ56" s="355" t="s">
        <v>88</v>
      </c>
      <c r="KMA56" s="355" t="s">
        <v>88</v>
      </c>
      <c r="KMB56" s="355" t="s">
        <v>88</v>
      </c>
      <c r="KMC56" s="355" t="s">
        <v>88</v>
      </c>
      <c r="KMD56" s="355" t="s">
        <v>88</v>
      </c>
      <c r="KME56" s="355" t="s">
        <v>88</v>
      </c>
      <c r="KMF56" s="355" t="s">
        <v>88</v>
      </c>
      <c r="KMG56" s="355" t="s">
        <v>88</v>
      </c>
      <c r="KMH56" s="355" t="s">
        <v>88</v>
      </c>
      <c r="KMI56" s="355" t="s">
        <v>88</v>
      </c>
      <c r="KMJ56" s="355" t="s">
        <v>88</v>
      </c>
      <c r="KMK56" s="355" t="s">
        <v>88</v>
      </c>
      <c r="KML56" s="355" t="s">
        <v>88</v>
      </c>
      <c r="KMM56" s="355" t="s">
        <v>88</v>
      </c>
      <c r="KMN56" s="355" t="s">
        <v>88</v>
      </c>
      <c r="KMO56" s="355" t="s">
        <v>88</v>
      </c>
      <c r="KMP56" s="355" t="s">
        <v>88</v>
      </c>
      <c r="KMQ56" s="355" t="s">
        <v>88</v>
      </c>
      <c r="KMR56" s="355" t="s">
        <v>88</v>
      </c>
      <c r="KMS56" s="355" t="s">
        <v>88</v>
      </c>
      <c r="KMT56" s="355" t="s">
        <v>88</v>
      </c>
      <c r="KMU56" s="355" t="s">
        <v>88</v>
      </c>
      <c r="KMV56" s="355" t="s">
        <v>88</v>
      </c>
      <c r="KMW56" s="355" t="s">
        <v>88</v>
      </c>
      <c r="KMX56" s="355" t="s">
        <v>88</v>
      </c>
      <c r="KMY56" s="355" t="s">
        <v>88</v>
      </c>
      <c r="KMZ56" s="355" t="s">
        <v>88</v>
      </c>
      <c r="KNA56" s="355" t="s">
        <v>88</v>
      </c>
      <c r="KNB56" s="355" t="s">
        <v>88</v>
      </c>
      <c r="KNC56" s="355" t="s">
        <v>88</v>
      </c>
      <c r="KND56" s="355" t="s">
        <v>88</v>
      </c>
      <c r="KNE56" s="355" t="s">
        <v>88</v>
      </c>
      <c r="KNF56" s="355" t="s">
        <v>88</v>
      </c>
      <c r="KNG56" s="355" t="s">
        <v>88</v>
      </c>
      <c r="KNH56" s="355" t="s">
        <v>88</v>
      </c>
      <c r="KNI56" s="355" t="s">
        <v>88</v>
      </c>
      <c r="KNJ56" s="355" t="s">
        <v>88</v>
      </c>
      <c r="KNK56" s="355" t="s">
        <v>88</v>
      </c>
      <c r="KNL56" s="355" t="s">
        <v>88</v>
      </c>
      <c r="KNM56" s="355" t="s">
        <v>88</v>
      </c>
      <c r="KNN56" s="355" t="s">
        <v>88</v>
      </c>
      <c r="KNO56" s="355" t="s">
        <v>88</v>
      </c>
      <c r="KNP56" s="355" t="s">
        <v>88</v>
      </c>
      <c r="KNQ56" s="355" t="s">
        <v>88</v>
      </c>
      <c r="KNR56" s="355" t="s">
        <v>88</v>
      </c>
      <c r="KNS56" s="355" t="s">
        <v>88</v>
      </c>
      <c r="KNT56" s="355" t="s">
        <v>88</v>
      </c>
      <c r="KNU56" s="355" t="s">
        <v>88</v>
      </c>
      <c r="KNV56" s="355" t="s">
        <v>88</v>
      </c>
      <c r="KNW56" s="355" t="s">
        <v>88</v>
      </c>
      <c r="KNX56" s="355" t="s">
        <v>88</v>
      </c>
      <c r="KNY56" s="355" t="s">
        <v>88</v>
      </c>
      <c r="KNZ56" s="355" t="s">
        <v>88</v>
      </c>
      <c r="KOA56" s="355" t="s">
        <v>88</v>
      </c>
      <c r="KOB56" s="355" t="s">
        <v>88</v>
      </c>
      <c r="KOC56" s="355" t="s">
        <v>88</v>
      </c>
      <c r="KOD56" s="355" t="s">
        <v>88</v>
      </c>
      <c r="KOE56" s="355" t="s">
        <v>88</v>
      </c>
      <c r="KOF56" s="355" t="s">
        <v>88</v>
      </c>
      <c r="KOG56" s="355" t="s">
        <v>88</v>
      </c>
      <c r="KOH56" s="355" t="s">
        <v>88</v>
      </c>
      <c r="KOI56" s="355" t="s">
        <v>88</v>
      </c>
      <c r="KOJ56" s="355" t="s">
        <v>88</v>
      </c>
      <c r="KOK56" s="355" t="s">
        <v>88</v>
      </c>
      <c r="KOL56" s="355" t="s">
        <v>88</v>
      </c>
      <c r="KOM56" s="355" t="s">
        <v>88</v>
      </c>
      <c r="KON56" s="355" t="s">
        <v>88</v>
      </c>
      <c r="KOO56" s="355" t="s">
        <v>88</v>
      </c>
      <c r="KOP56" s="355" t="s">
        <v>88</v>
      </c>
      <c r="KOQ56" s="355" t="s">
        <v>88</v>
      </c>
      <c r="KOR56" s="355" t="s">
        <v>88</v>
      </c>
      <c r="KOS56" s="355" t="s">
        <v>88</v>
      </c>
      <c r="KOT56" s="355" t="s">
        <v>88</v>
      </c>
      <c r="KOU56" s="355" t="s">
        <v>88</v>
      </c>
      <c r="KOV56" s="355" t="s">
        <v>88</v>
      </c>
      <c r="KOW56" s="355" t="s">
        <v>88</v>
      </c>
      <c r="KOX56" s="355" t="s">
        <v>88</v>
      </c>
      <c r="KOY56" s="355" t="s">
        <v>88</v>
      </c>
      <c r="KOZ56" s="355" t="s">
        <v>88</v>
      </c>
      <c r="KPA56" s="355" t="s">
        <v>88</v>
      </c>
      <c r="KPB56" s="355" t="s">
        <v>88</v>
      </c>
      <c r="KPC56" s="355" t="s">
        <v>88</v>
      </c>
      <c r="KPD56" s="355" t="s">
        <v>88</v>
      </c>
      <c r="KPE56" s="355" t="s">
        <v>88</v>
      </c>
      <c r="KPF56" s="355" t="s">
        <v>88</v>
      </c>
      <c r="KPG56" s="355" t="s">
        <v>88</v>
      </c>
      <c r="KPH56" s="355" t="s">
        <v>88</v>
      </c>
      <c r="KPI56" s="355" t="s">
        <v>88</v>
      </c>
      <c r="KPJ56" s="355" t="s">
        <v>88</v>
      </c>
      <c r="KPK56" s="355" t="s">
        <v>88</v>
      </c>
      <c r="KPL56" s="355" t="s">
        <v>88</v>
      </c>
      <c r="KPM56" s="355" t="s">
        <v>88</v>
      </c>
      <c r="KPN56" s="355" t="s">
        <v>88</v>
      </c>
      <c r="KPO56" s="355" t="s">
        <v>88</v>
      </c>
      <c r="KPP56" s="355" t="s">
        <v>88</v>
      </c>
      <c r="KPQ56" s="355" t="s">
        <v>88</v>
      </c>
      <c r="KPR56" s="355" t="s">
        <v>88</v>
      </c>
      <c r="KPS56" s="355" t="s">
        <v>88</v>
      </c>
      <c r="KPT56" s="355" t="s">
        <v>88</v>
      </c>
      <c r="KPU56" s="355" t="s">
        <v>88</v>
      </c>
      <c r="KPV56" s="355" t="s">
        <v>88</v>
      </c>
      <c r="KPW56" s="355" t="s">
        <v>88</v>
      </c>
      <c r="KPX56" s="355" t="s">
        <v>88</v>
      </c>
      <c r="KPY56" s="355" t="s">
        <v>88</v>
      </c>
      <c r="KPZ56" s="355" t="s">
        <v>88</v>
      </c>
      <c r="KQA56" s="355" t="s">
        <v>88</v>
      </c>
      <c r="KQB56" s="355" t="s">
        <v>88</v>
      </c>
      <c r="KQC56" s="355" t="s">
        <v>88</v>
      </c>
      <c r="KQD56" s="355" t="s">
        <v>88</v>
      </c>
      <c r="KQE56" s="355" t="s">
        <v>88</v>
      </c>
      <c r="KQF56" s="355" t="s">
        <v>88</v>
      </c>
      <c r="KQG56" s="355" t="s">
        <v>88</v>
      </c>
      <c r="KQH56" s="355" t="s">
        <v>88</v>
      </c>
      <c r="KQI56" s="355" t="s">
        <v>88</v>
      </c>
      <c r="KQJ56" s="355" t="s">
        <v>88</v>
      </c>
      <c r="KQK56" s="355" t="s">
        <v>88</v>
      </c>
      <c r="KQL56" s="355" t="s">
        <v>88</v>
      </c>
      <c r="KQM56" s="355" t="s">
        <v>88</v>
      </c>
      <c r="KQN56" s="355" t="s">
        <v>88</v>
      </c>
      <c r="KQO56" s="355" t="s">
        <v>88</v>
      </c>
      <c r="KQP56" s="355" t="s">
        <v>88</v>
      </c>
      <c r="KQQ56" s="355" t="s">
        <v>88</v>
      </c>
      <c r="KQR56" s="355" t="s">
        <v>88</v>
      </c>
      <c r="KQS56" s="355" t="s">
        <v>88</v>
      </c>
      <c r="KQT56" s="355" t="s">
        <v>88</v>
      </c>
      <c r="KQU56" s="355" t="s">
        <v>88</v>
      </c>
      <c r="KQV56" s="355" t="s">
        <v>88</v>
      </c>
      <c r="KQW56" s="355" t="s">
        <v>88</v>
      </c>
      <c r="KQX56" s="355" t="s">
        <v>88</v>
      </c>
      <c r="KQY56" s="355" t="s">
        <v>88</v>
      </c>
      <c r="KQZ56" s="355" t="s">
        <v>88</v>
      </c>
      <c r="KRA56" s="355" t="s">
        <v>88</v>
      </c>
      <c r="KRB56" s="355" t="s">
        <v>88</v>
      </c>
      <c r="KRC56" s="355" t="s">
        <v>88</v>
      </c>
      <c r="KRD56" s="355" t="s">
        <v>88</v>
      </c>
      <c r="KRE56" s="355" t="s">
        <v>88</v>
      </c>
      <c r="KRF56" s="355" t="s">
        <v>88</v>
      </c>
      <c r="KRG56" s="355" t="s">
        <v>88</v>
      </c>
      <c r="KRH56" s="355" t="s">
        <v>88</v>
      </c>
      <c r="KRI56" s="355" t="s">
        <v>88</v>
      </c>
      <c r="KRJ56" s="355" t="s">
        <v>88</v>
      </c>
      <c r="KRK56" s="355" t="s">
        <v>88</v>
      </c>
      <c r="KRL56" s="355" t="s">
        <v>88</v>
      </c>
      <c r="KRM56" s="355" t="s">
        <v>88</v>
      </c>
      <c r="KRN56" s="355" t="s">
        <v>88</v>
      </c>
      <c r="KRO56" s="355" t="s">
        <v>88</v>
      </c>
      <c r="KRP56" s="355" t="s">
        <v>88</v>
      </c>
      <c r="KRQ56" s="355" t="s">
        <v>88</v>
      </c>
      <c r="KRR56" s="355" t="s">
        <v>88</v>
      </c>
      <c r="KRS56" s="355" t="s">
        <v>88</v>
      </c>
      <c r="KRT56" s="355" t="s">
        <v>88</v>
      </c>
      <c r="KRU56" s="355" t="s">
        <v>88</v>
      </c>
      <c r="KRV56" s="355" t="s">
        <v>88</v>
      </c>
      <c r="KRW56" s="355" t="s">
        <v>88</v>
      </c>
      <c r="KRX56" s="355" t="s">
        <v>88</v>
      </c>
      <c r="KRY56" s="355" t="s">
        <v>88</v>
      </c>
      <c r="KRZ56" s="355" t="s">
        <v>88</v>
      </c>
      <c r="KSA56" s="355" t="s">
        <v>88</v>
      </c>
      <c r="KSB56" s="355" t="s">
        <v>88</v>
      </c>
      <c r="KSC56" s="355" t="s">
        <v>88</v>
      </c>
      <c r="KSD56" s="355" t="s">
        <v>88</v>
      </c>
      <c r="KSE56" s="355" t="s">
        <v>88</v>
      </c>
      <c r="KSF56" s="355" t="s">
        <v>88</v>
      </c>
      <c r="KSG56" s="355" t="s">
        <v>88</v>
      </c>
      <c r="KSH56" s="355" t="s">
        <v>88</v>
      </c>
      <c r="KSI56" s="355" t="s">
        <v>88</v>
      </c>
      <c r="KSJ56" s="355" t="s">
        <v>88</v>
      </c>
      <c r="KSK56" s="355" t="s">
        <v>88</v>
      </c>
      <c r="KSL56" s="355" t="s">
        <v>88</v>
      </c>
      <c r="KSM56" s="355" t="s">
        <v>88</v>
      </c>
      <c r="KSN56" s="355" t="s">
        <v>88</v>
      </c>
      <c r="KSO56" s="355" t="s">
        <v>88</v>
      </c>
      <c r="KSP56" s="355" t="s">
        <v>88</v>
      </c>
      <c r="KSQ56" s="355" t="s">
        <v>88</v>
      </c>
      <c r="KSR56" s="355" t="s">
        <v>88</v>
      </c>
      <c r="KSS56" s="355" t="s">
        <v>88</v>
      </c>
      <c r="KST56" s="355" t="s">
        <v>88</v>
      </c>
      <c r="KSU56" s="355" t="s">
        <v>88</v>
      </c>
      <c r="KSV56" s="355" t="s">
        <v>88</v>
      </c>
      <c r="KSW56" s="355" t="s">
        <v>88</v>
      </c>
      <c r="KSX56" s="355" t="s">
        <v>88</v>
      </c>
      <c r="KSY56" s="355" t="s">
        <v>88</v>
      </c>
      <c r="KSZ56" s="355" t="s">
        <v>88</v>
      </c>
      <c r="KTA56" s="355" t="s">
        <v>88</v>
      </c>
      <c r="KTB56" s="355" t="s">
        <v>88</v>
      </c>
      <c r="KTC56" s="355" t="s">
        <v>88</v>
      </c>
      <c r="KTD56" s="355" t="s">
        <v>88</v>
      </c>
      <c r="KTE56" s="355" t="s">
        <v>88</v>
      </c>
      <c r="KTF56" s="355" t="s">
        <v>88</v>
      </c>
      <c r="KTG56" s="355" t="s">
        <v>88</v>
      </c>
      <c r="KTH56" s="355" t="s">
        <v>88</v>
      </c>
      <c r="KTI56" s="355" t="s">
        <v>88</v>
      </c>
      <c r="KTJ56" s="355" t="s">
        <v>88</v>
      </c>
      <c r="KTK56" s="355" t="s">
        <v>88</v>
      </c>
      <c r="KTL56" s="355" t="s">
        <v>88</v>
      </c>
      <c r="KTM56" s="355" t="s">
        <v>88</v>
      </c>
      <c r="KTN56" s="355" t="s">
        <v>88</v>
      </c>
      <c r="KTO56" s="355" t="s">
        <v>88</v>
      </c>
      <c r="KTP56" s="355" t="s">
        <v>88</v>
      </c>
      <c r="KTQ56" s="355" t="s">
        <v>88</v>
      </c>
      <c r="KTR56" s="355" t="s">
        <v>88</v>
      </c>
      <c r="KTS56" s="355" t="s">
        <v>88</v>
      </c>
      <c r="KTT56" s="355" t="s">
        <v>88</v>
      </c>
      <c r="KTU56" s="355" t="s">
        <v>88</v>
      </c>
      <c r="KTV56" s="355" t="s">
        <v>88</v>
      </c>
      <c r="KTW56" s="355" t="s">
        <v>88</v>
      </c>
      <c r="KTX56" s="355" t="s">
        <v>88</v>
      </c>
      <c r="KTY56" s="355" t="s">
        <v>88</v>
      </c>
      <c r="KTZ56" s="355" t="s">
        <v>88</v>
      </c>
      <c r="KUA56" s="355" t="s">
        <v>88</v>
      </c>
      <c r="KUB56" s="355" t="s">
        <v>88</v>
      </c>
      <c r="KUC56" s="355" t="s">
        <v>88</v>
      </c>
      <c r="KUD56" s="355" t="s">
        <v>88</v>
      </c>
      <c r="KUE56" s="355" t="s">
        <v>88</v>
      </c>
      <c r="KUF56" s="355" t="s">
        <v>88</v>
      </c>
      <c r="KUG56" s="355" t="s">
        <v>88</v>
      </c>
      <c r="KUH56" s="355" t="s">
        <v>88</v>
      </c>
      <c r="KUI56" s="355" t="s">
        <v>88</v>
      </c>
      <c r="KUJ56" s="355" t="s">
        <v>88</v>
      </c>
      <c r="KUK56" s="355" t="s">
        <v>88</v>
      </c>
      <c r="KUL56" s="355" t="s">
        <v>88</v>
      </c>
      <c r="KUM56" s="355" t="s">
        <v>88</v>
      </c>
      <c r="KUN56" s="355" t="s">
        <v>88</v>
      </c>
      <c r="KUO56" s="355" t="s">
        <v>88</v>
      </c>
      <c r="KUP56" s="355" t="s">
        <v>88</v>
      </c>
      <c r="KUQ56" s="355" t="s">
        <v>88</v>
      </c>
      <c r="KUR56" s="355" t="s">
        <v>88</v>
      </c>
      <c r="KUS56" s="355" t="s">
        <v>88</v>
      </c>
      <c r="KUT56" s="355" t="s">
        <v>88</v>
      </c>
      <c r="KUU56" s="355" t="s">
        <v>88</v>
      </c>
      <c r="KUV56" s="355" t="s">
        <v>88</v>
      </c>
      <c r="KUW56" s="355" t="s">
        <v>88</v>
      </c>
      <c r="KUX56" s="355" t="s">
        <v>88</v>
      </c>
      <c r="KUY56" s="355" t="s">
        <v>88</v>
      </c>
      <c r="KUZ56" s="355" t="s">
        <v>88</v>
      </c>
      <c r="KVA56" s="355" t="s">
        <v>88</v>
      </c>
      <c r="KVB56" s="355" t="s">
        <v>88</v>
      </c>
      <c r="KVC56" s="355" t="s">
        <v>88</v>
      </c>
      <c r="KVD56" s="355" t="s">
        <v>88</v>
      </c>
      <c r="KVE56" s="355" t="s">
        <v>88</v>
      </c>
      <c r="KVF56" s="355" t="s">
        <v>88</v>
      </c>
      <c r="KVG56" s="355" t="s">
        <v>88</v>
      </c>
      <c r="KVH56" s="355" t="s">
        <v>88</v>
      </c>
      <c r="KVI56" s="355" t="s">
        <v>88</v>
      </c>
      <c r="KVJ56" s="355" t="s">
        <v>88</v>
      </c>
      <c r="KVK56" s="355" t="s">
        <v>88</v>
      </c>
      <c r="KVL56" s="355" t="s">
        <v>88</v>
      </c>
      <c r="KVM56" s="355" t="s">
        <v>88</v>
      </c>
      <c r="KVN56" s="355" t="s">
        <v>88</v>
      </c>
      <c r="KVO56" s="355" t="s">
        <v>88</v>
      </c>
      <c r="KVP56" s="355" t="s">
        <v>88</v>
      </c>
      <c r="KVQ56" s="355" t="s">
        <v>88</v>
      </c>
      <c r="KVR56" s="355" t="s">
        <v>88</v>
      </c>
      <c r="KVS56" s="355" t="s">
        <v>88</v>
      </c>
      <c r="KVT56" s="355" t="s">
        <v>88</v>
      </c>
      <c r="KVU56" s="355" t="s">
        <v>88</v>
      </c>
      <c r="KVV56" s="355" t="s">
        <v>88</v>
      </c>
      <c r="KVW56" s="355" t="s">
        <v>88</v>
      </c>
      <c r="KVX56" s="355" t="s">
        <v>88</v>
      </c>
      <c r="KVY56" s="355" t="s">
        <v>88</v>
      </c>
      <c r="KVZ56" s="355" t="s">
        <v>88</v>
      </c>
      <c r="KWA56" s="355" t="s">
        <v>88</v>
      </c>
      <c r="KWB56" s="355" t="s">
        <v>88</v>
      </c>
      <c r="KWC56" s="355" t="s">
        <v>88</v>
      </c>
      <c r="KWD56" s="355" t="s">
        <v>88</v>
      </c>
      <c r="KWE56" s="355" t="s">
        <v>88</v>
      </c>
      <c r="KWF56" s="355" t="s">
        <v>88</v>
      </c>
      <c r="KWG56" s="355" t="s">
        <v>88</v>
      </c>
      <c r="KWH56" s="355" t="s">
        <v>88</v>
      </c>
      <c r="KWI56" s="355" t="s">
        <v>88</v>
      </c>
      <c r="KWJ56" s="355" t="s">
        <v>88</v>
      </c>
      <c r="KWK56" s="355" t="s">
        <v>88</v>
      </c>
      <c r="KWL56" s="355" t="s">
        <v>88</v>
      </c>
      <c r="KWM56" s="355" t="s">
        <v>88</v>
      </c>
      <c r="KWN56" s="355" t="s">
        <v>88</v>
      </c>
      <c r="KWO56" s="355" t="s">
        <v>88</v>
      </c>
      <c r="KWP56" s="355" t="s">
        <v>88</v>
      </c>
      <c r="KWQ56" s="355" t="s">
        <v>88</v>
      </c>
      <c r="KWR56" s="355" t="s">
        <v>88</v>
      </c>
      <c r="KWS56" s="355" t="s">
        <v>88</v>
      </c>
      <c r="KWT56" s="355" t="s">
        <v>88</v>
      </c>
      <c r="KWU56" s="355" t="s">
        <v>88</v>
      </c>
      <c r="KWV56" s="355" t="s">
        <v>88</v>
      </c>
      <c r="KWW56" s="355" t="s">
        <v>88</v>
      </c>
      <c r="KWX56" s="355" t="s">
        <v>88</v>
      </c>
      <c r="KWY56" s="355" t="s">
        <v>88</v>
      </c>
      <c r="KWZ56" s="355" t="s">
        <v>88</v>
      </c>
      <c r="KXA56" s="355" t="s">
        <v>88</v>
      </c>
      <c r="KXB56" s="355" t="s">
        <v>88</v>
      </c>
      <c r="KXC56" s="355" t="s">
        <v>88</v>
      </c>
      <c r="KXD56" s="355" t="s">
        <v>88</v>
      </c>
      <c r="KXE56" s="355" t="s">
        <v>88</v>
      </c>
      <c r="KXF56" s="355" t="s">
        <v>88</v>
      </c>
      <c r="KXG56" s="355" t="s">
        <v>88</v>
      </c>
      <c r="KXH56" s="355" t="s">
        <v>88</v>
      </c>
      <c r="KXI56" s="355" t="s">
        <v>88</v>
      </c>
      <c r="KXJ56" s="355" t="s">
        <v>88</v>
      </c>
      <c r="KXK56" s="355" t="s">
        <v>88</v>
      </c>
      <c r="KXL56" s="355" t="s">
        <v>88</v>
      </c>
      <c r="KXM56" s="355" t="s">
        <v>88</v>
      </c>
      <c r="KXN56" s="355" t="s">
        <v>88</v>
      </c>
      <c r="KXO56" s="355" t="s">
        <v>88</v>
      </c>
      <c r="KXP56" s="355" t="s">
        <v>88</v>
      </c>
      <c r="KXQ56" s="355" t="s">
        <v>88</v>
      </c>
      <c r="KXR56" s="355" t="s">
        <v>88</v>
      </c>
      <c r="KXS56" s="355" t="s">
        <v>88</v>
      </c>
      <c r="KXT56" s="355" t="s">
        <v>88</v>
      </c>
      <c r="KXU56" s="355" t="s">
        <v>88</v>
      </c>
      <c r="KXV56" s="355" t="s">
        <v>88</v>
      </c>
      <c r="KXW56" s="355" t="s">
        <v>88</v>
      </c>
      <c r="KXX56" s="355" t="s">
        <v>88</v>
      </c>
      <c r="KXY56" s="355" t="s">
        <v>88</v>
      </c>
      <c r="KXZ56" s="355" t="s">
        <v>88</v>
      </c>
      <c r="KYA56" s="355" t="s">
        <v>88</v>
      </c>
      <c r="KYB56" s="355" t="s">
        <v>88</v>
      </c>
      <c r="KYC56" s="355" t="s">
        <v>88</v>
      </c>
      <c r="KYD56" s="355" t="s">
        <v>88</v>
      </c>
      <c r="KYE56" s="355" t="s">
        <v>88</v>
      </c>
      <c r="KYF56" s="355" t="s">
        <v>88</v>
      </c>
      <c r="KYG56" s="355" t="s">
        <v>88</v>
      </c>
      <c r="KYH56" s="355" t="s">
        <v>88</v>
      </c>
      <c r="KYI56" s="355" t="s">
        <v>88</v>
      </c>
      <c r="KYJ56" s="355" t="s">
        <v>88</v>
      </c>
      <c r="KYK56" s="355" t="s">
        <v>88</v>
      </c>
      <c r="KYL56" s="355" t="s">
        <v>88</v>
      </c>
      <c r="KYM56" s="355" t="s">
        <v>88</v>
      </c>
      <c r="KYN56" s="355" t="s">
        <v>88</v>
      </c>
      <c r="KYO56" s="355" t="s">
        <v>88</v>
      </c>
      <c r="KYP56" s="355" t="s">
        <v>88</v>
      </c>
      <c r="KYQ56" s="355" t="s">
        <v>88</v>
      </c>
      <c r="KYR56" s="355" t="s">
        <v>88</v>
      </c>
      <c r="KYS56" s="355" t="s">
        <v>88</v>
      </c>
      <c r="KYT56" s="355" t="s">
        <v>88</v>
      </c>
      <c r="KYU56" s="355" t="s">
        <v>88</v>
      </c>
      <c r="KYV56" s="355" t="s">
        <v>88</v>
      </c>
      <c r="KYW56" s="355" t="s">
        <v>88</v>
      </c>
      <c r="KYX56" s="355" t="s">
        <v>88</v>
      </c>
      <c r="KYY56" s="355" t="s">
        <v>88</v>
      </c>
      <c r="KYZ56" s="355" t="s">
        <v>88</v>
      </c>
      <c r="KZA56" s="355" t="s">
        <v>88</v>
      </c>
      <c r="KZB56" s="355" t="s">
        <v>88</v>
      </c>
      <c r="KZC56" s="355" t="s">
        <v>88</v>
      </c>
      <c r="KZD56" s="355" t="s">
        <v>88</v>
      </c>
      <c r="KZE56" s="355" t="s">
        <v>88</v>
      </c>
      <c r="KZF56" s="355" t="s">
        <v>88</v>
      </c>
      <c r="KZG56" s="355" t="s">
        <v>88</v>
      </c>
      <c r="KZH56" s="355" t="s">
        <v>88</v>
      </c>
      <c r="KZI56" s="355" t="s">
        <v>88</v>
      </c>
      <c r="KZJ56" s="355" t="s">
        <v>88</v>
      </c>
      <c r="KZK56" s="355" t="s">
        <v>88</v>
      </c>
      <c r="KZL56" s="355" t="s">
        <v>88</v>
      </c>
      <c r="KZM56" s="355" t="s">
        <v>88</v>
      </c>
      <c r="KZN56" s="355" t="s">
        <v>88</v>
      </c>
      <c r="KZO56" s="355" t="s">
        <v>88</v>
      </c>
      <c r="KZP56" s="355" t="s">
        <v>88</v>
      </c>
      <c r="KZQ56" s="355" t="s">
        <v>88</v>
      </c>
      <c r="KZR56" s="355" t="s">
        <v>88</v>
      </c>
      <c r="KZS56" s="355" t="s">
        <v>88</v>
      </c>
      <c r="KZT56" s="355" t="s">
        <v>88</v>
      </c>
      <c r="KZU56" s="355" t="s">
        <v>88</v>
      </c>
      <c r="KZV56" s="355" t="s">
        <v>88</v>
      </c>
      <c r="KZW56" s="355" t="s">
        <v>88</v>
      </c>
      <c r="KZX56" s="355" t="s">
        <v>88</v>
      </c>
      <c r="KZY56" s="355" t="s">
        <v>88</v>
      </c>
      <c r="KZZ56" s="355" t="s">
        <v>88</v>
      </c>
      <c r="LAA56" s="355" t="s">
        <v>88</v>
      </c>
      <c r="LAB56" s="355" t="s">
        <v>88</v>
      </c>
      <c r="LAC56" s="355" t="s">
        <v>88</v>
      </c>
      <c r="LAD56" s="355" t="s">
        <v>88</v>
      </c>
      <c r="LAE56" s="355" t="s">
        <v>88</v>
      </c>
      <c r="LAF56" s="355" t="s">
        <v>88</v>
      </c>
      <c r="LAG56" s="355" t="s">
        <v>88</v>
      </c>
      <c r="LAH56" s="355" t="s">
        <v>88</v>
      </c>
      <c r="LAI56" s="355" t="s">
        <v>88</v>
      </c>
      <c r="LAJ56" s="355" t="s">
        <v>88</v>
      </c>
      <c r="LAK56" s="355" t="s">
        <v>88</v>
      </c>
      <c r="LAL56" s="355" t="s">
        <v>88</v>
      </c>
      <c r="LAM56" s="355" t="s">
        <v>88</v>
      </c>
      <c r="LAN56" s="355" t="s">
        <v>88</v>
      </c>
      <c r="LAO56" s="355" t="s">
        <v>88</v>
      </c>
      <c r="LAP56" s="355" t="s">
        <v>88</v>
      </c>
      <c r="LAQ56" s="355" t="s">
        <v>88</v>
      </c>
      <c r="LAR56" s="355" t="s">
        <v>88</v>
      </c>
      <c r="LAS56" s="355" t="s">
        <v>88</v>
      </c>
      <c r="LAT56" s="355" t="s">
        <v>88</v>
      </c>
      <c r="LAU56" s="355" t="s">
        <v>88</v>
      </c>
      <c r="LAV56" s="355" t="s">
        <v>88</v>
      </c>
      <c r="LAW56" s="355" t="s">
        <v>88</v>
      </c>
      <c r="LAX56" s="355" t="s">
        <v>88</v>
      </c>
      <c r="LAY56" s="355" t="s">
        <v>88</v>
      </c>
      <c r="LAZ56" s="355" t="s">
        <v>88</v>
      </c>
      <c r="LBA56" s="355" t="s">
        <v>88</v>
      </c>
      <c r="LBB56" s="355" t="s">
        <v>88</v>
      </c>
      <c r="LBC56" s="355" t="s">
        <v>88</v>
      </c>
      <c r="LBD56" s="355" t="s">
        <v>88</v>
      </c>
      <c r="LBE56" s="355" t="s">
        <v>88</v>
      </c>
      <c r="LBF56" s="355" t="s">
        <v>88</v>
      </c>
      <c r="LBG56" s="355" t="s">
        <v>88</v>
      </c>
      <c r="LBH56" s="355" t="s">
        <v>88</v>
      </c>
      <c r="LBI56" s="355" t="s">
        <v>88</v>
      </c>
      <c r="LBJ56" s="355" t="s">
        <v>88</v>
      </c>
      <c r="LBK56" s="355" t="s">
        <v>88</v>
      </c>
      <c r="LBL56" s="355" t="s">
        <v>88</v>
      </c>
      <c r="LBM56" s="355" t="s">
        <v>88</v>
      </c>
      <c r="LBN56" s="355" t="s">
        <v>88</v>
      </c>
      <c r="LBO56" s="355" t="s">
        <v>88</v>
      </c>
      <c r="LBP56" s="355" t="s">
        <v>88</v>
      </c>
      <c r="LBQ56" s="355" t="s">
        <v>88</v>
      </c>
      <c r="LBR56" s="355" t="s">
        <v>88</v>
      </c>
      <c r="LBS56" s="355" t="s">
        <v>88</v>
      </c>
      <c r="LBT56" s="355" t="s">
        <v>88</v>
      </c>
      <c r="LBU56" s="355" t="s">
        <v>88</v>
      </c>
      <c r="LBV56" s="355" t="s">
        <v>88</v>
      </c>
      <c r="LBW56" s="355" t="s">
        <v>88</v>
      </c>
      <c r="LBX56" s="355" t="s">
        <v>88</v>
      </c>
      <c r="LBY56" s="355" t="s">
        <v>88</v>
      </c>
      <c r="LBZ56" s="355" t="s">
        <v>88</v>
      </c>
      <c r="LCA56" s="355" t="s">
        <v>88</v>
      </c>
      <c r="LCB56" s="355" t="s">
        <v>88</v>
      </c>
      <c r="LCC56" s="355" t="s">
        <v>88</v>
      </c>
      <c r="LCD56" s="355" t="s">
        <v>88</v>
      </c>
      <c r="LCE56" s="355" t="s">
        <v>88</v>
      </c>
      <c r="LCF56" s="355" t="s">
        <v>88</v>
      </c>
      <c r="LCG56" s="355" t="s">
        <v>88</v>
      </c>
      <c r="LCH56" s="355" t="s">
        <v>88</v>
      </c>
      <c r="LCI56" s="355" t="s">
        <v>88</v>
      </c>
      <c r="LCJ56" s="355" t="s">
        <v>88</v>
      </c>
      <c r="LCK56" s="355" t="s">
        <v>88</v>
      </c>
      <c r="LCL56" s="355" t="s">
        <v>88</v>
      </c>
      <c r="LCM56" s="355" t="s">
        <v>88</v>
      </c>
      <c r="LCN56" s="355" t="s">
        <v>88</v>
      </c>
      <c r="LCO56" s="355" t="s">
        <v>88</v>
      </c>
      <c r="LCP56" s="355" t="s">
        <v>88</v>
      </c>
      <c r="LCQ56" s="355" t="s">
        <v>88</v>
      </c>
      <c r="LCR56" s="355" t="s">
        <v>88</v>
      </c>
      <c r="LCS56" s="355" t="s">
        <v>88</v>
      </c>
      <c r="LCT56" s="355" t="s">
        <v>88</v>
      </c>
      <c r="LCU56" s="355" t="s">
        <v>88</v>
      </c>
      <c r="LCV56" s="355" t="s">
        <v>88</v>
      </c>
      <c r="LCW56" s="355" t="s">
        <v>88</v>
      </c>
      <c r="LCX56" s="355" t="s">
        <v>88</v>
      </c>
      <c r="LCY56" s="355" t="s">
        <v>88</v>
      </c>
      <c r="LCZ56" s="355" t="s">
        <v>88</v>
      </c>
      <c r="LDA56" s="355" t="s">
        <v>88</v>
      </c>
      <c r="LDB56" s="355" t="s">
        <v>88</v>
      </c>
      <c r="LDC56" s="355" t="s">
        <v>88</v>
      </c>
      <c r="LDD56" s="355" t="s">
        <v>88</v>
      </c>
      <c r="LDE56" s="355" t="s">
        <v>88</v>
      </c>
      <c r="LDF56" s="355" t="s">
        <v>88</v>
      </c>
      <c r="LDG56" s="355" t="s">
        <v>88</v>
      </c>
      <c r="LDH56" s="355" t="s">
        <v>88</v>
      </c>
      <c r="LDI56" s="355" t="s">
        <v>88</v>
      </c>
      <c r="LDJ56" s="355" t="s">
        <v>88</v>
      </c>
      <c r="LDK56" s="355" t="s">
        <v>88</v>
      </c>
      <c r="LDL56" s="355" t="s">
        <v>88</v>
      </c>
      <c r="LDM56" s="355" t="s">
        <v>88</v>
      </c>
      <c r="LDN56" s="355" t="s">
        <v>88</v>
      </c>
      <c r="LDO56" s="355" t="s">
        <v>88</v>
      </c>
      <c r="LDP56" s="355" t="s">
        <v>88</v>
      </c>
      <c r="LDQ56" s="355" t="s">
        <v>88</v>
      </c>
      <c r="LDR56" s="355" t="s">
        <v>88</v>
      </c>
      <c r="LDS56" s="355" t="s">
        <v>88</v>
      </c>
      <c r="LDT56" s="355" t="s">
        <v>88</v>
      </c>
      <c r="LDU56" s="355" t="s">
        <v>88</v>
      </c>
      <c r="LDV56" s="355" t="s">
        <v>88</v>
      </c>
      <c r="LDW56" s="355" t="s">
        <v>88</v>
      </c>
      <c r="LDX56" s="355" t="s">
        <v>88</v>
      </c>
      <c r="LDY56" s="355" t="s">
        <v>88</v>
      </c>
      <c r="LDZ56" s="355" t="s">
        <v>88</v>
      </c>
      <c r="LEA56" s="355" t="s">
        <v>88</v>
      </c>
      <c r="LEB56" s="355" t="s">
        <v>88</v>
      </c>
      <c r="LEC56" s="355" t="s">
        <v>88</v>
      </c>
      <c r="LED56" s="355" t="s">
        <v>88</v>
      </c>
      <c r="LEE56" s="355" t="s">
        <v>88</v>
      </c>
      <c r="LEF56" s="355" t="s">
        <v>88</v>
      </c>
      <c r="LEG56" s="355" t="s">
        <v>88</v>
      </c>
      <c r="LEH56" s="355" t="s">
        <v>88</v>
      </c>
      <c r="LEI56" s="355" t="s">
        <v>88</v>
      </c>
      <c r="LEJ56" s="355" t="s">
        <v>88</v>
      </c>
      <c r="LEK56" s="355" t="s">
        <v>88</v>
      </c>
      <c r="LEL56" s="355" t="s">
        <v>88</v>
      </c>
      <c r="LEM56" s="355" t="s">
        <v>88</v>
      </c>
      <c r="LEN56" s="355" t="s">
        <v>88</v>
      </c>
      <c r="LEO56" s="355" t="s">
        <v>88</v>
      </c>
      <c r="LEP56" s="355" t="s">
        <v>88</v>
      </c>
      <c r="LEQ56" s="355" t="s">
        <v>88</v>
      </c>
      <c r="LER56" s="355" t="s">
        <v>88</v>
      </c>
      <c r="LES56" s="355" t="s">
        <v>88</v>
      </c>
      <c r="LET56" s="355" t="s">
        <v>88</v>
      </c>
      <c r="LEU56" s="355" t="s">
        <v>88</v>
      </c>
      <c r="LEV56" s="355" t="s">
        <v>88</v>
      </c>
      <c r="LEW56" s="355" t="s">
        <v>88</v>
      </c>
      <c r="LEX56" s="355" t="s">
        <v>88</v>
      </c>
      <c r="LEY56" s="355" t="s">
        <v>88</v>
      </c>
      <c r="LEZ56" s="355" t="s">
        <v>88</v>
      </c>
      <c r="LFA56" s="355" t="s">
        <v>88</v>
      </c>
      <c r="LFB56" s="355" t="s">
        <v>88</v>
      </c>
      <c r="LFC56" s="355" t="s">
        <v>88</v>
      </c>
      <c r="LFD56" s="355" t="s">
        <v>88</v>
      </c>
      <c r="LFE56" s="355" t="s">
        <v>88</v>
      </c>
      <c r="LFF56" s="355" t="s">
        <v>88</v>
      </c>
      <c r="LFG56" s="355" t="s">
        <v>88</v>
      </c>
      <c r="LFH56" s="355" t="s">
        <v>88</v>
      </c>
      <c r="LFI56" s="355" t="s">
        <v>88</v>
      </c>
      <c r="LFJ56" s="355" t="s">
        <v>88</v>
      </c>
      <c r="LFK56" s="355" t="s">
        <v>88</v>
      </c>
      <c r="LFL56" s="355" t="s">
        <v>88</v>
      </c>
      <c r="LFM56" s="355" t="s">
        <v>88</v>
      </c>
      <c r="LFN56" s="355" t="s">
        <v>88</v>
      </c>
      <c r="LFO56" s="355" t="s">
        <v>88</v>
      </c>
      <c r="LFP56" s="355" t="s">
        <v>88</v>
      </c>
      <c r="LFQ56" s="355" t="s">
        <v>88</v>
      </c>
      <c r="LFR56" s="355" t="s">
        <v>88</v>
      </c>
      <c r="LFS56" s="355" t="s">
        <v>88</v>
      </c>
      <c r="LFT56" s="355" t="s">
        <v>88</v>
      </c>
      <c r="LFU56" s="355" t="s">
        <v>88</v>
      </c>
      <c r="LFV56" s="355" t="s">
        <v>88</v>
      </c>
      <c r="LFW56" s="355" t="s">
        <v>88</v>
      </c>
      <c r="LFX56" s="355" t="s">
        <v>88</v>
      </c>
      <c r="LFY56" s="355" t="s">
        <v>88</v>
      </c>
      <c r="LFZ56" s="355" t="s">
        <v>88</v>
      </c>
      <c r="LGA56" s="355" t="s">
        <v>88</v>
      </c>
      <c r="LGB56" s="355" t="s">
        <v>88</v>
      </c>
      <c r="LGC56" s="355" t="s">
        <v>88</v>
      </c>
      <c r="LGD56" s="355" t="s">
        <v>88</v>
      </c>
      <c r="LGE56" s="355" t="s">
        <v>88</v>
      </c>
      <c r="LGF56" s="355" t="s">
        <v>88</v>
      </c>
      <c r="LGG56" s="355" t="s">
        <v>88</v>
      </c>
      <c r="LGH56" s="355" t="s">
        <v>88</v>
      </c>
      <c r="LGI56" s="355" t="s">
        <v>88</v>
      </c>
      <c r="LGJ56" s="355" t="s">
        <v>88</v>
      </c>
      <c r="LGK56" s="355" t="s">
        <v>88</v>
      </c>
      <c r="LGL56" s="355" t="s">
        <v>88</v>
      </c>
      <c r="LGM56" s="355" t="s">
        <v>88</v>
      </c>
      <c r="LGN56" s="355" t="s">
        <v>88</v>
      </c>
      <c r="LGO56" s="355" t="s">
        <v>88</v>
      </c>
      <c r="LGP56" s="355" t="s">
        <v>88</v>
      </c>
      <c r="LGQ56" s="355" t="s">
        <v>88</v>
      </c>
      <c r="LGR56" s="355" t="s">
        <v>88</v>
      </c>
      <c r="LGS56" s="355" t="s">
        <v>88</v>
      </c>
      <c r="LGT56" s="355" t="s">
        <v>88</v>
      </c>
      <c r="LGU56" s="355" t="s">
        <v>88</v>
      </c>
      <c r="LGV56" s="355" t="s">
        <v>88</v>
      </c>
      <c r="LGW56" s="355" t="s">
        <v>88</v>
      </c>
      <c r="LGX56" s="355" t="s">
        <v>88</v>
      </c>
      <c r="LGY56" s="355" t="s">
        <v>88</v>
      </c>
      <c r="LGZ56" s="355" t="s">
        <v>88</v>
      </c>
      <c r="LHA56" s="355" t="s">
        <v>88</v>
      </c>
      <c r="LHB56" s="355" t="s">
        <v>88</v>
      </c>
      <c r="LHC56" s="355" t="s">
        <v>88</v>
      </c>
      <c r="LHD56" s="355" t="s">
        <v>88</v>
      </c>
      <c r="LHE56" s="355" t="s">
        <v>88</v>
      </c>
      <c r="LHF56" s="355" t="s">
        <v>88</v>
      </c>
      <c r="LHG56" s="355" t="s">
        <v>88</v>
      </c>
      <c r="LHH56" s="355" t="s">
        <v>88</v>
      </c>
      <c r="LHI56" s="355" t="s">
        <v>88</v>
      </c>
      <c r="LHJ56" s="355" t="s">
        <v>88</v>
      </c>
      <c r="LHK56" s="355" t="s">
        <v>88</v>
      </c>
      <c r="LHL56" s="355" t="s">
        <v>88</v>
      </c>
      <c r="LHM56" s="355" t="s">
        <v>88</v>
      </c>
      <c r="LHN56" s="355" t="s">
        <v>88</v>
      </c>
      <c r="LHO56" s="355" t="s">
        <v>88</v>
      </c>
      <c r="LHP56" s="355" t="s">
        <v>88</v>
      </c>
      <c r="LHQ56" s="355" t="s">
        <v>88</v>
      </c>
      <c r="LHR56" s="355" t="s">
        <v>88</v>
      </c>
      <c r="LHS56" s="355" t="s">
        <v>88</v>
      </c>
      <c r="LHT56" s="355" t="s">
        <v>88</v>
      </c>
      <c r="LHU56" s="355" t="s">
        <v>88</v>
      </c>
      <c r="LHV56" s="355" t="s">
        <v>88</v>
      </c>
      <c r="LHW56" s="355" t="s">
        <v>88</v>
      </c>
      <c r="LHX56" s="355" t="s">
        <v>88</v>
      </c>
      <c r="LHY56" s="355" t="s">
        <v>88</v>
      </c>
      <c r="LHZ56" s="355" t="s">
        <v>88</v>
      </c>
      <c r="LIA56" s="355" t="s">
        <v>88</v>
      </c>
      <c r="LIB56" s="355" t="s">
        <v>88</v>
      </c>
      <c r="LIC56" s="355" t="s">
        <v>88</v>
      </c>
      <c r="LID56" s="355" t="s">
        <v>88</v>
      </c>
      <c r="LIE56" s="355" t="s">
        <v>88</v>
      </c>
      <c r="LIF56" s="355" t="s">
        <v>88</v>
      </c>
      <c r="LIG56" s="355" t="s">
        <v>88</v>
      </c>
      <c r="LIH56" s="355" t="s">
        <v>88</v>
      </c>
      <c r="LII56" s="355" t="s">
        <v>88</v>
      </c>
      <c r="LIJ56" s="355" t="s">
        <v>88</v>
      </c>
      <c r="LIK56" s="355" t="s">
        <v>88</v>
      </c>
      <c r="LIL56" s="355" t="s">
        <v>88</v>
      </c>
      <c r="LIM56" s="355" t="s">
        <v>88</v>
      </c>
      <c r="LIN56" s="355" t="s">
        <v>88</v>
      </c>
      <c r="LIO56" s="355" t="s">
        <v>88</v>
      </c>
      <c r="LIP56" s="355" t="s">
        <v>88</v>
      </c>
      <c r="LIQ56" s="355" t="s">
        <v>88</v>
      </c>
      <c r="LIR56" s="355" t="s">
        <v>88</v>
      </c>
      <c r="LIS56" s="355" t="s">
        <v>88</v>
      </c>
      <c r="LIT56" s="355" t="s">
        <v>88</v>
      </c>
      <c r="LIU56" s="355" t="s">
        <v>88</v>
      </c>
      <c r="LIV56" s="355" t="s">
        <v>88</v>
      </c>
      <c r="LIW56" s="355" t="s">
        <v>88</v>
      </c>
      <c r="LIX56" s="355" t="s">
        <v>88</v>
      </c>
      <c r="LIY56" s="355" t="s">
        <v>88</v>
      </c>
      <c r="LIZ56" s="355" t="s">
        <v>88</v>
      </c>
      <c r="LJA56" s="355" t="s">
        <v>88</v>
      </c>
      <c r="LJB56" s="355" t="s">
        <v>88</v>
      </c>
      <c r="LJC56" s="355" t="s">
        <v>88</v>
      </c>
      <c r="LJD56" s="355" t="s">
        <v>88</v>
      </c>
      <c r="LJE56" s="355" t="s">
        <v>88</v>
      </c>
      <c r="LJF56" s="355" t="s">
        <v>88</v>
      </c>
      <c r="LJG56" s="355" t="s">
        <v>88</v>
      </c>
      <c r="LJH56" s="355" t="s">
        <v>88</v>
      </c>
      <c r="LJI56" s="355" t="s">
        <v>88</v>
      </c>
      <c r="LJJ56" s="355" t="s">
        <v>88</v>
      </c>
      <c r="LJK56" s="355" t="s">
        <v>88</v>
      </c>
      <c r="LJL56" s="355" t="s">
        <v>88</v>
      </c>
      <c r="LJM56" s="355" t="s">
        <v>88</v>
      </c>
      <c r="LJN56" s="355" t="s">
        <v>88</v>
      </c>
      <c r="LJO56" s="355" t="s">
        <v>88</v>
      </c>
      <c r="LJP56" s="355" t="s">
        <v>88</v>
      </c>
      <c r="LJQ56" s="355" t="s">
        <v>88</v>
      </c>
      <c r="LJR56" s="355" t="s">
        <v>88</v>
      </c>
      <c r="LJS56" s="355" t="s">
        <v>88</v>
      </c>
      <c r="LJT56" s="355" t="s">
        <v>88</v>
      </c>
      <c r="LJU56" s="355" t="s">
        <v>88</v>
      </c>
      <c r="LJV56" s="355" t="s">
        <v>88</v>
      </c>
      <c r="LJW56" s="355" t="s">
        <v>88</v>
      </c>
      <c r="LJX56" s="355" t="s">
        <v>88</v>
      </c>
      <c r="LJY56" s="355" t="s">
        <v>88</v>
      </c>
      <c r="LJZ56" s="355" t="s">
        <v>88</v>
      </c>
      <c r="LKA56" s="355" t="s">
        <v>88</v>
      </c>
      <c r="LKB56" s="355" t="s">
        <v>88</v>
      </c>
      <c r="LKC56" s="355" t="s">
        <v>88</v>
      </c>
      <c r="LKD56" s="355" t="s">
        <v>88</v>
      </c>
      <c r="LKE56" s="355" t="s">
        <v>88</v>
      </c>
      <c r="LKF56" s="355" t="s">
        <v>88</v>
      </c>
      <c r="LKG56" s="355" t="s">
        <v>88</v>
      </c>
      <c r="LKH56" s="355" t="s">
        <v>88</v>
      </c>
      <c r="LKI56" s="355" t="s">
        <v>88</v>
      </c>
      <c r="LKJ56" s="355" t="s">
        <v>88</v>
      </c>
      <c r="LKK56" s="355" t="s">
        <v>88</v>
      </c>
      <c r="LKL56" s="355" t="s">
        <v>88</v>
      </c>
      <c r="LKM56" s="355" t="s">
        <v>88</v>
      </c>
      <c r="LKN56" s="355" t="s">
        <v>88</v>
      </c>
      <c r="LKO56" s="355" t="s">
        <v>88</v>
      </c>
      <c r="LKP56" s="355" t="s">
        <v>88</v>
      </c>
      <c r="LKQ56" s="355" t="s">
        <v>88</v>
      </c>
      <c r="LKR56" s="355" t="s">
        <v>88</v>
      </c>
      <c r="LKS56" s="355" t="s">
        <v>88</v>
      </c>
      <c r="LKT56" s="355" t="s">
        <v>88</v>
      </c>
      <c r="LKU56" s="355" t="s">
        <v>88</v>
      </c>
      <c r="LKV56" s="355" t="s">
        <v>88</v>
      </c>
      <c r="LKW56" s="355" t="s">
        <v>88</v>
      </c>
      <c r="LKX56" s="355" t="s">
        <v>88</v>
      </c>
      <c r="LKY56" s="355" t="s">
        <v>88</v>
      </c>
      <c r="LKZ56" s="355" t="s">
        <v>88</v>
      </c>
      <c r="LLA56" s="355" t="s">
        <v>88</v>
      </c>
      <c r="LLB56" s="355" t="s">
        <v>88</v>
      </c>
      <c r="LLC56" s="355" t="s">
        <v>88</v>
      </c>
      <c r="LLD56" s="355" t="s">
        <v>88</v>
      </c>
      <c r="LLE56" s="355" t="s">
        <v>88</v>
      </c>
      <c r="LLF56" s="355" t="s">
        <v>88</v>
      </c>
      <c r="LLG56" s="355" t="s">
        <v>88</v>
      </c>
      <c r="LLH56" s="355" t="s">
        <v>88</v>
      </c>
      <c r="LLI56" s="355" t="s">
        <v>88</v>
      </c>
      <c r="LLJ56" s="355" t="s">
        <v>88</v>
      </c>
      <c r="LLK56" s="355" t="s">
        <v>88</v>
      </c>
      <c r="LLL56" s="355" t="s">
        <v>88</v>
      </c>
      <c r="LLM56" s="355" t="s">
        <v>88</v>
      </c>
      <c r="LLN56" s="355" t="s">
        <v>88</v>
      </c>
      <c r="LLO56" s="355" t="s">
        <v>88</v>
      </c>
      <c r="LLP56" s="355" t="s">
        <v>88</v>
      </c>
      <c r="LLQ56" s="355" t="s">
        <v>88</v>
      </c>
      <c r="LLR56" s="355" t="s">
        <v>88</v>
      </c>
      <c r="LLS56" s="355" t="s">
        <v>88</v>
      </c>
      <c r="LLT56" s="355" t="s">
        <v>88</v>
      </c>
      <c r="LLU56" s="355" t="s">
        <v>88</v>
      </c>
      <c r="LLV56" s="355" t="s">
        <v>88</v>
      </c>
      <c r="LLW56" s="355" t="s">
        <v>88</v>
      </c>
      <c r="LLX56" s="355" t="s">
        <v>88</v>
      </c>
      <c r="LLY56" s="355" t="s">
        <v>88</v>
      </c>
      <c r="LLZ56" s="355" t="s">
        <v>88</v>
      </c>
      <c r="LMA56" s="355" t="s">
        <v>88</v>
      </c>
      <c r="LMB56" s="355" t="s">
        <v>88</v>
      </c>
      <c r="LMC56" s="355" t="s">
        <v>88</v>
      </c>
      <c r="LMD56" s="355" t="s">
        <v>88</v>
      </c>
      <c r="LME56" s="355" t="s">
        <v>88</v>
      </c>
      <c r="LMF56" s="355" t="s">
        <v>88</v>
      </c>
      <c r="LMG56" s="355" t="s">
        <v>88</v>
      </c>
      <c r="LMH56" s="355" t="s">
        <v>88</v>
      </c>
      <c r="LMI56" s="355" t="s">
        <v>88</v>
      </c>
      <c r="LMJ56" s="355" t="s">
        <v>88</v>
      </c>
      <c r="LMK56" s="355" t="s">
        <v>88</v>
      </c>
      <c r="LML56" s="355" t="s">
        <v>88</v>
      </c>
      <c r="LMM56" s="355" t="s">
        <v>88</v>
      </c>
      <c r="LMN56" s="355" t="s">
        <v>88</v>
      </c>
      <c r="LMO56" s="355" t="s">
        <v>88</v>
      </c>
      <c r="LMP56" s="355" t="s">
        <v>88</v>
      </c>
      <c r="LMQ56" s="355" t="s">
        <v>88</v>
      </c>
      <c r="LMR56" s="355" t="s">
        <v>88</v>
      </c>
      <c r="LMS56" s="355" t="s">
        <v>88</v>
      </c>
      <c r="LMT56" s="355" t="s">
        <v>88</v>
      </c>
      <c r="LMU56" s="355" t="s">
        <v>88</v>
      </c>
      <c r="LMV56" s="355" t="s">
        <v>88</v>
      </c>
      <c r="LMW56" s="355" t="s">
        <v>88</v>
      </c>
      <c r="LMX56" s="355" t="s">
        <v>88</v>
      </c>
      <c r="LMY56" s="355" t="s">
        <v>88</v>
      </c>
      <c r="LMZ56" s="355" t="s">
        <v>88</v>
      </c>
      <c r="LNA56" s="355" t="s">
        <v>88</v>
      </c>
      <c r="LNB56" s="355" t="s">
        <v>88</v>
      </c>
      <c r="LNC56" s="355" t="s">
        <v>88</v>
      </c>
      <c r="LND56" s="355" t="s">
        <v>88</v>
      </c>
      <c r="LNE56" s="355" t="s">
        <v>88</v>
      </c>
      <c r="LNF56" s="355" t="s">
        <v>88</v>
      </c>
      <c r="LNG56" s="355" t="s">
        <v>88</v>
      </c>
      <c r="LNH56" s="355" t="s">
        <v>88</v>
      </c>
      <c r="LNI56" s="355" t="s">
        <v>88</v>
      </c>
      <c r="LNJ56" s="355" t="s">
        <v>88</v>
      </c>
      <c r="LNK56" s="355" t="s">
        <v>88</v>
      </c>
      <c r="LNL56" s="355" t="s">
        <v>88</v>
      </c>
      <c r="LNM56" s="355" t="s">
        <v>88</v>
      </c>
      <c r="LNN56" s="355" t="s">
        <v>88</v>
      </c>
      <c r="LNO56" s="355" t="s">
        <v>88</v>
      </c>
      <c r="LNP56" s="355" t="s">
        <v>88</v>
      </c>
      <c r="LNQ56" s="355" t="s">
        <v>88</v>
      </c>
      <c r="LNR56" s="355" t="s">
        <v>88</v>
      </c>
      <c r="LNS56" s="355" t="s">
        <v>88</v>
      </c>
      <c r="LNT56" s="355" t="s">
        <v>88</v>
      </c>
      <c r="LNU56" s="355" t="s">
        <v>88</v>
      </c>
      <c r="LNV56" s="355" t="s">
        <v>88</v>
      </c>
      <c r="LNW56" s="355" t="s">
        <v>88</v>
      </c>
      <c r="LNX56" s="355" t="s">
        <v>88</v>
      </c>
      <c r="LNY56" s="355" t="s">
        <v>88</v>
      </c>
      <c r="LNZ56" s="355" t="s">
        <v>88</v>
      </c>
      <c r="LOA56" s="355" t="s">
        <v>88</v>
      </c>
      <c r="LOB56" s="355" t="s">
        <v>88</v>
      </c>
      <c r="LOC56" s="355" t="s">
        <v>88</v>
      </c>
      <c r="LOD56" s="355" t="s">
        <v>88</v>
      </c>
      <c r="LOE56" s="355" t="s">
        <v>88</v>
      </c>
      <c r="LOF56" s="355" t="s">
        <v>88</v>
      </c>
      <c r="LOG56" s="355" t="s">
        <v>88</v>
      </c>
      <c r="LOH56" s="355" t="s">
        <v>88</v>
      </c>
      <c r="LOI56" s="355" t="s">
        <v>88</v>
      </c>
      <c r="LOJ56" s="355" t="s">
        <v>88</v>
      </c>
      <c r="LOK56" s="355" t="s">
        <v>88</v>
      </c>
      <c r="LOL56" s="355" t="s">
        <v>88</v>
      </c>
      <c r="LOM56" s="355" t="s">
        <v>88</v>
      </c>
      <c r="LON56" s="355" t="s">
        <v>88</v>
      </c>
      <c r="LOO56" s="355" t="s">
        <v>88</v>
      </c>
      <c r="LOP56" s="355" t="s">
        <v>88</v>
      </c>
      <c r="LOQ56" s="355" t="s">
        <v>88</v>
      </c>
      <c r="LOR56" s="355" t="s">
        <v>88</v>
      </c>
      <c r="LOS56" s="355" t="s">
        <v>88</v>
      </c>
      <c r="LOT56" s="355" t="s">
        <v>88</v>
      </c>
      <c r="LOU56" s="355" t="s">
        <v>88</v>
      </c>
      <c r="LOV56" s="355" t="s">
        <v>88</v>
      </c>
      <c r="LOW56" s="355" t="s">
        <v>88</v>
      </c>
      <c r="LOX56" s="355" t="s">
        <v>88</v>
      </c>
      <c r="LOY56" s="355" t="s">
        <v>88</v>
      </c>
      <c r="LOZ56" s="355" t="s">
        <v>88</v>
      </c>
      <c r="LPA56" s="355" t="s">
        <v>88</v>
      </c>
      <c r="LPB56" s="355" t="s">
        <v>88</v>
      </c>
      <c r="LPC56" s="355" t="s">
        <v>88</v>
      </c>
      <c r="LPD56" s="355" t="s">
        <v>88</v>
      </c>
      <c r="LPE56" s="355" t="s">
        <v>88</v>
      </c>
      <c r="LPF56" s="355" t="s">
        <v>88</v>
      </c>
      <c r="LPG56" s="355" t="s">
        <v>88</v>
      </c>
      <c r="LPH56" s="355" t="s">
        <v>88</v>
      </c>
      <c r="LPI56" s="355" t="s">
        <v>88</v>
      </c>
      <c r="LPJ56" s="355" t="s">
        <v>88</v>
      </c>
      <c r="LPK56" s="355" t="s">
        <v>88</v>
      </c>
      <c r="LPL56" s="355" t="s">
        <v>88</v>
      </c>
      <c r="LPM56" s="355" t="s">
        <v>88</v>
      </c>
      <c r="LPN56" s="355" t="s">
        <v>88</v>
      </c>
      <c r="LPO56" s="355" t="s">
        <v>88</v>
      </c>
      <c r="LPP56" s="355" t="s">
        <v>88</v>
      </c>
      <c r="LPQ56" s="355" t="s">
        <v>88</v>
      </c>
      <c r="LPR56" s="355" t="s">
        <v>88</v>
      </c>
      <c r="LPS56" s="355" t="s">
        <v>88</v>
      </c>
      <c r="LPT56" s="355" t="s">
        <v>88</v>
      </c>
      <c r="LPU56" s="355" t="s">
        <v>88</v>
      </c>
      <c r="LPV56" s="355" t="s">
        <v>88</v>
      </c>
      <c r="LPW56" s="355" t="s">
        <v>88</v>
      </c>
      <c r="LPX56" s="355" t="s">
        <v>88</v>
      </c>
      <c r="LPY56" s="355" t="s">
        <v>88</v>
      </c>
      <c r="LPZ56" s="355" t="s">
        <v>88</v>
      </c>
      <c r="LQA56" s="355" t="s">
        <v>88</v>
      </c>
      <c r="LQB56" s="355" t="s">
        <v>88</v>
      </c>
      <c r="LQC56" s="355" t="s">
        <v>88</v>
      </c>
      <c r="LQD56" s="355" t="s">
        <v>88</v>
      </c>
      <c r="LQE56" s="355" t="s">
        <v>88</v>
      </c>
      <c r="LQF56" s="355" t="s">
        <v>88</v>
      </c>
      <c r="LQG56" s="355" t="s">
        <v>88</v>
      </c>
      <c r="LQH56" s="355" t="s">
        <v>88</v>
      </c>
      <c r="LQI56" s="355" t="s">
        <v>88</v>
      </c>
      <c r="LQJ56" s="355" t="s">
        <v>88</v>
      </c>
      <c r="LQK56" s="355" t="s">
        <v>88</v>
      </c>
      <c r="LQL56" s="355" t="s">
        <v>88</v>
      </c>
      <c r="LQM56" s="355" t="s">
        <v>88</v>
      </c>
      <c r="LQN56" s="355" t="s">
        <v>88</v>
      </c>
      <c r="LQO56" s="355" t="s">
        <v>88</v>
      </c>
      <c r="LQP56" s="355" t="s">
        <v>88</v>
      </c>
      <c r="LQQ56" s="355" t="s">
        <v>88</v>
      </c>
      <c r="LQR56" s="355" t="s">
        <v>88</v>
      </c>
      <c r="LQS56" s="355" t="s">
        <v>88</v>
      </c>
      <c r="LQT56" s="355" t="s">
        <v>88</v>
      </c>
      <c r="LQU56" s="355" t="s">
        <v>88</v>
      </c>
      <c r="LQV56" s="355" t="s">
        <v>88</v>
      </c>
      <c r="LQW56" s="355" t="s">
        <v>88</v>
      </c>
      <c r="LQX56" s="355" t="s">
        <v>88</v>
      </c>
      <c r="LQY56" s="355" t="s">
        <v>88</v>
      </c>
      <c r="LQZ56" s="355" t="s">
        <v>88</v>
      </c>
      <c r="LRA56" s="355" t="s">
        <v>88</v>
      </c>
      <c r="LRB56" s="355" t="s">
        <v>88</v>
      </c>
      <c r="LRC56" s="355" t="s">
        <v>88</v>
      </c>
      <c r="LRD56" s="355" t="s">
        <v>88</v>
      </c>
      <c r="LRE56" s="355" t="s">
        <v>88</v>
      </c>
      <c r="LRF56" s="355" t="s">
        <v>88</v>
      </c>
      <c r="LRG56" s="355" t="s">
        <v>88</v>
      </c>
      <c r="LRH56" s="355" t="s">
        <v>88</v>
      </c>
      <c r="LRI56" s="355" t="s">
        <v>88</v>
      </c>
      <c r="LRJ56" s="355" t="s">
        <v>88</v>
      </c>
      <c r="LRK56" s="355" t="s">
        <v>88</v>
      </c>
      <c r="LRL56" s="355" t="s">
        <v>88</v>
      </c>
      <c r="LRM56" s="355" t="s">
        <v>88</v>
      </c>
      <c r="LRN56" s="355" t="s">
        <v>88</v>
      </c>
      <c r="LRO56" s="355" t="s">
        <v>88</v>
      </c>
      <c r="LRP56" s="355" t="s">
        <v>88</v>
      </c>
      <c r="LRQ56" s="355" t="s">
        <v>88</v>
      </c>
      <c r="LRR56" s="355" t="s">
        <v>88</v>
      </c>
      <c r="LRS56" s="355" t="s">
        <v>88</v>
      </c>
      <c r="LRT56" s="355" t="s">
        <v>88</v>
      </c>
      <c r="LRU56" s="355" t="s">
        <v>88</v>
      </c>
      <c r="LRV56" s="355" t="s">
        <v>88</v>
      </c>
      <c r="LRW56" s="355" t="s">
        <v>88</v>
      </c>
      <c r="LRX56" s="355" t="s">
        <v>88</v>
      </c>
      <c r="LRY56" s="355" t="s">
        <v>88</v>
      </c>
      <c r="LRZ56" s="355" t="s">
        <v>88</v>
      </c>
      <c r="LSA56" s="355" t="s">
        <v>88</v>
      </c>
      <c r="LSB56" s="355" t="s">
        <v>88</v>
      </c>
      <c r="LSC56" s="355" t="s">
        <v>88</v>
      </c>
      <c r="LSD56" s="355" t="s">
        <v>88</v>
      </c>
      <c r="LSE56" s="355" t="s">
        <v>88</v>
      </c>
      <c r="LSF56" s="355" t="s">
        <v>88</v>
      </c>
      <c r="LSG56" s="355" t="s">
        <v>88</v>
      </c>
      <c r="LSH56" s="355" t="s">
        <v>88</v>
      </c>
      <c r="LSI56" s="355" t="s">
        <v>88</v>
      </c>
      <c r="LSJ56" s="355" t="s">
        <v>88</v>
      </c>
      <c r="LSK56" s="355" t="s">
        <v>88</v>
      </c>
      <c r="LSL56" s="355" t="s">
        <v>88</v>
      </c>
      <c r="LSM56" s="355" t="s">
        <v>88</v>
      </c>
      <c r="LSN56" s="355" t="s">
        <v>88</v>
      </c>
      <c r="LSO56" s="355" t="s">
        <v>88</v>
      </c>
      <c r="LSP56" s="355" t="s">
        <v>88</v>
      </c>
      <c r="LSQ56" s="355" t="s">
        <v>88</v>
      </c>
      <c r="LSR56" s="355" t="s">
        <v>88</v>
      </c>
      <c r="LSS56" s="355" t="s">
        <v>88</v>
      </c>
      <c r="LST56" s="355" t="s">
        <v>88</v>
      </c>
      <c r="LSU56" s="355" t="s">
        <v>88</v>
      </c>
      <c r="LSV56" s="355" t="s">
        <v>88</v>
      </c>
      <c r="LSW56" s="355" t="s">
        <v>88</v>
      </c>
      <c r="LSX56" s="355" t="s">
        <v>88</v>
      </c>
      <c r="LSY56" s="355" t="s">
        <v>88</v>
      </c>
      <c r="LSZ56" s="355" t="s">
        <v>88</v>
      </c>
      <c r="LTA56" s="355" t="s">
        <v>88</v>
      </c>
      <c r="LTB56" s="355" t="s">
        <v>88</v>
      </c>
      <c r="LTC56" s="355" t="s">
        <v>88</v>
      </c>
      <c r="LTD56" s="355" t="s">
        <v>88</v>
      </c>
      <c r="LTE56" s="355" t="s">
        <v>88</v>
      </c>
      <c r="LTF56" s="355" t="s">
        <v>88</v>
      </c>
      <c r="LTG56" s="355" t="s">
        <v>88</v>
      </c>
      <c r="LTH56" s="355" t="s">
        <v>88</v>
      </c>
      <c r="LTI56" s="355" t="s">
        <v>88</v>
      </c>
      <c r="LTJ56" s="355" t="s">
        <v>88</v>
      </c>
      <c r="LTK56" s="355" t="s">
        <v>88</v>
      </c>
      <c r="LTL56" s="355" t="s">
        <v>88</v>
      </c>
      <c r="LTM56" s="355" t="s">
        <v>88</v>
      </c>
      <c r="LTN56" s="355" t="s">
        <v>88</v>
      </c>
      <c r="LTO56" s="355" t="s">
        <v>88</v>
      </c>
      <c r="LTP56" s="355" t="s">
        <v>88</v>
      </c>
      <c r="LTQ56" s="355" t="s">
        <v>88</v>
      </c>
      <c r="LTR56" s="355" t="s">
        <v>88</v>
      </c>
      <c r="LTS56" s="355" t="s">
        <v>88</v>
      </c>
      <c r="LTT56" s="355" t="s">
        <v>88</v>
      </c>
      <c r="LTU56" s="355" t="s">
        <v>88</v>
      </c>
      <c r="LTV56" s="355" t="s">
        <v>88</v>
      </c>
      <c r="LTW56" s="355" t="s">
        <v>88</v>
      </c>
      <c r="LTX56" s="355" t="s">
        <v>88</v>
      </c>
      <c r="LTY56" s="355" t="s">
        <v>88</v>
      </c>
      <c r="LTZ56" s="355" t="s">
        <v>88</v>
      </c>
      <c r="LUA56" s="355" t="s">
        <v>88</v>
      </c>
      <c r="LUB56" s="355" t="s">
        <v>88</v>
      </c>
      <c r="LUC56" s="355" t="s">
        <v>88</v>
      </c>
      <c r="LUD56" s="355" t="s">
        <v>88</v>
      </c>
      <c r="LUE56" s="355" t="s">
        <v>88</v>
      </c>
      <c r="LUF56" s="355" t="s">
        <v>88</v>
      </c>
      <c r="LUG56" s="355" t="s">
        <v>88</v>
      </c>
      <c r="LUH56" s="355" t="s">
        <v>88</v>
      </c>
      <c r="LUI56" s="355" t="s">
        <v>88</v>
      </c>
      <c r="LUJ56" s="355" t="s">
        <v>88</v>
      </c>
      <c r="LUK56" s="355" t="s">
        <v>88</v>
      </c>
      <c r="LUL56" s="355" t="s">
        <v>88</v>
      </c>
      <c r="LUM56" s="355" t="s">
        <v>88</v>
      </c>
      <c r="LUN56" s="355" t="s">
        <v>88</v>
      </c>
      <c r="LUO56" s="355" t="s">
        <v>88</v>
      </c>
      <c r="LUP56" s="355" t="s">
        <v>88</v>
      </c>
      <c r="LUQ56" s="355" t="s">
        <v>88</v>
      </c>
      <c r="LUR56" s="355" t="s">
        <v>88</v>
      </c>
      <c r="LUS56" s="355" t="s">
        <v>88</v>
      </c>
      <c r="LUT56" s="355" t="s">
        <v>88</v>
      </c>
      <c r="LUU56" s="355" t="s">
        <v>88</v>
      </c>
      <c r="LUV56" s="355" t="s">
        <v>88</v>
      </c>
      <c r="LUW56" s="355" t="s">
        <v>88</v>
      </c>
      <c r="LUX56" s="355" t="s">
        <v>88</v>
      </c>
      <c r="LUY56" s="355" t="s">
        <v>88</v>
      </c>
      <c r="LUZ56" s="355" t="s">
        <v>88</v>
      </c>
      <c r="LVA56" s="355" t="s">
        <v>88</v>
      </c>
      <c r="LVB56" s="355" t="s">
        <v>88</v>
      </c>
      <c r="LVC56" s="355" t="s">
        <v>88</v>
      </c>
      <c r="LVD56" s="355" t="s">
        <v>88</v>
      </c>
      <c r="LVE56" s="355" t="s">
        <v>88</v>
      </c>
      <c r="LVF56" s="355" t="s">
        <v>88</v>
      </c>
      <c r="LVG56" s="355" t="s">
        <v>88</v>
      </c>
      <c r="LVH56" s="355" t="s">
        <v>88</v>
      </c>
      <c r="LVI56" s="355" t="s">
        <v>88</v>
      </c>
      <c r="LVJ56" s="355" t="s">
        <v>88</v>
      </c>
      <c r="LVK56" s="355" t="s">
        <v>88</v>
      </c>
      <c r="LVL56" s="355" t="s">
        <v>88</v>
      </c>
      <c r="LVM56" s="355" t="s">
        <v>88</v>
      </c>
      <c r="LVN56" s="355" t="s">
        <v>88</v>
      </c>
      <c r="LVO56" s="355" t="s">
        <v>88</v>
      </c>
      <c r="LVP56" s="355" t="s">
        <v>88</v>
      </c>
      <c r="LVQ56" s="355" t="s">
        <v>88</v>
      </c>
      <c r="LVR56" s="355" t="s">
        <v>88</v>
      </c>
      <c r="LVS56" s="355" t="s">
        <v>88</v>
      </c>
      <c r="LVT56" s="355" t="s">
        <v>88</v>
      </c>
      <c r="LVU56" s="355" t="s">
        <v>88</v>
      </c>
      <c r="LVV56" s="355" t="s">
        <v>88</v>
      </c>
      <c r="LVW56" s="355" t="s">
        <v>88</v>
      </c>
      <c r="LVX56" s="355" t="s">
        <v>88</v>
      </c>
      <c r="LVY56" s="355" t="s">
        <v>88</v>
      </c>
      <c r="LVZ56" s="355" t="s">
        <v>88</v>
      </c>
      <c r="LWA56" s="355" t="s">
        <v>88</v>
      </c>
      <c r="LWB56" s="355" t="s">
        <v>88</v>
      </c>
      <c r="LWC56" s="355" t="s">
        <v>88</v>
      </c>
      <c r="LWD56" s="355" t="s">
        <v>88</v>
      </c>
      <c r="LWE56" s="355" t="s">
        <v>88</v>
      </c>
      <c r="LWF56" s="355" t="s">
        <v>88</v>
      </c>
      <c r="LWG56" s="355" t="s">
        <v>88</v>
      </c>
      <c r="LWH56" s="355" t="s">
        <v>88</v>
      </c>
      <c r="LWI56" s="355" t="s">
        <v>88</v>
      </c>
      <c r="LWJ56" s="355" t="s">
        <v>88</v>
      </c>
      <c r="LWK56" s="355" t="s">
        <v>88</v>
      </c>
      <c r="LWL56" s="355" t="s">
        <v>88</v>
      </c>
      <c r="LWM56" s="355" t="s">
        <v>88</v>
      </c>
      <c r="LWN56" s="355" t="s">
        <v>88</v>
      </c>
      <c r="LWO56" s="355" t="s">
        <v>88</v>
      </c>
      <c r="LWP56" s="355" t="s">
        <v>88</v>
      </c>
      <c r="LWQ56" s="355" t="s">
        <v>88</v>
      </c>
      <c r="LWR56" s="355" t="s">
        <v>88</v>
      </c>
      <c r="LWS56" s="355" t="s">
        <v>88</v>
      </c>
      <c r="LWT56" s="355" t="s">
        <v>88</v>
      </c>
      <c r="LWU56" s="355" t="s">
        <v>88</v>
      </c>
      <c r="LWV56" s="355" t="s">
        <v>88</v>
      </c>
      <c r="LWW56" s="355" t="s">
        <v>88</v>
      </c>
      <c r="LWX56" s="355" t="s">
        <v>88</v>
      </c>
      <c r="LWY56" s="355" t="s">
        <v>88</v>
      </c>
      <c r="LWZ56" s="355" t="s">
        <v>88</v>
      </c>
      <c r="LXA56" s="355" t="s">
        <v>88</v>
      </c>
      <c r="LXB56" s="355" t="s">
        <v>88</v>
      </c>
      <c r="LXC56" s="355" t="s">
        <v>88</v>
      </c>
      <c r="LXD56" s="355" t="s">
        <v>88</v>
      </c>
      <c r="LXE56" s="355" t="s">
        <v>88</v>
      </c>
      <c r="LXF56" s="355" t="s">
        <v>88</v>
      </c>
      <c r="LXG56" s="355" t="s">
        <v>88</v>
      </c>
      <c r="LXH56" s="355" t="s">
        <v>88</v>
      </c>
      <c r="LXI56" s="355" t="s">
        <v>88</v>
      </c>
      <c r="LXJ56" s="355" t="s">
        <v>88</v>
      </c>
      <c r="LXK56" s="355" t="s">
        <v>88</v>
      </c>
      <c r="LXL56" s="355" t="s">
        <v>88</v>
      </c>
      <c r="LXM56" s="355" t="s">
        <v>88</v>
      </c>
      <c r="LXN56" s="355" t="s">
        <v>88</v>
      </c>
      <c r="LXO56" s="355" t="s">
        <v>88</v>
      </c>
      <c r="LXP56" s="355" t="s">
        <v>88</v>
      </c>
      <c r="LXQ56" s="355" t="s">
        <v>88</v>
      </c>
      <c r="LXR56" s="355" t="s">
        <v>88</v>
      </c>
      <c r="LXS56" s="355" t="s">
        <v>88</v>
      </c>
      <c r="LXT56" s="355" t="s">
        <v>88</v>
      </c>
      <c r="LXU56" s="355" t="s">
        <v>88</v>
      </c>
      <c r="LXV56" s="355" t="s">
        <v>88</v>
      </c>
      <c r="LXW56" s="355" t="s">
        <v>88</v>
      </c>
      <c r="LXX56" s="355" t="s">
        <v>88</v>
      </c>
      <c r="LXY56" s="355" t="s">
        <v>88</v>
      </c>
      <c r="LXZ56" s="355" t="s">
        <v>88</v>
      </c>
      <c r="LYA56" s="355" t="s">
        <v>88</v>
      </c>
      <c r="LYB56" s="355" t="s">
        <v>88</v>
      </c>
      <c r="LYC56" s="355" t="s">
        <v>88</v>
      </c>
      <c r="LYD56" s="355" t="s">
        <v>88</v>
      </c>
      <c r="LYE56" s="355" t="s">
        <v>88</v>
      </c>
      <c r="LYF56" s="355" t="s">
        <v>88</v>
      </c>
      <c r="LYG56" s="355" t="s">
        <v>88</v>
      </c>
      <c r="LYH56" s="355" t="s">
        <v>88</v>
      </c>
      <c r="LYI56" s="355" t="s">
        <v>88</v>
      </c>
      <c r="LYJ56" s="355" t="s">
        <v>88</v>
      </c>
      <c r="LYK56" s="355" t="s">
        <v>88</v>
      </c>
      <c r="LYL56" s="355" t="s">
        <v>88</v>
      </c>
      <c r="LYM56" s="355" t="s">
        <v>88</v>
      </c>
      <c r="LYN56" s="355" t="s">
        <v>88</v>
      </c>
      <c r="LYO56" s="355" t="s">
        <v>88</v>
      </c>
      <c r="LYP56" s="355" t="s">
        <v>88</v>
      </c>
      <c r="LYQ56" s="355" t="s">
        <v>88</v>
      </c>
      <c r="LYR56" s="355" t="s">
        <v>88</v>
      </c>
      <c r="LYS56" s="355" t="s">
        <v>88</v>
      </c>
      <c r="LYT56" s="355" t="s">
        <v>88</v>
      </c>
      <c r="LYU56" s="355" t="s">
        <v>88</v>
      </c>
      <c r="LYV56" s="355" t="s">
        <v>88</v>
      </c>
      <c r="LYW56" s="355" t="s">
        <v>88</v>
      </c>
      <c r="LYX56" s="355" t="s">
        <v>88</v>
      </c>
      <c r="LYY56" s="355" t="s">
        <v>88</v>
      </c>
      <c r="LYZ56" s="355" t="s">
        <v>88</v>
      </c>
      <c r="LZA56" s="355" t="s">
        <v>88</v>
      </c>
      <c r="LZB56" s="355" t="s">
        <v>88</v>
      </c>
      <c r="LZC56" s="355" t="s">
        <v>88</v>
      </c>
      <c r="LZD56" s="355" t="s">
        <v>88</v>
      </c>
      <c r="LZE56" s="355" t="s">
        <v>88</v>
      </c>
      <c r="LZF56" s="355" t="s">
        <v>88</v>
      </c>
      <c r="LZG56" s="355" t="s">
        <v>88</v>
      </c>
      <c r="LZH56" s="355" t="s">
        <v>88</v>
      </c>
      <c r="LZI56" s="355" t="s">
        <v>88</v>
      </c>
      <c r="LZJ56" s="355" t="s">
        <v>88</v>
      </c>
      <c r="LZK56" s="355" t="s">
        <v>88</v>
      </c>
      <c r="LZL56" s="355" t="s">
        <v>88</v>
      </c>
      <c r="LZM56" s="355" t="s">
        <v>88</v>
      </c>
      <c r="LZN56" s="355" t="s">
        <v>88</v>
      </c>
      <c r="LZO56" s="355" t="s">
        <v>88</v>
      </c>
      <c r="LZP56" s="355" t="s">
        <v>88</v>
      </c>
      <c r="LZQ56" s="355" t="s">
        <v>88</v>
      </c>
      <c r="LZR56" s="355" t="s">
        <v>88</v>
      </c>
      <c r="LZS56" s="355" t="s">
        <v>88</v>
      </c>
      <c r="LZT56" s="355" t="s">
        <v>88</v>
      </c>
      <c r="LZU56" s="355" t="s">
        <v>88</v>
      </c>
      <c r="LZV56" s="355" t="s">
        <v>88</v>
      </c>
      <c r="LZW56" s="355" t="s">
        <v>88</v>
      </c>
      <c r="LZX56" s="355" t="s">
        <v>88</v>
      </c>
      <c r="LZY56" s="355" t="s">
        <v>88</v>
      </c>
      <c r="LZZ56" s="355" t="s">
        <v>88</v>
      </c>
      <c r="MAA56" s="355" t="s">
        <v>88</v>
      </c>
      <c r="MAB56" s="355" t="s">
        <v>88</v>
      </c>
      <c r="MAC56" s="355" t="s">
        <v>88</v>
      </c>
      <c r="MAD56" s="355" t="s">
        <v>88</v>
      </c>
      <c r="MAE56" s="355" t="s">
        <v>88</v>
      </c>
      <c r="MAF56" s="355" t="s">
        <v>88</v>
      </c>
      <c r="MAG56" s="355" t="s">
        <v>88</v>
      </c>
      <c r="MAH56" s="355" t="s">
        <v>88</v>
      </c>
      <c r="MAI56" s="355" t="s">
        <v>88</v>
      </c>
      <c r="MAJ56" s="355" t="s">
        <v>88</v>
      </c>
      <c r="MAK56" s="355" t="s">
        <v>88</v>
      </c>
      <c r="MAL56" s="355" t="s">
        <v>88</v>
      </c>
      <c r="MAM56" s="355" t="s">
        <v>88</v>
      </c>
      <c r="MAN56" s="355" t="s">
        <v>88</v>
      </c>
      <c r="MAO56" s="355" t="s">
        <v>88</v>
      </c>
      <c r="MAP56" s="355" t="s">
        <v>88</v>
      </c>
      <c r="MAQ56" s="355" t="s">
        <v>88</v>
      </c>
      <c r="MAR56" s="355" t="s">
        <v>88</v>
      </c>
      <c r="MAS56" s="355" t="s">
        <v>88</v>
      </c>
      <c r="MAT56" s="355" t="s">
        <v>88</v>
      </c>
      <c r="MAU56" s="355" t="s">
        <v>88</v>
      </c>
      <c r="MAV56" s="355" t="s">
        <v>88</v>
      </c>
      <c r="MAW56" s="355" t="s">
        <v>88</v>
      </c>
      <c r="MAX56" s="355" t="s">
        <v>88</v>
      </c>
      <c r="MAY56" s="355" t="s">
        <v>88</v>
      </c>
      <c r="MAZ56" s="355" t="s">
        <v>88</v>
      </c>
      <c r="MBA56" s="355" t="s">
        <v>88</v>
      </c>
      <c r="MBB56" s="355" t="s">
        <v>88</v>
      </c>
      <c r="MBC56" s="355" t="s">
        <v>88</v>
      </c>
      <c r="MBD56" s="355" t="s">
        <v>88</v>
      </c>
      <c r="MBE56" s="355" t="s">
        <v>88</v>
      </c>
      <c r="MBF56" s="355" t="s">
        <v>88</v>
      </c>
      <c r="MBG56" s="355" t="s">
        <v>88</v>
      </c>
      <c r="MBH56" s="355" t="s">
        <v>88</v>
      </c>
      <c r="MBI56" s="355" t="s">
        <v>88</v>
      </c>
      <c r="MBJ56" s="355" t="s">
        <v>88</v>
      </c>
      <c r="MBK56" s="355" t="s">
        <v>88</v>
      </c>
      <c r="MBL56" s="355" t="s">
        <v>88</v>
      </c>
      <c r="MBM56" s="355" t="s">
        <v>88</v>
      </c>
      <c r="MBN56" s="355" t="s">
        <v>88</v>
      </c>
      <c r="MBO56" s="355" t="s">
        <v>88</v>
      </c>
      <c r="MBP56" s="355" t="s">
        <v>88</v>
      </c>
      <c r="MBQ56" s="355" t="s">
        <v>88</v>
      </c>
      <c r="MBR56" s="355" t="s">
        <v>88</v>
      </c>
      <c r="MBS56" s="355" t="s">
        <v>88</v>
      </c>
      <c r="MBT56" s="355" t="s">
        <v>88</v>
      </c>
      <c r="MBU56" s="355" t="s">
        <v>88</v>
      </c>
      <c r="MBV56" s="355" t="s">
        <v>88</v>
      </c>
      <c r="MBW56" s="355" t="s">
        <v>88</v>
      </c>
      <c r="MBX56" s="355" t="s">
        <v>88</v>
      </c>
      <c r="MBY56" s="355" t="s">
        <v>88</v>
      </c>
      <c r="MBZ56" s="355" t="s">
        <v>88</v>
      </c>
      <c r="MCA56" s="355" t="s">
        <v>88</v>
      </c>
      <c r="MCB56" s="355" t="s">
        <v>88</v>
      </c>
      <c r="MCC56" s="355" t="s">
        <v>88</v>
      </c>
      <c r="MCD56" s="355" t="s">
        <v>88</v>
      </c>
      <c r="MCE56" s="355" t="s">
        <v>88</v>
      </c>
      <c r="MCF56" s="355" t="s">
        <v>88</v>
      </c>
      <c r="MCG56" s="355" t="s">
        <v>88</v>
      </c>
      <c r="MCH56" s="355" t="s">
        <v>88</v>
      </c>
      <c r="MCI56" s="355" t="s">
        <v>88</v>
      </c>
      <c r="MCJ56" s="355" t="s">
        <v>88</v>
      </c>
      <c r="MCK56" s="355" t="s">
        <v>88</v>
      </c>
      <c r="MCL56" s="355" t="s">
        <v>88</v>
      </c>
      <c r="MCM56" s="355" t="s">
        <v>88</v>
      </c>
      <c r="MCN56" s="355" t="s">
        <v>88</v>
      </c>
      <c r="MCO56" s="355" t="s">
        <v>88</v>
      </c>
      <c r="MCP56" s="355" t="s">
        <v>88</v>
      </c>
      <c r="MCQ56" s="355" t="s">
        <v>88</v>
      </c>
      <c r="MCR56" s="355" t="s">
        <v>88</v>
      </c>
      <c r="MCS56" s="355" t="s">
        <v>88</v>
      </c>
      <c r="MCT56" s="355" t="s">
        <v>88</v>
      </c>
      <c r="MCU56" s="355" t="s">
        <v>88</v>
      </c>
      <c r="MCV56" s="355" t="s">
        <v>88</v>
      </c>
      <c r="MCW56" s="355" t="s">
        <v>88</v>
      </c>
      <c r="MCX56" s="355" t="s">
        <v>88</v>
      </c>
      <c r="MCY56" s="355" t="s">
        <v>88</v>
      </c>
      <c r="MCZ56" s="355" t="s">
        <v>88</v>
      </c>
      <c r="MDA56" s="355" t="s">
        <v>88</v>
      </c>
      <c r="MDB56" s="355" t="s">
        <v>88</v>
      </c>
      <c r="MDC56" s="355" t="s">
        <v>88</v>
      </c>
      <c r="MDD56" s="355" t="s">
        <v>88</v>
      </c>
      <c r="MDE56" s="355" t="s">
        <v>88</v>
      </c>
      <c r="MDF56" s="355" t="s">
        <v>88</v>
      </c>
      <c r="MDG56" s="355" t="s">
        <v>88</v>
      </c>
      <c r="MDH56" s="355" t="s">
        <v>88</v>
      </c>
      <c r="MDI56" s="355" t="s">
        <v>88</v>
      </c>
      <c r="MDJ56" s="355" t="s">
        <v>88</v>
      </c>
      <c r="MDK56" s="355" t="s">
        <v>88</v>
      </c>
      <c r="MDL56" s="355" t="s">
        <v>88</v>
      </c>
      <c r="MDM56" s="355" t="s">
        <v>88</v>
      </c>
      <c r="MDN56" s="355" t="s">
        <v>88</v>
      </c>
      <c r="MDO56" s="355" t="s">
        <v>88</v>
      </c>
      <c r="MDP56" s="355" t="s">
        <v>88</v>
      </c>
      <c r="MDQ56" s="355" t="s">
        <v>88</v>
      </c>
      <c r="MDR56" s="355" t="s">
        <v>88</v>
      </c>
      <c r="MDS56" s="355" t="s">
        <v>88</v>
      </c>
      <c r="MDT56" s="355" t="s">
        <v>88</v>
      </c>
      <c r="MDU56" s="355" t="s">
        <v>88</v>
      </c>
      <c r="MDV56" s="355" t="s">
        <v>88</v>
      </c>
      <c r="MDW56" s="355" t="s">
        <v>88</v>
      </c>
      <c r="MDX56" s="355" t="s">
        <v>88</v>
      </c>
      <c r="MDY56" s="355" t="s">
        <v>88</v>
      </c>
      <c r="MDZ56" s="355" t="s">
        <v>88</v>
      </c>
      <c r="MEA56" s="355" t="s">
        <v>88</v>
      </c>
      <c r="MEB56" s="355" t="s">
        <v>88</v>
      </c>
      <c r="MEC56" s="355" t="s">
        <v>88</v>
      </c>
      <c r="MED56" s="355" t="s">
        <v>88</v>
      </c>
      <c r="MEE56" s="355" t="s">
        <v>88</v>
      </c>
      <c r="MEF56" s="355" t="s">
        <v>88</v>
      </c>
      <c r="MEG56" s="355" t="s">
        <v>88</v>
      </c>
      <c r="MEH56" s="355" t="s">
        <v>88</v>
      </c>
      <c r="MEI56" s="355" t="s">
        <v>88</v>
      </c>
      <c r="MEJ56" s="355" t="s">
        <v>88</v>
      </c>
      <c r="MEK56" s="355" t="s">
        <v>88</v>
      </c>
      <c r="MEL56" s="355" t="s">
        <v>88</v>
      </c>
      <c r="MEM56" s="355" t="s">
        <v>88</v>
      </c>
      <c r="MEN56" s="355" t="s">
        <v>88</v>
      </c>
      <c r="MEO56" s="355" t="s">
        <v>88</v>
      </c>
      <c r="MEP56" s="355" t="s">
        <v>88</v>
      </c>
      <c r="MEQ56" s="355" t="s">
        <v>88</v>
      </c>
      <c r="MER56" s="355" t="s">
        <v>88</v>
      </c>
      <c r="MES56" s="355" t="s">
        <v>88</v>
      </c>
      <c r="MET56" s="355" t="s">
        <v>88</v>
      </c>
      <c r="MEU56" s="355" t="s">
        <v>88</v>
      </c>
      <c r="MEV56" s="355" t="s">
        <v>88</v>
      </c>
      <c r="MEW56" s="355" t="s">
        <v>88</v>
      </c>
      <c r="MEX56" s="355" t="s">
        <v>88</v>
      </c>
      <c r="MEY56" s="355" t="s">
        <v>88</v>
      </c>
      <c r="MEZ56" s="355" t="s">
        <v>88</v>
      </c>
      <c r="MFA56" s="355" t="s">
        <v>88</v>
      </c>
      <c r="MFB56" s="355" t="s">
        <v>88</v>
      </c>
      <c r="MFC56" s="355" t="s">
        <v>88</v>
      </c>
      <c r="MFD56" s="355" t="s">
        <v>88</v>
      </c>
      <c r="MFE56" s="355" t="s">
        <v>88</v>
      </c>
      <c r="MFF56" s="355" t="s">
        <v>88</v>
      </c>
      <c r="MFG56" s="355" t="s">
        <v>88</v>
      </c>
      <c r="MFH56" s="355" t="s">
        <v>88</v>
      </c>
      <c r="MFI56" s="355" t="s">
        <v>88</v>
      </c>
      <c r="MFJ56" s="355" t="s">
        <v>88</v>
      </c>
      <c r="MFK56" s="355" t="s">
        <v>88</v>
      </c>
      <c r="MFL56" s="355" t="s">
        <v>88</v>
      </c>
      <c r="MFM56" s="355" t="s">
        <v>88</v>
      </c>
      <c r="MFN56" s="355" t="s">
        <v>88</v>
      </c>
      <c r="MFO56" s="355" t="s">
        <v>88</v>
      </c>
      <c r="MFP56" s="355" t="s">
        <v>88</v>
      </c>
      <c r="MFQ56" s="355" t="s">
        <v>88</v>
      </c>
      <c r="MFR56" s="355" t="s">
        <v>88</v>
      </c>
      <c r="MFS56" s="355" t="s">
        <v>88</v>
      </c>
      <c r="MFT56" s="355" t="s">
        <v>88</v>
      </c>
      <c r="MFU56" s="355" t="s">
        <v>88</v>
      </c>
      <c r="MFV56" s="355" t="s">
        <v>88</v>
      </c>
      <c r="MFW56" s="355" t="s">
        <v>88</v>
      </c>
      <c r="MFX56" s="355" t="s">
        <v>88</v>
      </c>
      <c r="MFY56" s="355" t="s">
        <v>88</v>
      </c>
      <c r="MFZ56" s="355" t="s">
        <v>88</v>
      </c>
      <c r="MGA56" s="355" t="s">
        <v>88</v>
      </c>
      <c r="MGB56" s="355" t="s">
        <v>88</v>
      </c>
      <c r="MGC56" s="355" t="s">
        <v>88</v>
      </c>
      <c r="MGD56" s="355" t="s">
        <v>88</v>
      </c>
      <c r="MGE56" s="355" t="s">
        <v>88</v>
      </c>
      <c r="MGF56" s="355" t="s">
        <v>88</v>
      </c>
      <c r="MGG56" s="355" t="s">
        <v>88</v>
      </c>
      <c r="MGH56" s="355" t="s">
        <v>88</v>
      </c>
      <c r="MGI56" s="355" t="s">
        <v>88</v>
      </c>
      <c r="MGJ56" s="355" t="s">
        <v>88</v>
      </c>
      <c r="MGK56" s="355" t="s">
        <v>88</v>
      </c>
      <c r="MGL56" s="355" t="s">
        <v>88</v>
      </c>
      <c r="MGM56" s="355" t="s">
        <v>88</v>
      </c>
      <c r="MGN56" s="355" t="s">
        <v>88</v>
      </c>
      <c r="MGO56" s="355" t="s">
        <v>88</v>
      </c>
      <c r="MGP56" s="355" t="s">
        <v>88</v>
      </c>
      <c r="MGQ56" s="355" t="s">
        <v>88</v>
      </c>
      <c r="MGR56" s="355" t="s">
        <v>88</v>
      </c>
      <c r="MGS56" s="355" t="s">
        <v>88</v>
      </c>
      <c r="MGT56" s="355" t="s">
        <v>88</v>
      </c>
      <c r="MGU56" s="355" t="s">
        <v>88</v>
      </c>
      <c r="MGV56" s="355" t="s">
        <v>88</v>
      </c>
      <c r="MGW56" s="355" t="s">
        <v>88</v>
      </c>
      <c r="MGX56" s="355" t="s">
        <v>88</v>
      </c>
      <c r="MGY56" s="355" t="s">
        <v>88</v>
      </c>
      <c r="MGZ56" s="355" t="s">
        <v>88</v>
      </c>
      <c r="MHA56" s="355" t="s">
        <v>88</v>
      </c>
      <c r="MHB56" s="355" t="s">
        <v>88</v>
      </c>
      <c r="MHC56" s="355" t="s">
        <v>88</v>
      </c>
      <c r="MHD56" s="355" t="s">
        <v>88</v>
      </c>
      <c r="MHE56" s="355" t="s">
        <v>88</v>
      </c>
      <c r="MHF56" s="355" t="s">
        <v>88</v>
      </c>
      <c r="MHG56" s="355" t="s">
        <v>88</v>
      </c>
      <c r="MHH56" s="355" t="s">
        <v>88</v>
      </c>
      <c r="MHI56" s="355" t="s">
        <v>88</v>
      </c>
      <c r="MHJ56" s="355" t="s">
        <v>88</v>
      </c>
      <c r="MHK56" s="355" t="s">
        <v>88</v>
      </c>
      <c r="MHL56" s="355" t="s">
        <v>88</v>
      </c>
      <c r="MHM56" s="355" t="s">
        <v>88</v>
      </c>
      <c r="MHN56" s="355" t="s">
        <v>88</v>
      </c>
      <c r="MHO56" s="355" t="s">
        <v>88</v>
      </c>
      <c r="MHP56" s="355" t="s">
        <v>88</v>
      </c>
      <c r="MHQ56" s="355" t="s">
        <v>88</v>
      </c>
      <c r="MHR56" s="355" t="s">
        <v>88</v>
      </c>
      <c r="MHS56" s="355" t="s">
        <v>88</v>
      </c>
      <c r="MHT56" s="355" t="s">
        <v>88</v>
      </c>
      <c r="MHU56" s="355" t="s">
        <v>88</v>
      </c>
      <c r="MHV56" s="355" t="s">
        <v>88</v>
      </c>
      <c r="MHW56" s="355" t="s">
        <v>88</v>
      </c>
      <c r="MHX56" s="355" t="s">
        <v>88</v>
      </c>
      <c r="MHY56" s="355" t="s">
        <v>88</v>
      </c>
      <c r="MHZ56" s="355" t="s">
        <v>88</v>
      </c>
      <c r="MIA56" s="355" t="s">
        <v>88</v>
      </c>
      <c r="MIB56" s="355" t="s">
        <v>88</v>
      </c>
      <c r="MIC56" s="355" t="s">
        <v>88</v>
      </c>
      <c r="MID56" s="355" t="s">
        <v>88</v>
      </c>
      <c r="MIE56" s="355" t="s">
        <v>88</v>
      </c>
      <c r="MIF56" s="355" t="s">
        <v>88</v>
      </c>
      <c r="MIG56" s="355" t="s">
        <v>88</v>
      </c>
      <c r="MIH56" s="355" t="s">
        <v>88</v>
      </c>
      <c r="MII56" s="355" t="s">
        <v>88</v>
      </c>
      <c r="MIJ56" s="355" t="s">
        <v>88</v>
      </c>
      <c r="MIK56" s="355" t="s">
        <v>88</v>
      </c>
      <c r="MIL56" s="355" t="s">
        <v>88</v>
      </c>
      <c r="MIM56" s="355" t="s">
        <v>88</v>
      </c>
      <c r="MIN56" s="355" t="s">
        <v>88</v>
      </c>
      <c r="MIO56" s="355" t="s">
        <v>88</v>
      </c>
      <c r="MIP56" s="355" t="s">
        <v>88</v>
      </c>
      <c r="MIQ56" s="355" t="s">
        <v>88</v>
      </c>
      <c r="MIR56" s="355" t="s">
        <v>88</v>
      </c>
      <c r="MIS56" s="355" t="s">
        <v>88</v>
      </c>
      <c r="MIT56" s="355" t="s">
        <v>88</v>
      </c>
      <c r="MIU56" s="355" t="s">
        <v>88</v>
      </c>
      <c r="MIV56" s="355" t="s">
        <v>88</v>
      </c>
      <c r="MIW56" s="355" t="s">
        <v>88</v>
      </c>
      <c r="MIX56" s="355" t="s">
        <v>88</v>
      </c>
      <c r="MIY56" s="355" t="s">
        <v>88</v>
      </c>
      <c r="MIZ56" s="355" t="s">
        <v>88</v>
      </c>
      <c r="MJA56" s="355" t="s">
        <v>88</v>
      </c>
      <c r="MJB56" s="355" t="s">
        <v>88</v>
      </c>
      <c r="MJC56" s="355" t="s">
        <v>88</v>
      </c>
      <c r="MJD56" s="355" t="s">
        <v>88</v>
      </c>
      <c r="MJE56" s="355" t="s">
        <v>88</v>
      </c>
      <c r="MJF56" s="355" t="s">
        <v>88</v>
      </c>
      <c r="MJG56" s="355" t="s">
        <v>88</v>
      </c>
      <c r="MJH56" s="355" t="s">
        <v>88</v>
      </c>
      <c r="MJI56" s="355" t="s">
        <v>88</v>
      </c>
      <c r="MJJ56" s="355" t="s">
        <v>88</v>
      </c>
      <c r="MJK56" s="355" t="s">
        <v>88</v>
      </c>
      <c r="MJL56" s="355" t="s">
        <v>88</v>
      </c>
      <c r="MJM56" s="355" t="s">
        <v>88</v>
      </c>
      <c r="MJN56" s="355" t="s">
        <v>88</v>
      </c>
      <c r="MJO56" s="355" t="s">
        <v>88</v>
      </c>
      <c r="MJP56" s="355" t="s">
        <v>88</v>
      </c>
      <c r="MJQ56" s="355" t="s">
        <v>88</v>
      </c>
      <c r="MJR56" s="355" t="s">
        <v>88</v>
      </c>
      <c r="MJS56" s="355" t="s">
        <v>88</v>
      </c>
      <c r="MJT56" s="355" t="s">
        <v>88</v>
      </c>
      <c r="MJU56" s="355" t="s">
        <v>88</v>
      </c>
      <c r="MJV56" s="355" t="s">
        <v>88</v>
      </c>
      <c r="MJW56" s="355" t="s">
        <v>88</v>
      </c>
      <c r="MJX56" s="355" t="s">
        <v>88</v>
      </c>
      <c r="MJY56" s="355" t="s">
        <v>88</v>
      </c>
      <c r="MJZ56" s="355" t="s">
        <v>88</v>
      </c>
      <c r="MKA56" s="355" t="s">
        <v>88</v>
      </c>
      <c r="MKB56" s="355" t="s">
        <v>88</v>
      </c>
      <c r="MKC56" s="355" t="s">
        <v>88</v>
      </c>
      <c r="MKD56" s="355" t="s">
        <v>88</v>
      </c>
      <c r="MKE56" s="355" t="s">
        <v>88</v>
      </c>
      <c r="MKF56" s="355" t="s">
        <v>88</v>
      </c>
      <c r="MKG56" s="355" t="s">
        <v>88</v>
      </c>
      <c r="MKH56" s="355" t="s">
        <v>88</v>
      </c>
      <c r="MKI56" s="355" t="s">
        <v>88</v>
      </c>
      <c r="MKJ56" s="355" t="s">
        <v>88</v>
      </c>
      <c r="MKK56" s="355" t="s">
        <v>88</v>
      </c>
      <c r="MKL56" s="355" t="s">
        <v>88</v>
      </c>
      <c r="MKM56" s="355" t="s">
        <v>88</v>
      </c>
      <c r="MKN56" s="355" t="s">
        <v>88</v>
      </c>
      <c r="MKO56" s="355" t="s">
        <v>88</v>
      </c>
      <c r="MKP56" s="355" t="s">
        <v>88</v>
      </c>
      <c r="MKQ56" s="355" t="s">
        <v>88</v>
      </c>
      <c r="MKR56" s="355" t="s">
        <v>88</v>
      </c>
      <c r="MKS56" s="355" t="s">
        <v>88</v>
      </c>
      <c r="MKT56" s="355" t="s">
        <v>88</v>
      </c>
      <c r="MKU56" s="355" t="s">
        <v>88</v>
      </c>
      <c r="MKV56" s="355" t="s">
        <v>88</v>
      </c>
      <c r="MKW56" s="355" t="s">
        <v>88</v>
      </c>
      <c r="MKX56" s="355" t="s">
        <v>88</v>
      </c>
      <c r="MKY56" s="355" t="s">
        <v>88</v>
      </c>
      <c r="MKZ56" s="355" t="s">
        <v>88</v>
      </c>
      <c r="MLA56" s="355" t="s">
        <v>88</v>
      </c>
      <c r="MLB56" s="355" t="s">
        <v>88</v>
      </c>
      <c r="MLC56" s="355" t="s">
        <v>88</v>
      </c>
      <c r="MLD56" s="355" t="s">
        <v>88</v>
      </c>
      <c r="MLE56" s="355" t="s">
        <v>88</v>
      </c>
      <c r="MLF56" s="355" t="s">
        <v>88</v>
      </c>
      <c r="MLG56" s="355" t="s">
        <v>88</v>
      </c>
      <c r="MLH56" s="355" t="s">
        <v>88</v>
      </c>
      <c r="MLI56" s="355" t="s">
        <v>88</v>
      </c>
      <c r="MLJ56" s="355" t="s">
        <v>88</v>
      </c>
      <c r="MLK56" s="355" t="s">
        <v>88</v>
      </c>
      <c r="MLL56" s="355" t="s">
        <v>88</v>
      </c>
      <c r="MLM56" s="355" t="s">
        <v>88</v>
      </c>
      <c r="MLN56" s="355" t="s">
        <v>88</v>
      </c>
      <c r="MLO56" s="355" t="s">
        <v>88</v>
      </c>
      <c r="MLP56" s="355" t="s">
        <v>88</v>
      </c>
      <c r="MLQ56" s="355" t="s">
        <v>88</v>
      </c>
      <c r="MLR56" s="355" t="s">
        <v>88</v>
      </c>
      <c r="MLS56" s="355" t="s">
        <v>88</v>
      </c>
      <c r="MLT56" s="355" t="s">
        <v>88</v>
      </c>
      <c r="MLU56" s="355" t="s">
        <v>88</v>
      </c>
      <c r="MLV56" s="355" t="s">
        <v>88</v>
      </c>
      <c r="MLW56" s="355" t="s">
        <v>88</v>
      </c>
      <c r="MLX56" s="355" t="s">
        <v>88</v>
      </c>
      <c r="MLY56" s="355" t="s">
        <v>88</v>
      </c>
      <c r="MLZ56" s="355" t="s">
        <v>88</v>
      </c>
      <c r="MMA56" s="355" t="s">
        <v>88</v>
      </c>
      <c r="MMB56" s="355" t="s">
        <v>88</v>
      </c>
      <c r="MMC56" s="355" t="s">
        <v>88</v>
      </c>
      <c r="MMD56" s="355" t="s">
        <v>88</v>
      </c>
      <c r="MME56" s="355" t="s">
        <v>88</v>
      </c>
      <c r="MMF56" s="355" t="s">
        <v>88</v>
      </c>
      <c r="MMG56" s="355" t="s">
        <v>88</v>
      </c>
      <c r="MMH56" s="355" t="s">
        <v>88</v>
      </c>
      <c r="MMI56" s="355" t="s">
        <v>88</v>
      </c>
      <c r="MMJ56" s="355" t="s">
        <v>88</v>
      </c>
      <c r="MMK56" s="355" t="s">
        <v>88</v>
      </c>
      <c r="MML56" s="355" t="s">
        <v>88</v>
      </c>
      <c r="MMM56" s="355" t="s">
        <v>88</v>
      </c>
      <c r="MMN56" s="355" t="s">
        <v>88</v>
      </c>
      <c r="MMO56" s="355" t="s">
        <v>88</v>
      </c>
      <c r="MMP56" s="355" t="s">
        <v>88</v>
      </c>
      <c r="MMQ56" s="355" t="s">
        <v>88</v>
      </c>
      <c r="MMR56" s="355" t="s">
        <v>88</v>
      </c>
      <c r="MMS56" s="355" t="s">
        <v>88</v>
      </c>
      <c r="MMT56" s="355" t="s">
        <v>88</v>
      </c>
      <c r="MMU56" s="355" t="s">
        <v>88</v>
      </c>
      <c r="MMV56" s="355" t="s">
        <v>88</v>
      </c>
      <c r="MMW56" s="355" t="s">
        <v>88</v>
      </c>
      <c r="MMX56" s="355" t="s">
        <v>88</v>
      </c>
      <c r="MMY56" s="355" t="s">
        <v>88</v>
      </c>
      <c r="MMZ56" s="355" t="s">
        <v>88</v>
      </c>
      <c r="MNA56" s="355" t="s">
        <v>88</v>
      </c>
      <c r="MNB56" s="355" t="s">
        <v>88</v>
      </c>
      <c r="MNC56" s="355" t="s">
        <v>88</v>
      </c>
      <c r="MND56" s="355" t="s">
        <v>88</v>
      </c>
      <c r="MNE56" s="355" t="s">
        <v>88</v>
      </c>
      <c r="MNF56" s="355" t="s">
        <v>88</v>
      </c>
      <c r="MNG56" s="355" t="s">
        <v>88</v>
      </c>
      <c r="MNH56" s="355" t="s">
        <v>88</v>
      </c>
      <c r="MNI56" s="355" t="s">
        <v>88</v>
      </c>
      <c r="MNJ56" s="355" t="s">
        <v>88</v>
      </c>
      <c r="MNK56" s="355" t="s">
        <v>88</v>
      </c>
      <c r="MNL56" s="355" t="s">
        <v>88</v>
      </c>
      <c r="MNM56" s="355" t="s">
        <v>88</v>
      </c>
      <c r="MNN56" s="355" t="s">
        <v>88</v>
      </c>
      <c r="MNO56" s="355" t="s">
        <v>88</v>
      </c>
      <c r="MNP56" s="355" t="s">
        <v>88</v>
      </c>
      <c r="MNQ56" s="355" t="s">
        <v>88</v>
      </c>
      <c r="MNR56" s="355" t="s">
        <v>88</v>
      </c>
      <c r="MNS56" s="355" t="s">
        <v>88</v>
      </c>
      <c r="MNT56" s="355" t="s">
        <v>88</v>
      </c>
      <c r="MNU56" s="355" t="s">
        <v>88</v>
      </c>
      <c r="MNV56" s="355" t="s">
        <v>88</v>
      </c>
      <c r="MNW56" s="355" t="s">
        <v>88</v>
      </c>
      <c r="MNX56" s="355" t="s">
        <v>88</v>
      </c>
      <c r="MNY56" s="355" t="s">
        <v>88</v>
      </c>
      <c r="MNZ56" s="355" t="s">
        <v>88</v>
      </c>
      <c r="MOA56" s="355" t="s">
        <v>88</v>
      </c>
      <c r="MOB56" s="355" t="s">
        <v>88</v>
      </c>
      <c r="MOC56" s="355" t="s">
        <v>88</v>
      </c>
      <c r="MOD56" s="355" t="s">
        <v>88</v>
      </c>
      <c r="MOE56" s="355" t="s">
        <v>88</v>
      </c>
      <c r="MOF56" s="355" t="s">
        <v>88</v>
      </c>
      <c r="MOG56" s="355" t="s">
        <v>88</v>
      </c>
      <c r="MOH56" s="355" t="s">
        <v>88</v>
      </c>
      <c r="MOI56" s="355" t="s">
        <v>88</v>
      </c>
      <c r="MOJ56" s="355" t="s">
        <v>88</v>
      </c>
      <c r="MOK56" s="355" t="s">
        <v>88</v>
      </c>
      <c r="MOL56" s="355" t="s">
        <v>88</v>
      </c>
      <c r="MOM56" s="355" t="s">
        <v>88</v>
      </c>
      <c r="MON56" s="355" t="s">
        <v>88</v>
      </c>
      <c r="MOO56" s="355" t="s">
        <v>88</v>
      </c>
      <c r="MOP56" s="355" t="s">
        <v>88</v>
      </c>
      <c r="MOQ56" s="355" t="s">
        <v>88</v>
      </c>
      <c r="MOR56" s="355" t="s">
        <v>88</v>
      </c>
      <c r="MOS56" s="355" t="s">
        <v>88</v>
      </c>
      <c r="MOT56" s="355" t="s">
        <v>88</v>
      </c>
      <c r="MOU56" s="355" t="s">
        <v>88</v>
      </c>
      <c r="MOV56" s="355" t="s">
        <v>88</v>
      </c>
      <c r="MOW56" s="355" t="s">
        <v>88</v>
      </c>
      <c r="MOX56" s="355" t="s">
        <v>88</v>
      </c>
      <c r="MOY56" s="355" t="s">
        <v>88</v>
      </c>
      <c r="MOZ56" s="355" t="s">
        <v>88</v>
      </c>
      <c r="MPA56" s="355" t="s">
        <v>88</v>
      </c>
      <c r="MPB56" s="355" t="s">
        <v>88</v>
      </c>
      <c r="MPC56" s="355" t="s">
        <v>88</v>
      </c>
      <c r="MPD56" s="355" t="s">
        <v>88</v>
      </c>
      <c r="MPE56" s="355" t="s">
        <v>88</v>
      </c>
      <c r="MPF56" s="355" t="s">
        <v>88</v>
      </c>
      <c r="MPG56" s="355" t="s">
        <v>88</v>
      </c>
      <c r="MPH56" s="355" t="s">
        <v>88</v>
      </c>
      <c r="MPI56" s="355" t="s">
        <v>88</v>
      </c>
      <c r="MPJ56" s="355" t="s">
        <v>88</v>
      </c>
      <c r="MPK56" s="355" t="s">
        <v>88</v>
      </c>
      <c r="MPL56" s="355" t="s">
        <v>88</v>
      </c>
      <c r="MPM56" s="355" t="s">
        <v>88</v>
      </c>
      <c r="MPN56" s="355" t="s">
        <v>88</v>
      </c>
      <c r="MPO56" s="355" t="s">
        <v>88</v>
      </c>
      <c r="MPP56" s="355" t="s">
        <v>88</v>
      </c>
      <c r="MPQ56" s="355" t="s">
        <v>88</v>
      </c>
      <c r="MPR56" s="355" t="s">
        <v>88</v>
      </c>
      <c r="MPS56" s="355" t="s">
        <v>88</v>
      </c>
      <c r="MPT56" s="355" t="s">
        <v>88</v>
      </c>
      <c r="MPU56" s="355" t="s">
        <v>88</v>
      </c>
      <c r="MPV56" s="355" t="s">
        <v>88</v>
      </c>
      <c r="MPW56" s="355" t="s">
        <v>88</v>
      </c>
      <c r="MPX56" s="355" t="s">
        <v>88</v>
      </c>
      <c r="MPY56" s="355" t="s">
        <v>88</v>
      </c>
      <c r="MPZ56" s="355" t="s">
        <v>88</v>
      </c>
      <c r="MQA56" s="355" t="s">
        <v>88</v>
      </c>
      <c r="MQB56" s="355" t="s">
        <v>88</v>
      </c>
      <c r="MQC56" s="355" t="s">
        <v>88</v>
      </c>
      <c r="MQD56" s="355" t="s">
        <v>88</v>
      </c>
      <c r="MQE56" s="355" t="s">
        <v>88</v>
      </c>
      <c r="MQF56" s="355" t="s">
        <v>88</v>
      </c>
      <c r="MQG56" s="355" t="s">
        <v>88</v>
      </c>
      <c r="MQH56" s="355" t="s">
        <v>88</v>
      </c>
      <c r="MQI56" s="355" t="s">
        <v>88</v>
      </c>
      <c r="MQJ56" s="355" t="s">
        <v>88</v>
      </c>
      <c r="MQK56" s="355" t="s">
        <v>88</v>
      </c>
      <c r="MQL56" s="355" t="s">
        <v>88</v>
      </c>
      <c r="MQM56" s="355" t="s">
        <v>88</v>
      </c>
      <c r="MQN56" s="355" t="s">
        <v>88</v>
      </c>
      <c r="MQO56" s="355" t="s">
        <v>88</v>
      </c>
      <c r="MQP56" s="355" t="s">
        <v>88</v>
      </c>
      <c r="MQQ56" s="355" t="s">
        <v>88</v>
      </c>
      <c r="MQR56" s="355" t="s">
        <v>88</v>
      </c>
      <c r="MQS56" s="355" t="s">
        <v>88</v>
      </c>
      <c r="MQT56" s="355" t="s">
        <v>88</v>
      </c>
      <c r="MQU56" s="355" t="s">
        <v>88</v>
      </c>
      <c r="MQV56" s="355" t="s">
        <v>88</v>
      </c>
      <c r="MQW56" s="355" t="s">
        <v>88</v>
      </c>
      <c r="MQX56" s="355" t="s">
        <v>88</v>
      </c>
      <c r="MQY56" s="355" t="s">
        <v>88</v>
      </c>
      <c r="MQZ56" s="355" t="s">
        <v>88</v>
      </c>
      <c r="MRA56" s="355" t="s">
        <v>88</v>
      </c>
      <c r="MRB56" s="355" t="s">
        <v>88</v>
      </c>
      <c r="MRC56" s="355" t="s">
        <v>88</v>
      </c>
      <c r="MRD56" s="355" t="s">
        <v>88</v>
      </c>
      <c r="MRE56" s="355" t="s">
        <v>88</v>
      </c>
      <c r="MRF56" s="355" t="s">
        <v>88</v>
      </c>
      <c r="MRG56" s="355" t="s">
        <v>88</v>
      </c>
      <c r="MRH56" s="355" t="s">
        <v>88</v>
      </c>
      <c r="MRI56" s="355" t="s">
        <v>88</v>
      </c>
      <c r="MRJ56" s="355" t="s">
        <v>88</v>
      </c>
      <c r="MRK56" s="355" t="s">
        <v>88</v>
      </c>
      <c r="MRL56" s="355" t="s">
        <v>88</v>
      </c>
      <c r="MRM56" s="355" t="s">
        <v>88</v>
      </c>
      <c r="MRN56" s="355" t="s">
        <v>88</v>
      </c>
      <c r="MRO56" s="355" t="s">
        <v>88</v>
      </c>
      <c r="MRP56" s="355" t="s">
        <v>88</v>
      </c>
      <c r="MRQ56" s="355" t="s">
        <v>88</v>
      </c>
      <c r="MRR56" s="355" t="s">
        <v>88</v>
      </c>
      <c r="MRS56" s="355" t="s">
        <v>88</v>
      </c>
      <c r="MRT56" s="355" t="s">
        <v>88</v>
      </c>
      <c r="MRU56" s="355" t="s">
        <v>88</v>
      </c>
      <c r="MRV56" s="355" t="s">
        <v>88</v>
      </c>
      <c r="MRW56" s="355" t="s">
        <v>88</v>
      </c>
      <c r="MRX56" s="355" t="s">
        <v>88</v>
      </c>
      <c r="MRY56" s="355" t="s">
        <v>88</v>
      </c>
      <c r="MRZ56" s="355" t="s">
        <v>88</v>
      </c>
      <c r="MSA56" s="355" t="s">
        <v>88</v>
      </c>
      <c r="MSB56" s="355" t="s">
        <v>88</v>
      </c>
      <c r="MSC56" s="355" t="s">
        <v>88</v>
      </c>
      <c r="MSD56" s="355" t="s">
        <v>88</v>
      </c>
      <c r="MSE56" s="355" t="s">
        <v>88</v>
      </c>
      <c r="MSF56" s="355" t="s">
        <v>88</v>
      </c>
      <c r="MSG56" s="355" t="s">
        <v>88</v>
      </c>
      <c r="MSH56" s="355" t="s">
        <v>88</v>
      </c>
      <c r="MSI56" s="355" t="s">
        <v>88</v>
      </c>
      <c r="MSJ56" s="355" t="s">
        <v>88</v>
      </c>
      <c r="MSK56" s="355" t="s">
        <v>88</v>
      </c>
      <c r="MSL56" s="355" t="s">
        <v>88</v>
      </c>
      <c r="MSM56" s="355" t="s">
        <v>88</v>
      </c>
      <c r="MSN56" s="355" t="s">
        <v>88</v>
      </c>
      <c r="MSO56" s="355" t="s">
        <v>88</v>
      </c>
      <c r="MSP56" s="355" t="s">
        <v>88</v>
      </c>
      <c r="MSQ56" s="355" t="s">
        <v>88</v>
      </c>
      <c r="MSR56" s="355" t="s">
        <v>88</v>
      </c>
      <c r="MSS56" s="355" t="s">
        <v>88</v>
      </c>
      <c r="MST56" s="355" t="s">
        <v>88</v>
      </c>
      <c r="MSU56" s="355" t="s">
        <v>88</v>
      </c>
      <c r="MSV56" s="355" t="s">
        <v>88</v>
      </c>
      <c r="MSW56" s="355" t="s">
        <v>88</v>
      </c>
      <c r="MSX56" s="355" t="s">
        <v>88</v>
      </c>
      <c r="MSY56" s="355" t="s">
        <v>88</v>
      </c>
      <c r="MSZ56" s="355" t="s">
        <v>88</v>
      </c>
      <c r="MTA56" s="355" t="s">
        <v>88</v>
      </c>
      <c r="MTB56" s="355" t="s">
        <v>88</v>
      </c>
      <c r="MTC56" s="355" t="s">
        <v>88</v>
      </c>
      <c r="MTD56" s="355" t="s">
        <v>88</v>
      </c>
      <c r="MTE56" s="355" t="s">
        <v>88</v>
      </c>
      <c r="MTF56" s="355" t="s">
        <v>88</v>
      </c>
      <c r="MTG56" s="355" t="s">
        <v>88</v>
      </c>
      <c r="MTH56" s="355" t="s">
        <v>88</v>
      </c>
      <c r="MTI56" s="355" t="s">
        <v>88</v>
      </c>
      <c r="MTJ56" s="355" t="s">
        <v>88</v>
      </c>
      <c r="MTK56" s="355" t="s">
        <v>88</v>
      </c>
      <c r="MTL56" s="355" t="s">
        <v>88</v>
      </c>
      <c r="MTM56" s="355" t="s">
        <v>88</v>
      </c>
      <c r="MTN56" s="355" t="s">
        <v>88</v>
      </c>
      <c r="MTO56" s="355" t="s">
        <v>88</v>
      </c>
      <c r="MTP56" s="355" t="s">
        <v>88</v>
      </c>
      <c r="MTQ56" s="355" t="s">
        <v>88</v>
      </c>
      <c r="MTR56" s="355" t="s">
        <v>88</v>
      </c>
      <c r="MTS56" s="355" t="s">
        <v>88</v>
      </c>
      <c r="MTT56" s="355" t="s">
        <v>88</v>
      </c>
      <c r="MTU56" s="355" t="s">
        <v>88</v>
      </c>
      <c r="MTV56" s="355" t="s">
        <v>88</v>
      </c>
      <c r="MTW56" s="355" t="s">
        <v>88</v>
      </c>
      <c r="MTX56" s="355" t="s">
        <v>88</v>
      </c>
      <c r="MTY56" s="355" t="s">
        <v>88</v>
      </c>
      <c r="MTZ56" s="355" t="s">
        <v>88</v>
      </c>
      <c r="MUA56" s="355" t="s">
        <v>88</v>
      </c>
      <c r="MUB56" s="355" t="s">
        <v>88</v>
      </c>
      <c r="MUC56" s="355" t="s">
        <v>88</v>
      </c>
      <c r="MUD56" s="355" t="s">
        <v>88</v>
      </c>
      <c r="MUE56" s="355" t="s">
        <v>88</v>
      </c>
      <c r="MUF56" s="355" t="s">
        <v>88</v>
      </c>
      <c r="MUG56" s="355" t="s">
        <v>88</v>
      </c>
      <c r="MUH56" s="355" t="s">
        <v>88</v>
      </c>
      <c r="MUI56" s="355" t="s">
        <v>88</v>
      </c>
      <c r="MUJ56" s="355" t="s">
        <v>88</v>
      </c>
      <c r="MUK56" s="355" t="s">
        <v>88</v>
      </c>
      <c r="MUL56" s="355" t="s">
        <v>88</v>
      </c>
      <c r="MUM56" s="355" t="s">
        <v>88</v>
      </c>
      <c r="MUN56" s="355" t="s">
        <v>88</v>
      </c>
      <c r="MUO56" s="355" t="s">
        <v>88</v>
      </c>
      <c r="MUP56" s="355" t="s">
        <v>88</v>
      </c>
      <c r="MUQ56" s="355" t="s">
        <v>88</v>
      </c>
      <c r="MUR56" s="355" t="s">
        <v>88</v>
      </c>
      <c r="MUS56" s="355" t="s">
        <v>88</v>
      </c>
      <c r="MUT56" s="355" t="s">
        <v>88</v>
      </c>
      <c r="MUU56" s="355" t="s">
        <v>88</v>
      </c>
      <c r="MUV56" s="355" t="s">
        <v>88</v>
      </c>
      <c r="MUW56" s="355" t="s">
        <v>88</v>
      </c>
      <c r="MUX56" s="355" t="s">
        <v>88</v>
      </c>
      <c r="MUY56" s="355" t="s">
        <v>88</v>
      </c>
      <c r="MUZ56" s="355" t="s">
        <v>88</v>
      </c>
      <c r="MVA56" s="355" t="s">
        <v>88</v>
      </c>
      <c r="MVB56" s="355" t="s">
        <v>88</v>
      </c>
      <c r="MVC56" s="355" t="s">
        <v>88</v>
      </c>
      <c r="MVD56" s="355" t="s">
        <v>88</v>
      </c>
      <c r="MVE56" s="355" t="s">
        <v>88</v>
      </c>
      <c r="MVF56" s="355" t="s">
        <v>88</v>
      </c>
      <c r="MVG56" s="355" t="s">
        <v>88</v>
      </c>
      <c r="MVH56" s="355" t="s">
        <v>88</v>
      </c>
      <c r="MVI56" s="355" t="s">
        <v>88</v>
      </c>
      <c r="MVJ56" s="355" t="s">
        <v>88</v>
      </c>
      <c r="MVK56" s="355" t="s">
        <v>88</v>
      </c>
      <c r="MVL56" s="355" t="s">
        <v>88</v>
      </c>
      <c r="MVM56" s="355" t="s">
        <v>88</v>
      </c>
      <c r="MVN56" s="355" t="s">
        <v>88</v>
      </c>
      <c r="MVO56" s="355" t="s">
        <v>88</v>
      </c>
      <c r="MVP56" s="355" t="s">
        <v>88</v>
      </c>
      <c r="MVQ56" s="355" t="s">
        <v>88</v>
      </c>
      <c r="MVR56" s="355" t="s">
        <v>88</v>
      </c>
      <c r="MVS56" s="355" t="s">
        <v>88</v>
      </c>
      <c r="MVT56" s="355" t="s">
        <v>88</v>
      </c>
      <c r="MVU56" s="355" t="s">
        <v>88</v>
      </c>
      <c r="MVV56" s="355" t="s">
        <v>88</v>
      </c>
      <c r="MVW56" s="355" t="s">
        <v>88</v>
      </c>
      <c r="MVX56" s="355" t="s">
        <v>88</v>
      </c>
      <c r="MVY56" s="355" t="s">
        <v>88</v>
      </c>
      <c r="MVZ56" s="355" t="s">
        <v>88</v>
      </c>
      <c r="MWA56" s="355" t="s">
        <v>88</v>
      </c>
      <c r="MWB56" s="355" t="s">
        <v>88</v>
      </c>
      <c r="MWC56" s="355" t="s">
        <v>88</v>
      </c>
      <c r="MWD56" s="355" t="s">
        <v>88</v>
      </c>
      <c r="MWE56" s="355" t="s">
        <v>88</v>
      </c>
      <c r="MWF56" s="355" t="s">
        <v>88</v>
      </c>
      <c r="MWG56" s="355" t="s">
        <v>88</v>
      </c>
      <c r="MWH56" s="355" t="s">
        <v>88</v>
      </c>
      <c r="MWI56" s="355" t="s">
        <v>88</v>
      </c>
      <c r="MWJ56" s="355" t="s">
        <v>88</v>
      </c>
      <c r="MWK56" s="355" t="s">
        <v>88</v>
      </c>
      <c r="MWL56" s="355" t="s">
        <v>88</v>
      </c>
      <c r="MWM56" s="355" t="s">
        <v>88</v>
      </c>
      <c r="MWN56" s="355" t="s">
        <v>88</v>
      </c>
      <c r="MWO56" s="355" t="s">
        <v>88</v>
      </c>
      <c r="MWP56" s="355" t="s">
        <v>88</v>
      </c>
      <c r="MWQ56" s="355" t="s">
        <v>88</v>
      </c>
      <c r="MWR56" s="355" t="s">
        <v>88</v>
      </c>
      <c r="MWS56" s="355" t="s">
        <v>88</v>
      </c>
      <c r="MWT56" s="355" t="s">
        <v>88</v>
      </c>
      <c r="MWU56" s="355" t="s">
        <v>88</v>
      </c>
      <c r="MWV56" s="355" t="s">
        <v>88</v>
      </c>
      <c r="MWW56" s="355" t="s">
        <v>88</v>
      </c>
      <c r="MWX56" s="355" t="s">
        <v>88</v>
      </c>
      <c r="MWY56" s="355" t="s">
        <v>88</v>
      </c>
      <c r="MWZ56" s="355" t="s">
        <v>88</v>
      </c>
      <c r="MXA56" s="355" t="s">
        <v>88</v>
      </c>
      <c r="MXB56" s="355" t="s">
        <v>88</v>
      </c>
      <c r="MXC56" s="355" t="s">
        <v>88</v>
      </c>
      <c r="MXD56" s="355" t="s">
        <v>88</v>
      </c>
      <c r="MXE56" s="355" t="s">
        <v>88</v>
      </c>
      <c r="MXF56" s="355" t="s">
        <v>88</v>
      </c>
      <c r="MXG56" s="355" t="s">
        <v>88</v>
      </c>
      <c r="MXH56" s="355" t="s">
        <v>88</v>
      </c>
      <c r="MXI56" s="355" t="s">
        <v>88</v>
      </c>
      <c r="MXJ56" s="355" t="s">
        <v>88</v>
      </c>
      <c r="MXK56" s="355" t="s">
        <v>88</v>
      </c>
      <c r="MXL56" s="355" t="s">
        <v>88</v>
      </c>
      <c r="MXM56" s="355" t="s">
        <v>88</v>
      </c>
      <c r="MXN56" s="355" t="s">
        <v>88</v>
      </c>
      <c r="MXO56" s="355" t="s">
        <v>88</v>
      </c>
      <c r="MXP56" s="355" t="s">
        <v>88</v>
      </c>
      <c r="MXQ56" s="355" t="s">
        <v>88</v>
      </c>
      <c r="MXR56" s="355" t="s">
        <v>88</v>
      </c>
      <c r="MXS56" s="355" t="s">
        <v>88</v>
      </c>
      <c r="MXT56" s="355" t="s">
        <v>88</v>
      </c>
      <c r="MXU56" s="355" t="s">
        <v>88</v>
      </c>
      <c r="MXV56" s="355" t="s">
        <v>88</v>
      </c>
      <c r="MXW56" s="355" t="s">
        <v>88</v>
      </c>
      <c r="MXX56" s="355" t="s">
        <v>88</v>
      </c>
      <c r="MXY56" s="355" t="s">
        <v>88</v>
      </c>
      <c r="MXZ56" s="355" t="s">
        <v>88</v>
      </c>
      <c r="MYA56" s="355" t="s">
        <v>88</v>
      </c>
      <c r="MYB56" s="355" t="s">
        <v>88</v>
      </c>
      <c r="MYC56" s="355" t="s">
        <v>88</v>
      </c>
      <c r="MYD56" s="355" t="s">
        <v>88</v>
      </c>
      <c r="MYE56" s="355" t="s">
        <v>88</v>
      </c>
      <c r="MYF56" s="355" t="s">
        <v>88</v>
      </c>
      <c r="MYG56" s="355" t="s">
        <v>88</v>
      </c>
      <c r="MYH56" s="355" t="s">
        <v>88</v>
      </c>
      <c r="MYI56" s="355" t="s">
        <v>88</v>
      </c>
      <c r="MYJ56" s="355" t="s">
        <v>88</v>
      </c>
      <c r="MYK56" s="355" t="s">
        <v>88</v>
      </c>
      <c r="MYL56" s="355" t="s">
        <v>88</v>
      </c>
      <c r="MYM56" s="355" t="s">
        <v>88</v>
      </c>
      <c r="MYN56" s="355" t="s">
        <v>88</v>
      </c>
      <c r="MYO56" s="355" t="s">
        <v>88</v>
      </c>
      <c r="MYP56" s="355" t="s">
        <v>88</v>
      </c>
      <c r="MYQ56" s="355" t="s">
        <v>88</v>
      </c>
      <c r="MYR56" s="355" t="s">
        <v>88</v>
      </c>
      <c r="MYS56" s="355" t="s">
        <v>88</v>
      </c>
      <c r="MYT56" s="355" t="s">
        <v>88</v>
      </c>
      <c r="MYU56" s="355" t="s">
        <v>88</v>
      </c>
      <c r="MYV56" s="355" t="s">
        <v>88</v>
      </c>
      <c r="MYW56" s="355" t="s">
        <v>88</v>
      </c>
      <c r="MYX56" s="355" t="s">
        <v>88</v>
      </c>
      <c r="MYY56" s="355" t="s">
        <v>88</v>
      </c>
      <c r="MYZ56" s="355" t="s">
        <v>88</v>
      </c>
      <c r="MZA56" s="355" t="s">
        <v>88</v>
      </c>
      <c r="MZB56" s="355" t="s">
        <v>88</v>
      </c>
      <c r="MZC56" s="355" t="s">
        <v>88</v>
      </c>
      <c r="MZD56" s="355" t="s">
        <v>88</v>
      </c>
      <c r="MZE56" s="355" t="s">
        <v>88</v>
      </c>
      <c r="MZF56" s="355" t="s">
        <v>88</v>
      </c>
      <c r="MZG56" s="355" t="s">
        <v>88</v>
      </c>
      <c r="MZH56" s="355" t="s">
        <v>88</v>
      </c>
      <c r="MZI56" s="355" t="s">
        <v>88</v>
      </c>
      <c r="MZJ56" s="355" t="s">
        <v>88</v>
      </c>
      <c r="MZK56" s="355" t="s">
        <v>88</v>
      </c>
      <c r="MZL56" s="355" t="s">
        <v>88</v>
      </c>
      <c r="MZM56" s="355" t="s">
        <v>88</v>
      </c>
      <c r="MZN56" s="355" t="s">
        <v>88</v>
      </c>
      <c r="MZO56" s="355" t="s">
        <v>88</v>
      </c>
      <c r="MZP56" s="355" t="s">
        <v>88</v>
      </c>
      <c r="MZQ56" s="355" t="s">
        <v>88</v>
      </c>
      <c r="MZR56" s="355" t="s">
        <v>88</v>
      </c>
      <c r="MZS56" s="355" t="s">
        <v>88</v>
      </c>
      <c r="MZT56" s="355" t="s">
        <v>88</v>
      </c>
      <c r="MZU56" s="355" t="s">
        <v>88</v>
      </c>
      <c r="MZV56" s="355" t="s">
        <v>88</v>
      </c>
      <c r="MZW56" s="355" t="s">
        <v>88</v>
      </c>
      <c r="MZX56" s="355" t="s">
        <v>88</v>
      </c>
      <c r="MZY56" s="355" t="s">
        <v>88</v>
      </c>
      <c r="MZZ56" s="355" t="s">
        <v>88</v>
      </c>
      <c r="NAA56" s="355" t="s">
        <v>88</v>
      </c>
      <c r="NAB56" s="355" t="s">
        <v>88</v>
      </c>
      <c r="NAC56" s="355" t="s">
        <v>88</v>
      </c>
      <c r="NAD56" s="355" t="s">
        <v>88</v>
      </c>
      <c r="NAE56" s="355" t="s">
        <v>88</v>
      </c>
      <c r="NAF56" s="355" t="s">
        <v>88</v>
      </c>
      <c r="NAG56" s="355" t="s">
        <v>88</v>
      </c>
      <c r="NAH56" s="355" t="s">
        <v>88</v>
      </c>
      <c r="NAI56" s="355" t="s">
        <v>88</v>
      </c>
      <c r="NAJ56" s="355" t="s">
        <v>88</v>
      </c>
      <c r="NAK56" s="355" t="s">
        <v>88</v>
      </c>
      <c r="NAL56" s="355" t="s">
        <v>88</v>
      </c>
      <c r="NAM56" s="355" t="s">
        <v>88</v>
      </c>
      <c r="NAN56" s="355" t="s">
        <v>88</v>
      </c>
      <c r="NAO56" s="355" t="s">
        <v>88</v>
      </c>
      <c r="NAP56" s="355" t="s">
        <v>88</v>
      </c>
      <c r="NAQ56" s="355" t="s">
        <v>88</v>
      </c>
      <c r="NAR56" s="355" t="s">
        <v>88</v>
      </c>
      <c r="NAS56" s="355" t="s">
        <v>88</v>
      </c>
      <c r="NAT56" s="355" t="s">
        <v>88</v>
      </c>
      <c r="NAU56" s="355" t="s">
        <v>88</v>
      </c>
      <c r="NAV56" s="355" t="s">
        <v>88</v>
      </c>
      <c r="NAW56" s="355" t="s">
        <v>88</v>
      </c>
      <c r="NAX56" s="355" t="s">
        <v>88</v>
      </c>
      <c r="NAY56" s="355" t="s">
        <v>88</v>
      </c>
      <c r="NAZ56" s="355" t="s">
        <v>88</v>
      </c>
      <c r="NBA56" s="355" t="s">
        <v>88</v>
      </c>
      <c r="NBB56" s="355" t="s">
        <v>88</v>
      </c>
      <c r="NBC56" s="355" t="s">
        <v>88</v>
      </c>
      <c r="NBD56" s="355" t="s">
        <v>88</v>
      </c>
      <c r="NBE56" s="355" t="s">
        <v>88</v>
      </c>
      <c r="NBF56" s="355" t="s">
        <v>88</v>
      </c>
      <c r="NBG56" s="355" t="s">
        <v>88</v>
      </c>
      <c r="NBH56" s="355" t="s">
        <v>88</v>
      </c>
      <c r="NBI56" s="355" t="s">
        <v>88</v>
      </c>
      <c r="NBJ56" s="355" t="s">
        <v>88</v>
      </c>
      <c r="NBK56" s="355" t="s">
        <v>88</v>
      </c>
      <c r="NBL56" s="355" t="s">
        <v>88</v>
      </c>
      <c r="NBM56" s="355" t="s">
        <v>88</v>
      </c>
      <c r="NBN56" s="355" t="s">
        <v>88</v>
      </c>
      <c r="NBO56" s="355" t="s">
        <v>88</v>
      </c>
      <c r="NBP56" s="355" t="s">
        <v>88</v>
      </c>
      <c r="NBQ56" s="355" t="s">
        <v>88</v>
      </c>
      <c r="NBR56" s="355" t="s">
        <v>88</v>
      </c>
      <c r="NBS56" s="355" t="s">
        <v>88</v>
      </c>
      <c r="NBT56" s="355" t="s">
        <v>88</v>
      </c>
      <c r="NBU56" s="355" t="s">
        <v>88</v>
      </c>
      <c r="NBV56" s="355" t="s">
        <v>88</v>
      </c>
      <c r="NBW56" s="355" t="s">
        <v>88</v>
      </c>
      <c r="NBX56" s="355" t="s">
        <v>88</v>
      </c>
      <c r="NBY56" s="355" t="s">
        <v>88</v>
      </c>
      <c r="NBZ56" s="355" t="s">
        <v>88</v>
      </c>
      <c r="NCA56" s="355" t="s">
        <v>88</v>
      </c>
      <c r="NCB56" s="355" t="s">
        <v>88</v>
      </c>
      <c r="NCC56" s="355" t="s">
        <v>88</v>
      </c>
      <c r="NCD56" s="355" t="s">
        <v>88</v>
      </c>
      <c r="NCE56" s="355" t="s">
        <v>88</v>
      </c>
      <c r="NCF56" s="355" t="s">
        <v>88</v>
      </c>
      <c r="NCG56" s="355" t="s">
        <v>88</v>
      </c>
      <c r="NCH56" s="355" t="s">
        <v>88</v>
      </c>
      <c r="NCI56" s="355" t="s">
        <v>88</v>
      </c>
      <c r="NCJ56" s="355" t="s">
        <v>88</v>
      </c>
      <c r="NCK56" s="355" t="s">
        <v>88</v>
      </c>
      <c r="NCL56" s="355" t="s">
        <v>88</v>
      </c>
      <c r="NCM56" s="355" t="s">
        <v>88</v>
      </c>
      <c r="NCN56" s="355" t="s">
        <v>88</v>
      </c>
      <c r="NCO56" s="355" t="s">
        <v>88</v>
      </c>
      <c r="NCP56" s="355" t="s">
        <v>88</v>
      </c>
      <c r="NCQ56" s="355" t="s">
        <v>88</v>
      </c>
      <c r="NCR56" s="355" t="s">
        <v>88</v>
      </c>
      <c r="NCS56" s="355" t="s">
        <v>88</v>
      </c>
      <c r="NCT56" s="355" t="s">
        <v>88</v>
      </c>
      <c r="NCU56" s="355" t="s">
        <v>88</v>
      </c>
      <c r="NCV56" s="355" t="s">
        <v>88</v>
      </c>
      <c r="NCW56" s="355" t="s">
        <v>88</v>
      </c>
      <c r="NCX56" s="355" t="s">
        <v>88</v>
      </c>
      <c r="NCY56" s="355" t="s">
        <v>88</v>
      </c>
      <c r="NCZ56" s="355" t="s">
        <v>88</v>
      </c>
      <c r="NDA56" s="355" t="s">
        <v>88</v>
      </c>
      <c r="NDB56" s="355" t="s">
        <v>88</v>
      </c>
      <c r="NDC56" s="355" t="s">
        <v>88</v>
      </c>
      <c r="NDD56" s="355" t="s">
        <v>88</v>
      </c>
      <c r="NDE56" s="355" t="s">
        <v>88</v>
      </c>
      <c r="NDF56" s="355" t="s">
        <v>88</v>
      </c>
      <c r="NDG56" s="355" t="s">
        <v>88</v>
      </c>
      <c r="NDH56" s="355" t="s">
        <v>88</v>
      </c>
      <c r="NDI56" s="355" t="s">
        <v>88</v>
      </c>
      <c r="NDJ56" s="355" t="s">
        <v>88</v>
      </c>
      <c r="NDK56" s="355" t="s">
        <v>88</v>
      </c>
      <c r="NDL56" s="355" t="s">
        <v>88</v>
      </c>
      <c r="NDM56" s="355" t="s">
        <v>88</v>
      </c>
      <c r="NDN56" s="355" t="s">
        <v>88</v>
      </c>
      <c r="NDO56" s="355" t="s">
        <v>88</v>
      </c>
      <c r="NDP56" s="355" t="s">
        <v>88</v>
      </c>
      <c r="NDQ56" s="355" t="s">
        <v>88</v>
      </c>
      <c r="NDR56" s="355" t="s">
        <v>88</v>
      </c>
      <c r="NDS56" s="355" t="s">
        <v>88</v>
      </c>
      <c r="NDT56" s="355" t="s">
        <v>88</v>
      </c>
      <c r="NDU56" s="355" t="s">
        <v>88</v>
      </c>
      <c r="NDV56" s="355" t="s">
        <v>88</v>
      </c>
      <c r="NDW56" s="355" t="s">
        <v>88</v>
      </c>
      <c r="NDX56" s="355" t="s">
        <v>88</v>
      </c>
      <c r="NDY56" s="355" t="s">
        <v>88</v>
      </c>
      <c r="NDZ56" s="355" t="s">
        <v>88</v>
      </c>
      <c r="NEA56" s="355" t="s">
        <v>88</v>
      </c>
      <c r="NEB56" s="355" t="s">
        <v>88</v>
      </c>
      <c r="NEC56" s="355" t="s">
        <v>88</v>
      </c>
      <c r="NED56" s="355" t="s">
        <v>88</v>
      </c>
      <c r="NEE56" s="355" t="s">
        <v>88</v>
      </c>
      <c r="NEF56" s="355" t="s">
        <v>88</v>
      </c>
      <c r="NEG56" s="355" t="s">
        <v>88</v>
      </c>
      <c r="NEH56" s="355" t="s">
        <v>88</v>
      </c>
      <c r="NEI56" s="355" t="s">
        <v>88</v>
      </c>
      <c r="NEJ56" s="355" t="s">
        <v>88</v>
      </c>
      <c r="NEK56" s="355" t="s">
        <v>88</v>
      </c>
      <c r="NEL56" s="355" t="s">
        <v>88</v>
      </c>
      <c r="NEM56" s="355" t="s">
        <v>88</v>
      </c>
      <c r="NEN56" s="355" t="s">
        <v>88</v>
      </c>
      <c r="NEO56" s="355" t="s">
        <v>88</v>
      </c>
      <c r="NEP56" s="355" t="s">
        <v>88</v>
      </c>
      <c r="NEQ56" s="355" t="s">
        <v>88</v>
      </c>
      <c r="NER56" s="355" t="s">
        <v>88</v>
      </c>
      <c r="NES56" s="355" t="s">
        <v>88</v>
      </c>
      <c r="NET56" s="355" t="s">
        <v>88</v>
      </c>
      <c r="NEU56" s="355" t="s">
        <v>88</v>
      </c>
      <c r="NEV56" s="355" t="s">
        <v>88</v>
      </c>
      <c r="NEW56" s="355" t="s">
        <v>88</v>
      </c>
      <c r="NEX56" s="355" t="s">
        <v>88</v>
      </c>
      <c r="NEY56" s="355" t="s">
        <v>88</v>
      </c>
      <c r="NEZ56" s="355" t="s">
        <v>88</v>
      </c>
      <c r="NFA56" s="355" t="s">
        <v>88</v>
      </c>
      <c r="NFB56" s="355" t="s">
        <v>88</v>
      </c>
      <c r="NFC56" s="355" t="s">
        <v>88</v>
      </c>
      <c r="NFD56" s="355" t="s">
        <v>88</v>
      </c>
      <c r="NFE56" s="355" t="s">
        <v>88</v>
      </c>
      <c r="NFF56" s="355" t="s">
        <v>88</v>
      </c>
      <c r="NFG56" s="355" t="s">
        <v>88</v>
      </c>
      <c r="NFH56" s="355" t="s">
        <v>88</v>
      </c>
      <c r="NFI56" s="355" t="s">
        <v>88</v>
      </c>
      <c r="NFJ56" s="355" t="s">
        <v>88</v>
      </c>
      <c r="NFK56" s="355" t="s">
        <v>88</v>
      </c>
      <c r="NFL56" s="355" t="s">
        <v>88</v>
      </c>
      <c r="NFM56" s="355" t="s">
        <v>88</v>
      </c>
      <c r="NFN56" s="355" t="s">
        <v>88</v>
      </c>
      <c r="NFO56" s="355" t="s">
        <v>88</v>
      </c>
      <c r="NFP56" s="355" t="s">
        <v>88</v>
      </c>
      <c r="NFQ56" s="355" t="s">
        <v>88</v>
      </c>
      <c r="NFR56" s="355" t="s">
        <v>88</v>
      </c>
      <c r="NFS56" s="355" t="s">
        <v>88</v>
      </c>
      <c r="NFT56" s="355" t="s">
        <v>88</v>
      </c>
      <c r="NFU56" s="355" t="s">
        <v>88</v>
      </c>
      <c r="NFV56" s="355" t="s">
        <v>88</v>
      </c>
      <c r="NFW56" s="355" t="s">
        <v>88</v>
      </c>
      <c r="NFX56" s="355" t="s">
        <v>88</v>
      </c>
      <c r="NFY56" s="355" t="s">
        <v>88</v>
      </c>
      <c r="NFZ56" s="355" t="s">
        <v>88</v>
      </c>
      <c r="NGA56" s="355" t="s">
        <v>88</v>
      </c>
      <c r="NGB56" s="355" t="s">
        <v>88</v>
      </c>
      <c r="NGC56" s="355" t="s">
        <v>88</v>
      </c>
      <c r="NGD56" s="355" t="s">
        <v>88</v>
      </c>
      <c r="NGE56" s="355" t="s">
        <v>88</v>
      </c>
      <c r="NGF56" s="355" t="s">
        <v>88</v>
      </c>
      <c r="NGG56" s="355" t="s">
        <v>88</v>
      </c>
      <c r="NGH56" s="355" t="s">
        <v>88</v>
      </c>
      <c r="NGI56" s="355" t="s">
        <v>88</v>
      </c>
      <c r="NGJ56" s="355" t="s">
        <v>88</v>
      </c>
      <c r="NGK56" s="355" t="s">
        <v>88</v>
      </c>
      <c r="NGL56" s="355" t="s">
        <v>88</v>
      </c>
      <c r="NGM56" s="355" t="s">
        <v>88</v>
      </c>
      <c r="NGN56" s="355" t="s">
        <v>88</v>
      </c>
      <c r="NGO56" s="355" t="s">
        <v>88</v>
      </c>
      <c r="NGP56" s="355" t="s">
        <v>88</v>
      </c>
      <c r="NGQ56" s="355" t="s">
        <v>88</v>
      </c>
      <c r="NGR56" s="355" t="s">
        <v>88</v>
      </c>
      <c r="NGS56" s="355" t="s">
        <v>88</v>
      </c>
      <c r="NGT56" s="355" t="s">
        <v>88</v>
      </c>
      <c r="NGU56" s="355" t="s">
        <v>88</v>
      </c>
      <c r="NGV56" s="355" t="s">
        <v>88</v>
      </c>
      <c r="NGW56" s="355" t="s">
        <v>88</v>
      </c>
      <c r="NGX56" s="355" t="s">
        <v>88</v>
      </c>
      <c r="NGY56" s="355" t="s">
        <v>88</v>
      </c>
      <c r="NGZ56" s="355" t="s">
        <v>88</v>
      </c>
      <c r="NHA56" s="355" t="s">
        <v>88</v>
      </c>
      <c r="NHB56" s="355" t="s">
        <v>88</v>
      </c>
      <c r="NHC56" s="355" t="s">
        <v>88</v>
      </c>
      <c r="NHD56" s="355" t="s">
        <v>88</v>
      </c>
      <c r="NHE56" s="355" t="s">
        <v>88</v>
      </c>
      <c r="NHF56" s="355" t="s">
        <v>88</v>
      </c>
      <c r="NHG56" s="355" t="s">
        <v>88</v>
      </c>
      <c r="NHH56" s="355" t="s">
        <v>88</v>
      </c>
      <c r="NHI56" s="355" t="s">
        <v>88</v>
      </c>
      <c r="NHJ56" s="355" t="s">
        <v>88</v>
      </c>
      <c r="NHK56" s="355" t="s">
        <v>88</v>
      </c>
      <c r="NHL56" s="355" t="s">
        <v>88</v>
      </c>
      <c r="NHM56" s="355" t="s">
        <v>88</v>
      </c>
      <c r="NHN56" s="355" t="s">
        <v>88</v>
      </c>
      <c r="NHO56" s="355" t="s">
        <v>88</v>
      </c>
      <c r="NHP56" s="355" t="s">
        <v>88</v>
      </c>
      <c r="NHQ56" s="355" t="s">
        <v>88</v>
      </c>
      <c r="NHR56" s="355" t="s">
        <v>88</v>
      </c>
      <c r="NHS56" s="355" t="s">
        <v>88</v>
      </c>
      <c r="NHT56" s="355" t="s">
        <v>88</v>
      </c>
      <c r="NHU56" s="355" t="s">
        <v>88</v>
      </c>
      <c r="NHV56" s="355" t="s">
        <v>88</v>
      </c>
      <c r="NHW56" s="355" t="s">
        <v>88</v>
      </c>
      <c r="NHX56" s="355" t="s">
        <v>88</v>
      </c>
      <c r="NHY56" s="355" t="s">
        <v>88</v>
      </c>
      <c r="NHZ56" s="355" t="s">
        <v>88</v>
      </c>
      <c r="NIA56" s="355" t="s">
        <v>88</v>
      </c>
      <c r="NIB56" s="355" t="s">
        <v>88</v>
      </c>
      <c r="NIC56" s="355" t="s">
        <v>88</v>
      </c>
      <c r="NID56" s="355" t="s">
        <v>88</v>
      </c>
      <c r="NIE56" s="355" t="s">
        <v>88</v>
      </c>
      <c r="NIF56" s="355" t="s">
        <v>88</v>
      </c>
      <c r="NIG56" s="355" t="s">
        <v>88</v>
      </c>
      <c r="NIH56" s="355" t="s">
        <v>88</v>
      </c>
      <c r="NII56" s="355" t="s">
        <v>88</v>
      </c>
      <c r="NIJ56" s="355" t="s">
        <v>88</v>
      </c>
      <c r="NIK56" s="355" t="s">
        <v>88</v>
      </c>
      <c r="NIL56" s="355" t="s">
        <v>88</v>
      </c>
      <c r="NIM56" s="355" t="s">
        <v>88</v>
      </c>
      <c r="NIN56" s="355" t="s">
        <v>88</v>
      </c>
      <c r="NIO56" s="355" t="s">
        <v>88</v>
      </c>
      <c r="NIP56" s="355" t="s">
        <v>88</v>
      </c>
      <c r="NIQ56" s="355" t="s">
        <v>88</v>
      </c>
      <c r="NIR56" s="355" t="s">
        <v>88</v>
      </c>
      <c r="NIS56" s="355" t="s">
        <v>88</v>
      </c>
      <c r="NIT56" s="355" t="s">
        <v>88</v>
      </c>
      <c r="NIU56" s="355" t="s">
        <v>88</v>
      </c>
      <c r="NIV56" s="355" t="s">
        <v>88</v>
      </c>
      <c r="NIW56" s="355" t="s">
        <v>88</v>
      </c>
      <c r="NIX56" s="355" t="s">
        <v>88</v>
      </c>
      <c r="NIY56" s="355" t="s">
        <v>88</v>
      </c>
      <c r="NIZ56" s="355" t="s">
        <v>88</v>
      </c>
      <c r="NJA56" s="355" t="s">
        <v>88</v>
      </c>
      <c r="NJB56" s="355" t="s">
        <v>88</v>
      </c>
      <c r="NJC56" s="355" t="s">
        <v>88</v>
      </c>
      <c r="NJD56" s="355" t="s">
        <v>88</v>
      </c>
      <c r="NJE56" s="355" t="s">
        <v>88</v>
      </c>
      <c r="NJF56" s="355" t="s">
        <v>88</v>
      </c>
      <c r="NJG56" s="355" t="s">
        <v>88</v>
      </c>
      <c r="NJH56" s="355" t="s">
        <v>88</v>
      </c>
      <c r="NJI56" s="355" t="s">
        <v>88</v>
      </c>
      <c r="NJJ56" s="355" t="s">
        <v>88</v>
      </c>
      <c r="NJK56" s="355" t="s">
        <v>88</v>
      </c>
      <c r="NJL56" s="355" t="s">
        <v>88</v>
      </c>
      <c r="NJM56" s="355" t="s">
        <v>88</v>
      </c>
      <c r="NJN56" s="355" t="s">
        <v>88</v>
      </c>
      <c r="NJO56" s="355" t="s">
        <v>88</v>
      </c>
      <c r="NJP56" s="355" t="s">
        <v>88</v>
      </c>
      <c r="NJQ56" s="355" t="s">
        <v>88</v>
      </c>
      <c r="NJR56" s="355" t="s">
        <v>88</v>
      </c>
      <c r="NJS56" s="355" t="s">
        <v>88</v>
      </c>
      <c r="NJT56" s="355" t="s">
        <v>88</v>
      </c>
      <c r="NJU56" s="355" t="s">
        <v>88</v>
      </c>
      <c r="NJV56" s="355" t="s">
        <v>88</v>
      </c>
      <c r="NJW56" s="355" t="s">
        <v>88</v>
      </c>
      <c r="NJX56" s="355" t="s">
        <v>88</v>
      </c>
      <c r="NJY56" s="355" t="s">
        <v>88</v>
      </c>
      <c r="NJZ56" s="355" t="s">
        <v>88</v>
      </c>
      <c r="NKA56" s="355" t="s">
        <v>88</v>
      </c>
      <c r="NKB56" s="355" t="s">
        <v>88</v>
      </c>
      <c r="NKC56" s="355" t="s">
        <v>88</v>
      </c>
      <c r="NKD56" s="355" t="s">
        <v>88</v>
      </c>
      <c r="NKE56" s="355" t="s">
        <v>88</v>
      </c>
      <c r="NKF56" s="355" t="s">
        <v>88</v>
      </c>
      <c r="NKG56" s="355" t="s">
        <v>88</v>
      </c>
      <c r="NKH56" s="355" t="s">
        <v>88</v>
      </c>
      <c r="NKI56" s="355" t="s">
        <v>88</v>
      </c>
      <c r="NKJ56" s="355" t="s">
        <v>88</v>
      </c>
      <c r="NKK56" s="355" t="s">
        <v>88</v>
      </c>
      <c r="NKL56" s="355" t="s">
        <v>88</v>
      </c>
      <c r="NKM56" s="355" t="s">
        <v>88</v>
      </c>
      <c r="NKN56" s="355" t="s">
        <v>88</v>
      </c>
      <c r="NKO56" s="355" t="s">
        <v>88</v>
      </c>
      <c r="NKP56" s="355" t="s">
        <v>88</v>
      </c>
      <c r="NKQ56" s="355" t="s">
        <v>88</v>
      </c>
      <c r="NKR56" s="355" t="s">
        <v>88</v>
      </c>
      <c r="NKS56" s="355" t="s">
        <v>88</v>
      </c>
      <c r="NKT56" s="355" t="s">
        <v>88</v>
      </c>
      <c r="NKU56" s="355" t="s">
        <v>88</v>
      </c>
      <c r="NKV56" s="355" t="s">
        <v>88</v>
      </c>
      <c r="NKW56" s="355" t="s">
        <v>88</v>
      </c>
      <c r="NKX56" s="355" t="s">
        <v>88</v>
      </c>
      <c r="NKY56" s="355" t="s">
        <v>88</v>
      </c>
      <c r="NKZ56" s="355" t="s">
        <v>88</v>
      </c>
      <c r="NLA56" s="355" t="s">
        <v>88</v>
      </c>
      <c r="NLB56" s="355" t="s">
        <v>88</v>
      </c>
      <c r="NLC56" s="355" t="s">
        <v>88</v>
      </c>
      <c r="NLD56" s="355" t="s">
        <v>88</v>
      </c>
      <c r="NLE56" s="355" t="s">
        <v>88</v>
      </c>
      <c r="NLF56" s="355" t="s">
        <v>88</v>
      </c>
      <c r="NLG56" s="355" t="s">
        <v>88</v>
      </c>
      <c r="NLH56" s="355" t="s">
        <v>88</v>
      </c>
      <c r="NLI56" s="355" t="s">
        <v>88</v>
      </c>
      <c r="NLJ56" s="355" t="s">
        <v>88</v>
      </c>
      <c r="NLK56" s="355" t="s">
        <v>88</v>
      </c>
      <c r="NLL56" s="355" t="s">
        <v>88</v>
      </c>
      <c r="NLM56" s="355" t="s">
        <v>88</v>
      </c>
      <c r="NLN56" s="355" t="s">
        <v>88</v>
      </c>
      <c r="NLO56" s="355" t="s">
        <v>88</v>
      </c>
      <c r="NLP56" s="355" t="s">
        <v>88</v>
      </c>
      <c r="NLQ56" s="355" t="s">
        <v>88</v>
      </c>
      <c r="NLR56" s="355" t="s">
        <v>88</v>
      </c>
      <c r="NLS56" s="355" t="s">
        <v>88</v>
      </c>
      <c r="NLT56" s="355" t="s">
        <v>88</v>
      </c>
      <c r="NLU56" s="355" t="s">
        <v>88</v>
      </c>
      <c r="NLV56" s="355" t="s">
        <v>88</v>
      </c>
      <c r="NLW56" s="355" t="s">
        <v>88</v>
      </c>
      <c r="NLX56" s="355" t="s">
        <v>88</v>
      </c>
      <c r="NLY56" s="355" t="s">
        <v>88</v>
      </c>
      <c r="NLZ56" s="355" t="s">
        <v>88</v>
      </c>
      <c r="NMA56" s="355" t="s">
        <v>88</v>
      </c>
      <c r="NMB56" s="355" t="s">
        <v>88</v>
      </c>
      <c r="NMC56" s="355" t="s">
        <v>88</v>
      </c>
      <c r="NMD56" s="355" t="s">
        <v>88</v>
      </c>
      <c r="NME56" s="355" t="s">
        <v>88</v>
      </c>
      <c r="NMF56" s="355" t="s">
        <v>88</v>
      </c>
      <c r="NMG56" s="355" t="s">
        <v>88</v>
      </c>
      <c r="NMH56" s="355" t="s">
        <v>88</v>
      </c>
      <c r="NMI56" s="355" t="s">
        <v>88</v>
      </c>
      <c r="NMJ56" s="355" t="s">
        <v>88</v>
      </c>
      <c r="NMK56" s="355" t="s">
        <v>88</v>
      </c>
      <c r="NML56" s="355" t="s">
        <v>88</v>
      </c>
      <c r="NMM56" s="355" t="s">
        <v>88</v>
      </c>
      <c r="NMN56" s="355" t="s">
        <v>88</v>
      </c>
      <c r="NMO56" s="355" t="s">
        <v>88</v>
      </c>
      <c r="NMP56" s="355" t="s">
        <v>88</v>
      </c>
      <c r="NMQ56" s="355" t="s">
        <v>88</v>
      </c>
      <c r="NMR56" s="355" t="s">
        <v>88</v>
      </c>
      <c r="NMS56" s="355" t="s">
        <v>88</v>
      </c>
      <c r="NMT56" s="355" t="s">
        <v>88</v>
      </c>
      <c r="NMU56" s="355" t="s">
        <v>88</v>
      </c>
      <c r="NMV56" s="355" t="s">
        <v>88</v>
      </c>
      <c r="NMW56" s="355" t="s">
        <v>88</v>
      </c>
      <c r="NMX56" s="355" t="s">
        <v>88</v>
      </c>
      <c r="NMY56" s="355" t="s">
        <v>88</v>
      </c>
      <c r="NMZ56" s="355" t="s">
        <v>88</v>
      </c>
      <c r="NNA56" s="355" t="s">
        <v>88</v>
      </c>
      <c r="NNB56" s="355" t="s">
        <v>88</v>
      </c>
      <c r="NNC56" s="355" t="s">
        <v>88</v>
      </c>
      <c r="NND56" s="355" t="s">
        <v>88</v>
      </c>
      <c r="NNE56" s="355" t="s">
        <v>88</v>
      </c>
      <c r="NNF56" s="355" t="s">
        <v>88</v>
      </c>
      <c r="NNG56" s="355" t="s">
        <v>88</v>
      </c>
      <c r="NNH56" s="355" t="s">
        <v>88</v>
      </c>
      <c r="NNI56" s="355" t="s">
        <v>88</v>
      </c>
      <c r="NNJ56" s="355" t="s">
        <v>88</v>
      </c>
      <c r="NNK56" s="355" t="s">
        <v>88</v>
      </c>
      <c r="NNL56" s="355" t="s">
        <v>88</v>
      </c>
      <c r="NNM56" s="355" t="s">
        <v>88</v>
      </c>
      <c r="NNN56" s="355" t="s">
        <v>88</v>
      </c>
      <c r="NNO56" s="355" t="s">
        <v>88</v>
      </c>
      <c r="NNP56" s="355" t="s">
        <v>88</v>
      </c>
      <c r="NNQ56" s="355" t="s">
        <v>88</v>
      </c>
      <c r="NNR56" s="355" t="s">
        <v>88</v>
      </c>
      <c r="NNS56" s="355" t="s">
        <v>88</v>
      </c>
      <c r="NNT56" s="355" t="s">
        <v>88</v>
      </c>
      <c r="NNU56" s="355" t="s">
        <v>88</v>
      </c>
      <c r="NNV56" s="355" t="s">
        <v>88</v>
      </c>
      <c r="NNW56" s="355" t="s">
        <v>88</v>
      </c>
      <c r="NNX56" s="355" t="s">
        <v>88</v>
      </c>
      <c r="NNY56" s="355" t="s">
        <v>88</v>
      </c>
      <c r="NNZ56" s="355" t="s">
        <v>88</v>
      </c>
      <c r="NOA56" s="355" t="s">
        <v>88</v>
      </c>
      <c r="NOB56" s="355" t="s">
        <v>88</v>
      </c>
      <c r="NOC56" s="355" t="s">
        <v>88</v>
      </c>
      <c r="NOD56" s="355" t="s">
        <v>88</v>
      </c>
      <c r="NOE56" s="355" t="s">
        <v>88</v>
      </c>
      <c r="NOF56" s="355" t="s">
        <v>88</v>
      </c>
      <c r="NOG56" s="355" t="s">
        <v>88</v>
      </c>
      <c r="NOH56" s="355" t="s">
        <v>88</v>
      </c>
      <c r="NOI56" s="355" t="s">
        <v>88</v>
      </c>
      <c r="NOJ56" s="355" t="s">
        <v>88</v>
      </c>
      <c r="NOK56" s="355" t="s">
        <v>88</v>
      </c>
      <c r="NOL56" s="355" t="s">
        <v>88</v>
      </c>
      <c r="NOM56" s="355" t="s">
        <v>88</v>
      </c>
      <c r="NON56" s="355" t="s">
        <v>88</v>
      </c>
      <c r="NOO56" s="355" t="s">
        <v>88</v>
      </c>
      <c r="NOP56" s="355" t="s">
        <v>88</v>
      </c>
      <c r="NOQ56" s="355" t="s">
        <v>88</v>
      </c>
      <c r="NOR56" s="355" t="s">
        <v>88</v>
      </c>
      <c r="NOS56" s="355" t="s">
        <v>88</v>
      </c>
      <c r="NOT56" s="355" t="s">
        <v>88</v>
      </c>
      <c r="NOU56" s="355" t="s">
        <v>88</v>
      </c>
      <c r="NOV56" s="355" t="s">
        <v>88</v>
      </c>
      <c r="NOW56" s="355" t="s">
        <v>88</v>
      </c>
      <c r="NOX56" s="355" t="s">
        <v>88</v>
      </c>
      <c r="NOY56" s="355" t="s">
        <v>88</v>
      </c>
      <c r="NOZ56" s="355" t="s">
        <v>88</v>
      </c>
      <c r="NPA56" s="355" t="s">
        <v>88</v>
      </c>
      <c r="NPB56" s="355" t="s">
        <v>88</v>
      </c>
      <c r="NPC56" s="355" t="s">
        <v>88</v>
      </c>
      <c r="NPD56" s="355" t="s">
        <v>88</v>
      </c>
      <c r="NPE56" s="355" t="s">
        <v>88</v>
      </c>
      <c r="NPF56" s="355" t="s">
        <v>88</v>
      </c>
      <c r="NPG56" s="355" t="s">
        <v>88</v>
      </c>
      <c r="NPH56" s="355" t="s">
        <v>88</v>
      </c>
      <c r="NPI56" s="355" t="s">
        <v>88</v>
      </c>
      <c r="NPJ56" s="355" t="s">
        <v>88</v>
      </c>
      <c r="NPK56" s="355" t="s">
        <v>88</v>
      </c>
      <c r="NPL56" s="355" t="s">
        <v>88</v>
      </c>
      <c r="NPM56" s="355" t="s">
        <v>88</v>
      </c>
      <c r="NPN56" s="355" t="s">
        <v>88</v>
      </c>
      <c r="NPO56" s="355" t="s">
        <v>88</v>
      </c>
      <c r="NPP56" s="355" t="s">
        <v>88</v>
      </c>
      <c r="NPQ56" s="355" t="s">
        <v>88</v>
      </c>
      <c r="NPR56" s="355" t="s">
        <v>88</v>
      </c>
      <c r="NPS56" s="355" t="s">
        <v>88</v>
      </c>
      <c r="NPT56" s="355" t="s">
        <v>88</v>
      </c>
      <c r="NPU56" s="355" t="s">
        <v>88</v>
      </c>
      <c r="NPV56" s="355" t="s">
        <v>88</v>
      </c>
      <c r="NPW56" s="355" t="s">
        <v>88</v>
      </c>
      <c r="NPX56" s="355" t="s">
        <v>88</v>
      </c>
      <c r="NPY56" s="355" t="s">
        <v>88</v>
      </c>
      <c r="NPZ56" s="355" t="s">
        <v>88</v>
      </c>
      <c r="NQA56" s="355" t="s">
        <v>88</v>
      </c>
      <c r="NQB56" s="355" t="s">
        <v>88</v>
      </c>
      <c r="NQC56" s="355" t="s">
        <v>88</v>
      </c>
      <c r="NQD56" s="355" t="s">
        <v>88</v>
      </c>
      <c r="NQE56" s="355" t="s">
        <v>88</v>
      </c>
      <c r="NQF56" s="355" t="s">
        <v>88</v>
      </c>
      <c r="NQG56" s="355" t="s">
        <v>88</v>
      </c>
      <c r="NQH56" s="355" t="s">
        <v>88</v>
      </c>
      <c r="NQI56" s="355" t="s">
        <v>88</v>
      </c>
      <c r="NQJ56" s="355" t="s">
        <v>88</v>
      </c>
      <c r="NQK56" s="355" t="s">
        <v>88</v>
      </c>
      <c r="NQL56" s="355" t="s">
        <v>88</v>
      </c>
      <c r="NQM56" s="355" t="s">
        <v>88</v>
      </c>
      <c r="NQN56" s="355" t="s">
        <v>88</v>
      </c>
      <c r="NQO56" s="355" t="s">
        <v>88</v>
      </c>
      <c r="NQP56" s="355" t="s">
        <v>88</v>
      </c>
      <c r="NQQ56" s="355" t="s">
        <v>88</v>
      </c>
      <c r="NQR56" s="355" t="s">
        <v>88</v>
      </c>
      <c r="NQS56" s="355" t="s">
        <v>88</v>
      </c>
      <c r="NQT56" s="355" t="s">
        <v>88</v>
      </c>
      <c r="NQU56" s="355" t="s">
        <v>88</v>
      </c>
      <c r="NQV56" s="355" t="s">
        <v>88</v>
      </c>
      <c r="NQW56" s="355" t="s">
        <v>88</v>
      </c>
      <c r="NQX56" s="355" t="s">
        <v>88</v>
      </c>
      <c r="NQY56" s="355" t="s">
        <v>88</v>
      </c>
      <c r="NQZ56" s="355" t="s">
        <v>88</v>
      </c>
      <c r="NRA56" s="355" t="s">
        <v>88</v>
      </c>
      <c r="NRB56" s="355" t="s">
        <v>88</v>
      </c>
      <c r="NRC56" s="355" t="s">
        <v>88</v>
      </c>
      <c r="NRD56" s="355" t="s">
        <v>88</v>
      </c>
      <c r="NRE56" s="355" t="s">
        <v>88</v>
      </c>
      <c r="NRF56" s="355" t="s">
        <v>88</v>
      </c>
      <c r="NRG56" s="355" t="s">
        <v>88</v>
      </c>
      <c r="NRH56" s="355" t="s">
        <v>88</v>
      </c>
      <c r="NRI56" s="355" t="s">
        <v>88</v>
      </c>
      <c r="NRJ56" s="355" t="s">
        <v>88</v>
      </c>
      <c r="NRK56" s="355" t="s">
        <v>88</v>
      </c>
      <c r="NRL56" s="355" t="s">
        <v>88</v>
      </c>
      <c r="NRM56" s="355" t="s">
        <v>88</v>
      </c>
      <c r="NRN56" s="355" t="s">
        <v>88</v>
      </c>
      <c r="NRO56" s="355" t="s">
        <v>88</v>
      </c>
      <c r="NRP56" s="355" t="s">
        <v>88</v>
      </c>
      <c r="NRQ56" s="355" t="s">
        <v>88</v>
      </c>
      <c r="NRR56" s="355" t="s">
        <v>88</v>
      </c>
      <c r="NRS56" s="355" t="s">
        <v>88</v>
      </c>
      <c r="NRT56" s="355" t="s">
        <v>88</v>
      </c>
      <c r="NRU56" s="355" t="s">
        <v>88</v>
      </c>
      <c r="NRV56" s="355" t="s">
        <v>88</v>
      </c>
      <c r="NRW56" s="355" t="s">
        <v>88</v>
      </c>
      <c r="NRX56" s="355" t="s">
        <v>88</v>
      </c>
      <c r="NRY56" s="355" t="s">
        <v>88</v>
      </c>
      <c r="NRZ56" s="355" t="s">
        <v>88</v>
      </c>
      <c r="NSA56" s="355" t="s">
        <v>88</v>
      </c>
      <c r="NSB56" s="355" t="s">
        <v>88</v>
      </c>
      <c r="NSC56" s="355" t="s">
        <v>88</v>
      </c>
      <c r="NSD56" s="355" t="s">
        <v>88</v>
      </c>
      <c r="NSE56" s="355" t="s">
        <v>88</v>
      </c>
      <c r="NSF56" s="355" t="s">
        <v>88</v>
      </c>
      <c r="NSG56" s="355" t="s">
        <v>88</v>
      </c>
      <c r="NSH56" s="355" t="s">
        <v>88</v>
      </c>
      <c r="NSI56" s="355" t="s">
        <v>88</v>
      </c>
      <c r="NSJ56" s="355" t="s">
        <v>88</v>
      </c>
      <c r="NSK56" s="355" t="s">
        <v>88</v>
      </c>
      <c r="NSL56" s="355" t="s">
        <v>88</v>
      </c>
      <c r="NSM56" s="355" t="s">
        <v>88</v>
      </c>
      <c r="NSN56" s="355" t="s">
        <v>88</v>
      </c>
      <c r="NSO56" s="355" t="s">
        <v>88</v>
      </c>
      <c r="NSP56" s="355" t="s">
        <v>88</v>
      </c>
      <c r="NSQ56" s="355" t="s">
        <v>88</v>
      </c>
      <c r="NSR56" s="355" t="s">
        <v>88</v>
      </c>
      <c r="NSS56" s="355" t="s">
        <v>88</v>
      </c>
      <c r="NST56" s="355" t="s">
        <v>88</v>
      </c>
      <c r="NSU56" s="355" t="s">
        <v>88</v>
      </c>
      <c r="NSV56" s="355" t="s">
        <v>88</v>
      </c>
      <c r="NSW56" s="355" t="s">
        <v>88</v>
      </c>
      <c r="NSX56" s="355" t="s">
        <v>88</v>
      </c>
      <c r="NSY56" s="355" t="s">
        <v>88</v>
      </c>
      <c r="NSZ56" s="355" t="s">
        <v>88</v>
      </c>
      <c r="NTA56" s="355" t="s">
        <v>88</v>
      </c>
      <c r="NTB56" s="355" t="s">
        <v>88</v>
      </c>
      <c r="NTC56" s="355" t="s">
        <v>88</v>
      </c>
      <c r="NTD56" s="355" t="s">
        <v>88</v>
      </c>
      <c r="NTE56" s="355" t="s">
        <v>88</v>
      </c>
      <c r="NTF56" s="355" t="s">
        <v>88</v>
      </c>
      <c r="NTG56" s="355" t="s">
        <v>88</v>
      </c>
      <c r="NTH56" s="355" t="s">
        <v>88</v>
      </c>
      <c r="NTI56" s="355" t="s">
        <v>88</v>
      </c>
      <c r="NTJ56" s="355" t="s">
        <v>88</v>
      </c>
      <c r="NTK56" s="355" t="s">
        <v>88</v>
      </c>
      <c r="NTL56" s="355" t="s">
        <v>88</v>
      </c>
      <c r="NTM56" s="355" t="s">
        <v>88</v>
      </c>
      <c r="NTN56" s="355" t="s">
        <v>88</v>
      </c>
      <c r="NTO56" s="355" t="s">
        <v>88</v>
      </c>
      <c r="NTP56" s="355" t="s">
        <v>88</v>
      </c>
      <c r="NTQ56" s="355" t="s">
        <v>88</v>
      </c>
      <c r="NTR56" s="355" t="s">
        <v>88</v>
      </c>
      <c r="NTS56" s="355" t="s">
        <v>88</v>
      </c>
      <c r="NTT56" s="355" t="s">
        <v>88</v>
      </c>
      <c r="NTU56" s="355" t="s">
        <v>88</v>
      </c>
      <c r="NTV56" s="355" t="s">
        <v>88</v>
      </c>
      <c r="NTW56" s="355" t="s">
        <v>88</v>
      </c>
      <c r="NTX56" s="355" t="s">
        <v>88</v>
      </c>
      <c r="NTY56" s="355" t="s">
        <v>88</v>
      </c>
      <c r="NTZ56" s="355" t="s">
        <v>88</v>
      </c>
      <c r="NUA56" s="355" t="s">
        <v>88</v>
      </c>
      <c r="NUB56" s="355" t="s">
        <v>88</v>
      </c>
      <c r="NUC56" s="355" t="s">
        <v>88</v>
      </c>
      <c r="NUD56" s="355" t="s">
        <v>88</v>
      </c>
      <c r="NUE56" s="355" t="s">
        <v>88</v>
      </c>
      <c r="NUF56" s="355" t="s">
        <v>88</v>
      </c>
      <c r="NUG56" s="355" t="s">
        <v>88</v>
      </c>
      <c r="NUH56" s="355" t="s">
        <v>88</v>
      </c>
      <c r="NUI56" s="355" t="s">
        <v>88</v>
      </c>
      <c r="NUJ56" s="355" t="s">
        <v>88</v>
      </c>
      <c r="NUK56" s="355" t="s">
        <v>88</v>
      </c>
      <c r="NUL56" s="355" t="s">
        <v>88</v>
      </c>
      <c r="NUM56" s="355" t="s">
        <v>88</v>
      </c>
      <c r="NUN56" s="355" t="s">
        <v>88</v>
      </c>
      <c r="NUO56" s="355" t="s">
        <v>88</v>
      </c>
      <c r="NUP56" s="355" t="s">
        <v>88</v>
      </c>
      <c r="NUQ56" s="355" t="s">
        <v>88</v>
      </c>
      <c r="NUR56" s="355" t="s">
        <v>88</v>
      </c>
      <c r="NUS56" s="355" t="s">
        <v>88</v>
      </c>
      <c r="NUT56" s="355" t="s">
        <v>88</v>
      </c>
      <c r="NUU56" s="355" t="s">
        <v>88</v>
      </c>
      <c r="NUV56" s="355" t="s">
        <v>88</v>
      </c>
      <c r="NUW56" s="355" t="s">
        <v>88</v>
      </c>
      <c r="NUX56" s="355" t="s">
        <v>88</v>
      </c>
      <c r="NUY56" s="355" t="s">
        <v>88</v>
      </c>
      <c r="NUZ56" s="355" t="s">
        <v>88</v>
      </c>
      <c r="NVA56" s="355" t="s">
        <v>88</v>
      </c>
      <c r="NVB56" s="355" t="s">
        <v>88</v>
      </c>
      <c r="NVC56" s="355" t="s">
        <v>88</v>
      </c>
      <c r="NVD56" s="355" t="s">
        <v>88</v>
      </c>
      <c r="NVE56" s="355" t="s">
        <v>88</v>
      </c>
      <c r="NVF56" s="355" t="s">
        <v>88</v>
      </c>
      <c r="NVG56" s="355" t="s">
        <v>88</v>
      </c>
      <c r="NVH56" s="355" t="s">
        <v>88</v>
      </c>
      <c r="NVI56" s="355" t="s">
        <v>88</v>
      </c>
      <c r="NVJ56" s="355" t="s">
        <v>88</v>
      </c>
      <c r="NVK56" s="355" t="s">
        <v>88</v>
      </c>
      <c r="NVL56" s="355" t="s">
        <v>88</v>
      </c>
      <c r="NVM56" s="355" t="s">
        <v>88</v>
      </c>
      <c r="NVN56" s="355" t="s">
        <v>88</v>
      </c>
      <c r="NVO56" s="355" t="s">
        <v>88</v>
      </c>
      <c r="NVP56" s="355" t="s">
        <v>88</v>
      </c>
      <c r="NVQ56" s="355" t="s">
        <v>88</v>
      </c>
      <c r="NVR56" s="355" t="s">
        <v>88</v>
      </c>
      <c r="NVS56" s="355" t="s">
        <v>88</v>
      </c>
      <c r="NVT56" s="355" t="s">
        <v>88</v>
      </c>
      <c r="NVU56" s="355" t="s">
        <v>88</v>
      </c>
      <c r="NVV56" s="355" t="s">
        <v>88</v>
      </c>
      <c r="NVW56" s="355" t="s">
        <v>88</v>
      </c>
      <c r="NVX56" s="355" t="s">
        <v>88</v>
      </c>
      <c r="NVY56" s="355" t="s">
        <v>88</v>
      </c>
      <c r="NVZ56" s="355" t="s">
        <v>88</v>
      </c>
      <c r="NWA56" s="355" t="s">
        <v>88</v>
      </c>
      <c r="NWB56" s="355" t="s">
        <v>88</v>
      </c>
      <c r="NWC56" s="355" t="s">
        <v>88</v>
      </c>
      <c r="NWD56" s="355" t="s">
        <v>88</v>
      </c>
      <c r="NWE56" s="355" t="s">
        <v>88</v>
      </c>
      <c r="NWF56" s="355" t="s">
        <v>88</v>
      </c>
      <c r="NWG56" s="355" t="s">
        <v>88</v>
      </c>
      <c r="NWH56" s="355" t="s">
        <v>88</v>
      </c>
      <c r="NWI56" s="355" t="s">
        <v>88</v>
      </c>
      <c r="NWJ56" s="355" t="s">
        <v>88</v>
      </c>
      <c r="NWK56" s="355" t="s">
        <v>88</v>
      </c>
      <c r="NWL56" s="355" t="s">
        <v>88</v>
      </c>
      <c r="NWM56" s="355" t="s">
        <v>88</v>
      </c>
      <c r="NWN56" s="355" t="s">
        <v>88</v>
      </c>
      <c r="NWO56" s="355" t="s">
        <v>88</v>
      </c>
      <c r="NWP56" s="355" t="s">
        <v>88</v>
      </c>
      <c r="NWQ56" s="355" t="s">
        <v>88</v>
      </c>
      <c r="NWR56" s="355" t="s">
        <v>88</v>
      </c>
      <c r="NWS56" s="355" t="s">
        <v>88</v>
      </c>
      <c r="NWT56" s="355" t="s">
        <v>88</v>
      </c>
      <c r="NWU56" s="355" t="s">
        <v>88</v>
      </c>
      <c r="NWV56" s="355" t="s">
        <v>88</v>
      </c>
      <c r="NWW56" s="355" t="s">
        <v>88</v>
      </c>
      <c r="NWX56" s="355" t="s">
        <v>88</v>
      </c>
      <c r="NWY56" s="355" t="s">
        <v>88</v>
      </c>
      <c r="NWZ56" s="355" t="s">
        <v>88</v>
      </c>
      <c r="NXA56" s="355" t="s">
        <v>88</v>
      </c>
      <c r="NXB56" s="355" t="s">
        <v>88</v>
      </c>
      <c r="NXC56" s="355" t="s">
        <v>88</v>
      </c>
      <c r="NXD56" s="355" t="s">
        <v>88</v>
      </c>
      <c r="NXE56" s="355" t="s">
        <v>88</v>
      </c>
      <c r="NXF56" s="355" t="s">
        <v>88</v>
      </c>
      <c r="NXG56" s="355" t="s">
        <v>88</v>
      </c>
      <c r="NXH56" s="355" t="s">
        <v>88</v>
      </c>
      <c r="NXI56" s="355" t="s">
        <v>88</v>
      </c>
      <c r="NXJ56" s="355" t="s">
        <v>88</v>
      </c>
      <c r="NXK56" s="355" t="s">
        <v>88</v>
      </c>
      <c r="NXL56" s="355" t="s">
        <v>88</v>
      </c>
      <c r="NXM56" s="355" t="s">
        <v>88</v>
      </c>
      <c r="NXN56" s="355" t="s">
        <v>88</v>
      </c>
      <c r="NXO56" s="355" t="s">
        <v>88</v>
      </c>
      <c r="NXP56" s="355" t="s">
        <v>88</v>
      </c>
      <c r="NXQ56" s="355" t="s">
        <v>88</v>
      </c>
      <c r="NXR56" s="355" t="s">
        <v>88</v>
      </c>
      <c r="NXS56" s="355" t="s">
        <v>88</v>
      </c>
      <c r="NXT56" s="355" t="s">
        <v>88</v>
      </c>
      <c r="NXU56" s="355" t="s">
        <v>88</v>
      </c>
      <c r="NXV56" s="355" t="s">
        <v>88</v>
      </c>
      <c r="NXW56" s="355" t="s">
        <v>88</v>
      </c>
      <c r="NXX56" s="355" t="s">
        <v>88</v>
      </c>
      <c r="NXY56" s="355" t="s">
        <v>88</v>
      </c>
      <c r="NXZ56" s="355" t="s">
        <v>88</v>
      </c>
      <c r="NYA56" s="355" t="s">
        <v>88</v>
      </c>
      <c r="NYB56" s="355" t="s">
        <v>88</v>
      </c>
      <c r="NYC56" s="355" t="s">
        <v>88</v>
      </c>
      <c r="NYD56" s="355" t="s">
        <v>88</v>
      </c>
      <c r="NYE56" s="355" t="s">
        <v>88</v>
      </c>
      <c r="NYF56" s="355" t="s">
        <v>88</v>
      </c>
      <c r="NYG56" s="355" t="s">
        <v>88</v>
      </c>
      <c r="NYH56" s="355" t="s">
        <v>88</v>
      </c>
      <c r="NYI56" s="355" t="s">
        <v>88</v>
      </c>
      <c r="NYJ56" s="355" t="s">
        <v>88</v>
      </c>
      <c r="NYK56" s="355" t="s">
        <v>88</v>
      </c>
      <c r="NYL56" s="355" t="s">
        <v>88</v>
      </c>
      <c r="NYM56" s="355" t="s">
        <v>88</v>
      </c>
      <c r="NYN56" s="355" t="s">
        <v>88</v>
      </c>
      <c r="NYO56" s="355" t="s">
        <v>88</v>
      </c>
      <c r="NYP56" s="355" t="s">
        <v>88</v>
      </c>
      <c r="NYQ56" s="355" t="s">
        <v>88</v>
      </c>
      <c r="NYR56" s="355" t="s">
        <v>88</v>
      </c>
      <c r="NYS56" s="355" t="s">
        <v>88</v>
      </c>
      <c r="NYT56" s="355" t="s">
        <v>88</v>
      </c>
      <c r="NYU56" s="355" t="s">
        <v>88</v>
      </c>
      <c r="NYV56" s="355" t="s">
        <v>88</v>
      </c>
      <c r="NYW56" s="355" t="s">
        <v>88</v>
      </c>
      <c r="NYX56" s="355" t="s">
        <v>88</v>
      </c>
      <c r="NYY56" s="355" t="s">
        <v>88</v>
      </c>
      <c r="NYZ56" s="355" t="s">
        <v>88</v>
      </c>
      <c r="NZA56" s="355" t="s">
        <v>88</v>
      </c>
      <c r="NZB56" s="355" t="s">
        <v>88</v>
      </c>
      <c r="NZC56" s="355" t="s">
        <v>88</v>
      </c>
      <c r="NZD56" s="355" t="s">
        <v>88</v>
      </c>
      <c r="NZE56" s="355" t="s">
        <v>88</v>
      </c>
      <c r="NZF56" s="355" t="s">
        <v>88</v>
      </c>
      <c r="NZG56" s="355" t="s">
        <v>88</v>
      </c>
      <c r="NZH56" s="355" t="s">
        <v>88</v>
      </c>
      <c r="NZI56" s="355" t="s">
        <v>88</v>
      </c>
      <c r="NZJ56" s="355" t="s">
        <v>88</v>
      </c>
      <c r="NZK56" s="355" t="s">
        <v>88</v>
      </c>
      <c r="NZL56" s="355" t="s">
        <v>88</v>
      </c>
      <c r="NZM56" s="355" t="s">
        <v>88</v>
      </c>
      <c r="NZN56" s="355" t="s">
        <v>88</v>
      </c>
      <c r="NZO56" s="355" t="s">
        <v>88</v>
      </c>
      <c r="NZP56" s="355" t="s">
        <v>88</v>
      </c>
      <c r="NZQ56" s="355" t="s">
        <v>88</v>
      </c>
      <c r="NZR56" s="355" t="s">
        <v>88</v>
      </c>
      <c r="NZS56" s="355" t="s">
        <v>88</v>
      </c>
      <c r="NZT56" s="355" t="s">
        <v>88</v>
      </c>
      <c r="NZU56" s="355" t="s">
        <v>88</v>
      </c>
      <c r="NZV56" s="355" t="s">
        <v>88</v>
      </c>
      <c r="NZW56" s="355" t="s">
        <v>88</v>
      </c>
      <c r="NZX56" s="355" t="s">
        <v>88</v>
      </c>
      <c r="NZY56" s="355" t="s">
        <v>88</v>
      </c>
      <c r="NZZ56" s="355" t="s">
        <v>88</v>
      </c>
      <c r="OAA56" s="355" t="s">
        <v>88</v>
      </c>
      <c r="OAB56" s="355" t="s">
        <v>88</v>
      </c>
      <c r="OAC56" s="355" t="s">
        <v>88</v>
      </c>
      <c r="OAD56" s="355" t="s">
        <v>88</v>
      </c>
      <c r="OAE56" s="355" t="s">
        <v>88</v>
      </c>
      <c r="OAF56" s="355" t="s">
        <v>88</v>
      </c>
      <c r="OAG56" s="355" t="s">
        <v>88</v>
      </c>
      <c r="OAH56" s="355" t="s">
        <v>88</v>
      </c>
      <c r="OAI56" s="355" t="s">
        <v>88</v>
      </c>
      <c r="OAJ56" s="355" t="s">
        <v>88</v>
      </c>
      <c r="OAK56" s="355" t="s">
        <v>88</v>
      </c>
      <c r="OAL56" s="355" t="s">
        <v>88</v>
      </c>
      <c r="OAM56" s="355" t="s">
        <v>88</v>
      </c>
      <c r="OAN56" s="355" t="s">
        <v>88</v>
      </c>
      <c r="OAO56" s="355" t="s">
        <v>88</v>
      </c>
      <c r="OAP56" s="355" t="s">
        <v>88</v>
      </c>
      <c r="OAQ56" s="355" t="s">
        <v>88</v>
      </c>
      <c r="OAR56" s="355" t="s">
        <v>88</v>
      </c>
      <c r="OAS56" s="355" t="s">
        <v>88</v>
      </c>
      <c r="OAT56" s="355" t="s">
        <v>88</v>
      </c>
      <c r="OAU56" s="355" t="s">
        <v>88</v>
      </c>
      <c r="OAV56" s="355" t="s">
        <v>88</v>
      </c>
      <c r="OAW56" s="355" t="s">
        <v>88</v>
      </c>
      <c r="OAX56" s="355" t="s">
        <v>88</v>
      </c>
      <c r="OAY56" s="355" t="s">
        <v>88</v>
      </c>
      <c r="OAZ56" s="355" t="s">
        <v>88</v>
      </c>
      <c r="OBA56" s="355" t="s">
        <v>88</v>
      </c>
      <c r="OBB56" s="355" t="s">
        <v>88</v>
      </c>
      <c r="OBC56" s="355" t="s">
        <v>88</v>
      </c>
      <c r="OBD56" s="355" t="s">
        <v>88</v>
      </c>
      <c r="OBE56" s="355" t="s">
        <v>88</v>
      </c>
      <c r="OBF56" s="355" t="s">
        <v>88</v>
      </c>
      <c r="OBG56" s="355" t="s">
        <v>88</v>
      </c>
      <c r="OBH56" s="355" t="s">
        <v>88</v>
      </c>
      <c r="OBI56" s="355" t="s">
        <v>88</v>
      </c>
      <c r="OBJ56" s="355" t="s">
        <v>88</v>
      </c>
      <c r="OBK56" s="355" t="s">
        <v>88</v>
      </c>
      <c r="OBL56" s="355" t="s">
        <v>88</v>
      </c>
      <c r="OBM56" s="355" t="s">
        <v>88</v>
      </c>
      <c r="OBN56" s="355" t="s">
        <v>88</v>
      </c>
      <c r="OBO56" s="355" t="s">
        <v>88</v>
      </c>
      <c r="OBP56" s="355" t="s">
        <v>88</v>
      </c>
      <c r="OBQ56" s="355" t="s">
        <v>88</v>
      </c>
      <c r="OBR56" s="355" t="s">
        <v>88</v>
      </c>
      <c r="OBS56" s="355" t="s">
        <v>88</v>
      </c>
      <c r="OBT56" s="355" t="s">
        <v>88</v>
      </c>
      <c r="OBU56" s="355" t="s">
        <v>88</v>
      </c>
      <c r="OBV56" s="355" t="s">
        <v>88</v>
      </c>
      <c r="OBW56" s="355" t="s">
        <v>88</v>
      </c>
      <c r="OBX56" s="355" t="s">
        <v>88</v>
      </c>
      <c r="OBY56" s="355" t="s">
        <v>88</v>
      </c>
      <c r="OBZ56" s="355" t="s">
        <v>88</v>
      </c>
      <c r="OCA56" s="355" t="s">
        <v>88</v>
      </c>
      <c r="OCB56" s="355" t="s">
        <v>88</v>
      </c>
      <c r="OCC56" s="355" t="s">
        <v>88</v>
      </c>
      <c r="OCD56" s="355" t="s">
        <v>88</v>
      </c>
      <c r="OCE56" s="355" t="s">
        <v>88</v>
      </c>
      <c r="OCF56" s="355" t="s">
        <v>88</v>
      </c>
      <c r="OCG56" s="355" t="s">
        <v>88</v>
      </c>
      <c r="OCH56" s="355" t="s">
        <v>88</v>
      </c>
      <c r="OCI56" s="355" t="s">
        <v>88</v>
      </c>
      <c r="OCJ56" s="355" t="s">
        <v>88</v>
      </c>
      <c r="OCK56" s="355" t="s">
        <v>88</v>
      </c>
      <c r="OCL56" s="355" t="s">
        <v>88</v>
      </c>
      <c r="OCM56" s="355" t="s">
        <v>88</v>
      </c>
      <c r="OCN56" s="355" t="s">
        <v>88</v>
      </c>
      <c r="OCO56" s="355" t="s">
        <v>88</v>
      </c>
      <c r="OCP56" s="355" t="s">
        <v>88</v>
      </c>
      <c r="OCQ56" s="355" t="s">
        <v>88</v>
      </c>
      <c r="OCR56" s="355" t="s">
        <v>88</v>
      </c>
      <c r="OCS56" s="355" t="s">
        <v>88</v>
      </c>
      <c r="OCT56" s="355" t="s">
        <v>88</v>
      </c>
      <c r="OCU56" s="355" t="s">
        <v>88</v>
      </c>
      <c r="OCV56" s="355" t="s">
        <v>88</v>
      </c>
      <c r="OCW56" s="355" t="s">
        <v>88</v>
      </c>
      <c r="OCX56" s="355" t="s">
        <v>88</v>
      </c>
      <c r="OCY56" s="355" t="s">
        <v>88</v>
      </c>
      <c r="OCZ56" s="355" t="s">
        <v>88</v>
      </c>
      <c r="ODA56" s="355" t="s">
        <v>88</v>
      </c>
      <c r="ODB56" s="355" t="s">
        <v>88</v>
      </c>
      <c r="ODC56" s="355" t="s">
        <v>88</v>
      </c>
      <c r="ODD56" s="355" t="s">
        <v>88</v>
      </c>
      <c r="ODE56" s="355" t="s">
        <v>88</v>
      </c>
      <c r="ODF56" s="355" t="s">
        <v>88</v>
      </c>
      <c r="ODG56" s="355" t="s">
        <v>88</v>
      </c>
      <c r="ODH56" s="355" t="s">
        <v>88</v>
      </c>
      <c r="ODI56" s="355" t="s">
        <v>88</v>
      </c>
      <c r="ODJ56" s="355" t="s">
        <v>88</v>
      </c>
      <c r="ODK56" s="355" t="s">
        <v>88</v>
      </c>
      <c r="ODL56" s="355" t="s">
        <v>88</v>
      </c>
      <c r="ODM56" s="355" t="s">
        <v>88</v>
      </c>
      <c r="ODN56" s="355" t="s">
        <v>88</v>
      </c>
      <c r="ODO56" s="355" t="s">
        <v>88</v>
      </c>
      <c r="ODP56" s="355" t="s">
        <v>88</v>
      </c>
      <c r="ODQ56" s="355" t="s">
        <v>88</v>
      </c>
      <c r="ODR56" s="355" t="s">
        <v>88</v>
      </c>
      <c r="ODS56" s="355" t="s">
        <v>88</v>
      </c>
      <c r="ODT56" s="355" t="s">
        <v>88</v>
      </c>
      <c r="ODU56" s="355" t="s">
        <v>88</v>
      </c>
      <c r="ODV56" s="355" t="s">
        <v>88</v>
      </c>
      <c r="ODW56" s="355" t="s">
        <v>88</v>
      </c>
      <c r="ODX56" s="355" t="s">
        <v>88</v>
      </c>
      <c r="ODY56" s="355" t="s">
        <v>88</v>
      </c>
      <c r="ODZ56" s="355" t="s">
        <v>88</v>
      </c>
      <c r="OEA56" s="355" t="s">
        <v>88</v>
      </c>
      <c r="OEB56" s="355" t="s">
        <v>88</v>
      </c>
      <c r="OEC56" s="355" t="s">
        <v>88</v>
      </c>
      <c r="OED56" s="355" t="s">
        <v>88</v>
      </c>
      <c r="OEE56" s="355" t="s">
        <v>88</v>
      </c>
      <c r="OEF56" s="355" t="s">
        <v>88</v>
      </c>
      <c r="OEG56" s="355" t="s">
        <v>88</v>
      </c>
      <c r="OEH56" s="355" t="s">
        <v>88</v>
      </c>
      <c r="OEI56" s="355" t="s">
        <v>88</v>
      </c>
      <c r="OEJ56" s="355" t="s">
        <v>88</v>
      </c>
      <c r="OEK56" s="355" t="s">
        <v>88</v>
      </c>
      <c r="OEL56" s="355" t="s">
        <v>88</v>
      </c>
      <c r="OEM56" s="355" t="s">
        <v>88</v>
      </c>
      <c r="OEN56" s="355" t="s">
        <v>88</v>
      </c>
      <c r="OEO56" s="355" t="s">
        <v>88</v>
      </c>
      <c r="OEP56" s="355" t="s">
        <v>88</v>
      </c>
      <c r="OEQ56" s="355" t="s">
        <v>88</v>
      </c>
      <c r="OER56" s="355" t="s">
        <v>88</v>
      </c>
      <c r="OES56" s="355" t="s">
        <v>88</v>
      </c>
      <c r="OET56" s="355" t="s">
        <v>88</v>
      </c>
      <c r="OEU56" s="355" t="s">
        <v>88</v>
      </c>
      <c r="OEV56" s="355" t="s">
        <v>88</v>
      </c>
      <c r="OEW56" s="355" t="s">
        <v>88</v>
      </c>
      <c r="OEX56" s="355" t="s">
        <v>88</v>
      </c>
      <c r="OEY56" s="355" t="s">
        <v>88</v>
      </c>
      <c r="OEZ56" s="355" t="s">
        <v>88</v>
      </c>
      <c r="OFA56" s="355" t="s">
        <v>88</v>
      </c>
      <c r="OFB56" s="355" t="s">
        <v>88</v>
      </c>
      <c r="OFC56" s="355" t="s">
        <v>88</v>
      </c>
      <c r="OFD56" s="355" t="s">
        <v>88</v>
      </c>
      <c r="OFE56" s="355" t="s">
        <v>88</v>
      </c>
      <c r="OFF56" s="355" t="s">
        <v>88</v>
      </c>
      <c r="OFG56" s="355" t="s">
        <v>88</v>
      </c>
      <c r="OFH56" s="355" t="s">
        <v>88</v>
      </c>
      <c r="OFI56" s="355" t="s">
        <v>88</v>
      </c>
      <c r="OFJ56" s="355" t="s">
        <v>88</v>
      </c>
      <c r="OFK56" s="355" t="s">
        <v>88</v>
      </c>
      <c r="OFL56" s="355" t="s">
        <v>88</v>
      </c>
      <c r="OFM56" s="355" t="s">
        <v>88</v>
      </c>
      <c r="OFN56" s="355" t="s">
        <v>88</v>
      </c>
      <c r="OFO56" s="355" t="s">
        <v>88</v>
      </c>
      <c r="OFP56" s="355" t="s">
        <v>88</v>
      </c>
      <c r="OFQ56" s="355" t="s">
        <v>88</v>
      </c>
      <c r="OFR56" s="355" t="s">
        <v>88</v>
      </c>
      <c r="OFS56" s="355" t="s">
        <v>88</v>
      </c>
      <c r="OFT56" s="355" t="s">
        <v>88</v>
      </c>
      <c r="OFU56" s="355" t="s">
        <v>88</v>
      </c>
      <c r="OFV56" s="355" t="s">
        <v>88</v>
      </c>
      <c r="OFW56" s="355" t="s">
        <v>88</v>
      </c>
      <c r="OFX56" s="355" t="s">
        <v>88</v>
      </c>
      <c r="OFY56" s="355" t="s">
        <v>88</v>
      </c>
      <c r="OFZ56" s="355" t="s">
        <v>88</v>
      </c>
      <c r="OGA56" s="355" t="s">
        <v>88</v>
      </c>
      <c r="OGB56" s="355" t="s">
        <v>88</v>
      </c>
      <c r="OGC56" s="355" t="s">
        <v>88</v>
      </c>
      <c r="OGD56" s="355" t="s">
        <v>88</v>
      </c>
      <c r="OGE56" s="355" t="s">
        <v>88</v>
      </c>
      <c r="OGF56" s="355" t="s">
        <v>88</v>
      </c>
      <c r="OGG56" s="355" t="s">
        <v>88</v>
      </c>
      <c r="OGH56" s="355" t="s">
        <v>88</v>
      </c>
      <c r="OGI56" s="355" t="s">
        <v>88</v>
      </c>
      <c r="OGJ56" s="355" t="s">
        <v>88</v>
      </c>
      <c r="OGK56" s="355" t="s">
        <v>88</v>
      </c>
      <c r="OGL56" s="355" t="s">
        <v>88</v>
      </c>
      <c r="OGM56" s="355" t="s">
        <v>88</v>
      </c>
      <c r="OGN56" s="355" t="s">
        <v>88</v>
      </c>
      <c r="OGO56" s="355" t="s">
        <v>88</v>
      </c>
      <c r="OGP56" s="355" t="s">
        <v>88</v>
      </c>
      <c r="OGQ56" s="355" t="s">
        <v>88</v>
      </c>
      <c r="OGR56" s="355" t="s">
        <v>88</v>
      </c>
      <c r="OGS56" s="355" t="s">
        <v>88</v>
      </c>
      <c r="OGT56" s="355" t="s">
        <v>88</v>
      </c>
      <c r="OGU56" s="355" t="s">
        <v>88</v>
      </c>
      <c r="OGV56" s="355" t="s">
        <v>88</v>
      </c>
      <c r="OGW56" s="355" t="s">
        <v>88</v>
      </c>
      <c r="OGX56" s="355" t="s">
        <v>88</v>
      </c>
      <c r="OGY56" s="355" t="s">
        <v>88</v>
      </c>
      <c r="OGZ56" s="355" t="s">
        <v>88</v>
      </c>
      <c r="OHA56" s="355" t="s">
        <v>88</v>
      </c>
      <c r="OHB56" s="355" t="s">
        <v>88</v>
      </c>
      <c r="OHC56" s="355" t="s">
        <v>88</v>
      </c>
      <c r="OHD56" s="355" t="s">
        <v>88</v>
      </c>
      <c r="OHE56" s="355" t="s">
        <v>88</v>
      </c>
      <c r="OHF56" s="355" t="s">
        <v>88</v>
      </c>
      <c r="OHG56" s="355" t="s">
        <v>88</v>
      </c>
      <c r="OHH56" s="355" t="s">
        <v>88</v>
      </c>
      <c r="OHI56" s="355" t="s">
        <v>88</v>
      </c>
      <c r="OHJ56" s="355" t="s">
        <v>88</v>
      </c>
      <c r="OHK56" s="355" t="s">
        <v>88</v>
      </c>
      <c r="OHL56" s="355" t="s">
        <v>88</v>
      </c>
      <c r="OHM56" s="355" t="s">
        <v>88</v>
      </c>
      <c r="OHN56" s="355" t="s">
        <v>88</v>
      </c>
      <c r="OHO56" s="355" t="s">
        <v>88</v>
      </c>
      <c r="OHP56" s="355" t="s">
        <v>88</v>
      </c>
      <c r="OHQ56" s="355" t="s">
        <v>88</v>
      </c>
      <c r="OHR56" s="355" t="s">
        <v>88</v>
      </c>
      <c r="OHS56" s="355" t="s">
        <v>88</v>
      </c>
      <c r="OHT56" s="355" t="s">
        <v>88</v>
      </c>
      <c r="OHU56" s="355" t="s">
        <v>88</v>
      </c>
      <c r="OHV56" s="355" t="s">
        <v>88</v>
      </c>
      <c r="OHW56" s="355" t="s">
        <v>88</v>
      </c>
      <c r="OHX56" s="355" t="s">
        <v>88</v>
      </c>
      <c r="OHY56" s="355" t="s">
        <v>88</v>
      </c>
      <c r="OHZ56" s="355" t="s">
        <v>88</v>
      </c>
      <c r="OIA56" s="355" t="s">
        <v>88</v>
      </c>
      <c r="OIB56" s="355" t="s">
        <v>88</v>
      </c>
      <c r="OIC56" s="355" t="s">
        <v>88</v>
      </c>
      <c r="OID56" s="355" t="s">
        <v>88</v>
      </c>
      <c r="OIE56" s="355" t="s">
        <v>88</v>
      </c>
      <c r="OIF56" s="355" t="s">
        <v>88</v>
      </c>
      <c r="OIG56" s="355" t="s">
        <v>88</v>
      </c>
      <c r="OIH56" s="355" t="s">
        <v>88</v>
      </c>
      <c r="OII56" s="355" t="s">
        <v>88</v>
      </c>
      <c r="OIJ56" s="355" t="s">
        <v>88</v>
      </c>
      <c r="OIK56" s="355" t="s">
        <v>88</v>
      </c>
      <c r="OIL56" s="355" t="s">
        <v>88</v>
      </c>
      <c r="OIM56" s="355" t="s">
        <v>88</v>
      </c>
      <c r="OIN56" s="355" t="s">
        <v>88</v>
      </c>
      <c r="OIO56" s="355" t="s">
        <v>88</v>
      </c>
      <c r="OIP56" s="355" t="s">
        <v>88</v>
      </c>
      <c r="OIQ56" s="355" t="s">
        <v>88</v>
      </c>
      <c r="OIR56" s="355" t="s">
        <v>88</v>
      </c>
      <c r="OIS56" s="355" t="s">
        <v>88</v>
      </c>
      <c r="OIT56" s="355" t="s">
        <v>88</v>
      </c>
      <c r="OIU56" s="355" t="s">
        <v>88</v>
      </c>
      <c r="OIV56" s="355" t="s">
        <v>88</v>
      </c>
      <c r="OIW56" s="355" t="s">
        <v>88</v>
      </c>
      <c r="OIX56" s="355" t="s">
        <v>88</v>
      </c>
      <c r="OIY56" s="355" t="s">
        <v>88</v>
      </c>
      <c r="OIZ56" s="355" t="s">
        <v>88</v>
      </c>
      <c r="OJA56" s="355" t="s">
        <v>88</v>
      </c>
      <c r="OJB56" s="355" t="s">
        <v>88</v>
      </c>
      <c r="OJC56" s="355" t="s">
        <v>88</v>
      </c>
      <c r="OJD56" s="355" t="s">
        <v>88</v>
      </c>
      <c r="OJE56" s="355" t="s">
        <v>88</v>
      </c>
      <c r="OJF56" s="355" t="s">
        <v>88</v>
      </c>
      <c r="OJG56" s="355" t="s">
        <v>88</v>
      </c>
      <c r="OJH56" s="355" t="s">
        <v>88</v>
      </c>
      <c r="OJI56" s="355" t="s">
        <v>88</v>
      </c>
      <c r="OJJ56" s="355" t="s">
        <v>88</v>
      </c>
      <c r="OJK56" s="355" t="s">
        <v>88</v>
      </c>
      <c r="OJL56" s="355" t="s">
        <v>88</v>
      </c>
      <c r="OJM56" s="355" t="s">
        <v>88</v>
      </c>
      <c r="OJN56" s="355" t="s">
        <v>88</v>
      </c>
      <c r="OJO56" s="355" t="s">
        <v>88</v>
      </c>
      <c r="OJP56" s="355" t="s">
        <v>88</v>
      </c>
      <c r="OJQ56" s="355" t="s">
        <v>88</v>
      </c>
      <c r="OJR56" s="355" t="s">
        <v>88</v>
      </c>
      <c r="OJS56" s="355" t="s">
        <v>88</v>
      </c>
      <c r="OJT56" s="355" t="s">
        <v>88</v>
      </c>
      <c r="OJU56" s="355" t="s">
        <v>88</v>
      </c>
      <c r="OJV56" s="355" t="s">
        <v>88</v>
      </c>
      <c r="OJW56" s="355" t="s">
        <v>88</v>
      </c>
      <c r="OJX56" s="355" t="s">
        <v>88</v>
      </c>
      <c r="OJY56" s="355" t="s">
        <v>88</v>
      </c>
      <c r="OJZ56" s="355" t="s">
        <v>88</v>
      </c>
      <c r="OKA56" s="355" t="s">
        <v>88</v>
      </c>
      <c r="OKB56" s="355" t="s">
        <v>88</v>
      </c>
      <c r="OKC56" s="355" t="s">
        <v>88</v>
      </c>
      <c r="OKD56" s="355" t="s">
        <v>88</v>
      </c>
      <c r="OKE56" s="355" t="s">
        <v>88</v>
      </c>
      <c r="OKF56" s="355" t="s">
        <v>88</v>
      </c>
      <c r="OKG56" s="355" t="s">
        <v>88</v>
      </c>
      <c r="OKH56" s="355" t="s">
        <v>88</v>
      </c>
      <c r="OKI56" s="355" t="s">
        <v>88</v>
      </c>
      <c r="OKJ56" s="355" t="s">
        <v>88</v>
      </c>
      <c r="OKK56" s="355" t="s">
        <v>88</v>
      </c>
      <c r="OKL56" s="355" t="s">
        <v>88</v>
      </c>
      <c r="OKM56" s="355" t="s">
        <v>88</v>
      </c>
      <c r="OKN56" s="355" t="s">
        <v>88</v>
      </c>
      <c r="OKO56" s="355" t="s">
        <v>88</v>
      </c>
      <c r="OKP56" s="355" t="s">
        <v>88</v>
      </c>
      <c r="OKQ56" s="355" t="s">
        <v>88</v>
      </c>
      <c r="OKR56" s="355" t="s">
        <v>88</v>
      </c>
      <c r="OKS56" s="355" t="s">
        <v>88</v>
      </c>
      <c r="OKT56" s="355" t="s">
        <v>88</v>
      </c>
      <c r="OKU56" s="355" t="s">
        <v>88</v>
      </c>
      <c r="OKV56" s="355" t="s">
        <v>88</v>
      </c>
      <c r="OKW56" s="355" t="s">
        <v>88</v>
      </c>
      <c r="OKX56" s="355" t="s">
        <v>88</v>
      </c>
      <c r="OKY56" s="355" t="s">
        <v>88</v>
      </c>
      <c r="OKZ56" s="355" t="s">
        <v>88</v>
      </c>
      <c r="OLA56" s="355" t="s">
        <v>88</v>
      </c>
      <c r="OLB56" s="355" t="s">
        <v>88</v>
      </c>
      <c r="OLC56" s="355" t="s">
        <v>88</v>
      </c>
      <c r="OLD56" s="355" t="s">
        <v>88</v>
      </c>
      <c r="OLE56" s="355" t="s">
        <v>88</v>
      </c>
      <c r="OLF56" s="355" t="s">
        <v>88</v>
      </c>
      <c r="OLG56" s="355" t="s">
        <v>88</v>
      </c>
      <c r="OLH56" s="355" t="s">
        <v>88</v>
      </c>
      <c r="OLI56" s="355" t="s">
        <v>88</v>
      </c>
      <c r="OLJ56" s="355" t="s">
        <v>88</v>
      </c>
      <c r="OLK56" s="355" t="s">
        <v>88</v>
      </c>
      <c r="OLL56" s="355" t="s">
        <v>88</v>
      </c>
      <c r="OLM56" s="355" t="s">
        <v>88</v>
      </c>
      <c r="OLN56" s="355" t="s">
        <v>88</v>
      </c>
      <c r="OLO56" s="355" t="s">
        <v>88</v>
      </c>
      <c r="OLP56" s="355" t="s">
        <v>88</v>
      </c>
      <c r="OLQ56" s="355" t="s">
        <v>88</v>
      </c>
      <c r="OLR56" s="355" t="s">
        <v>88</v>
      </c>
      <c r="OLS56" s="355" t="s">
        <v>88</v>
      </c>
      <c r="OLT56" s="355" t="s">
        <v>88</v>
      </c>
      <c r="OLU56" s="355" t="s">
        <v>88</v>
      </c>
      <c r="OLV56" s="355" t="s">
        <v>88</v>
      </c>
      <c r="OLW56" s="355" t="s">
        <v>88</v>
      </c>
      <c r="OLX56" s="355" t="s">
        <v>88</v>
      </c>
      <c r="OLY56" s="355" t="s">
        <v>88</v>
      </c>
      <c r="OLZ56" s="355" t="s">
        <v>88</v>
      </c>
      <c r="OMA56" s="355" t="s">
        <v>88</v>
      </c>
      <c r="OMB56" s="355" t="s">
        <v>88</v>
      </c>
      <c r="OMC56" s="355" t="s">
        <v>88</v>
      </c>
      <c r="OMD56" s="355" t="s">
        <v>88</v>
      </c>
      <c r="OME56" s="355" t="s">
        <v>88</v>
      </c>
      <c r="OMF56" s="355" t="s">
        <v>88</v>
      </c>
      <c r="OMG56" s="355" t="s">
        <v>88</v>
      </c>
      <c r="OMH56" s="355" t="s">
        <v>88</v>
      </c>
      <c r="OMI56" s="355" t="s">
        <v>88</v>
      </c>
      <c r="OMJ56" s="355" t="s">
        <v>88</v>
      </c>
      <c r="OMK56" s="355" t="s">
        <v>88</v>
      </c>
      <c r="OML56" s="355" t="s">
        <v>88</v>
      </c>
      <c r="OMM56" s="355" t="s">
        <v>88</v>
      </c>
      <c r="OMN56" s="355" t="s">
        <v>88</v>
      </c>
      <c r="OMO56" s="355" t="s">
        <v>88</v>
      </c>
      <c r="OMP56" s="355" t="s">
        <v>88</v>
      </c>
      <c r="OMQ56" s="355" t="s">
        <v>88</v>
      </c>
      <c r="OMR56" s="355" t="s">
        <v>88</v>
      </c>
      <c r="OMS56" s="355" t="s">
        <v>88</v>
      </c>
      <c r="OMT56" s="355" t="s">
        <v>88</v>
      </c>
      <c r="OMU56" s="355" t="s">
        <v>88</v>
      </c>
      <c r="OMV56" s="355" t="s">
        <v>88</v>
      </c>
      <c r="OMW56" s="355" t="s">
        <v>88</v>
      </c>
      <c r="OMX56" s="355" t="s">
        <v>88</v>
      </c>
      <c r="OMY56" s="355" t="s">
        <v>88</v>
      </c>
      <c r="OMZ56" s="355" t="s">
        <v>88</v>
      </c>
      <c r="ONA56" s="355" t="s">
        <v>88</v>
      </c>
      <c r="ONB56" s="355" t="s">
        <v>88</v>
      </c>
      <c r="ONC56" s="355" t="s">
        <v>88</v>
      </c>
      <c r="OND56" s="355" t="s">
        <v>88</v>
      </c>
      <c r="ONE56" s="355" t="s">
        <v>88</v>
      </c>
      <c r="ONF56" s="355" t="s">
        <v>88</v>
      </c>
      <c r="ONG56" s="355" t="s">
        <v>88</v>
      </c>
      <c r="ONH56" s="355" t="s">
        <v>88</v>
      </c>
      <c r="ONI56" s="355" t="s">
        <v>88</v>
      </c>
      <c r="ONJ56" s="355" t="s">
        <v>88</v>
      </c>
      <c r="ONK56" s="355" t="s">
        <v>88</v>
      </c>
      <c r="ONL56" s="355" t="s">
        <v>88</v>
      </c>
      <c r="ONM56" s="355" t="s">
        <v>88</v>
      </c>
      <c r="ONN56" s="355" t="s">
        <v>88</v>
      </c>
      <c r="ONO56" s="355" t="s">
        <v>88</v>
      </c>
      <c r="ONP56" s="355" t="s">
        <v>88</v>
      </c>
      <c r="ONQ56" s="355" t="s">
        <v>88</v>
      </c>
      <c r="ONR56" s="355" t="s">
        <v>88</v>
      </c>
      <c r="ONS56" s="355" t="s">
        <v>88</v>
      </c>
      <c r="ONT56" s="355" t="s">
        <v>88</v>
      </c>
      <c r="ONU56" s="355" t="s">
        <v>88</v>
      </c>
      <c r="ONV56" s="355" t="s">
        <v>88</v>
      </c>
      <c r="ONW56" s="355" t="s">
        <v>88</v>
      </c>
      <c r="ONX56" s="355" t="s">
        <v>88</v>
      </c>
      <c r="ONY56" s="355" t="s">
        <v>88</v>
      </c>
      <c r="ONZ56" s="355" t="s">
        <v>88</v>
      </c>
      <c r="OOA56" s="355" t="s">
        <v>88</v>
      </c>
      <c r="OOB56" s="355" t="s">
        <v>88</v>
      </c>
      <c r="OOC56" s="355" t="s">
        <v>88</v>
      </c>
      <c r="OOD56" s="355" t="s">
        <v>88</v>
      </c>
      <c r="OOE56" s="355" t="s">
        <v>88</v>
      </c>
      <c r="OOF56" s="355" t="s">
        <v>88</v>
      </c>
      <c r="OOG56" s="355" t="s">
        <v>88</v>
      </c>
      <c r="OOH56" s="355" t="s">
        <v>88</v>
      </c>
      <c r="OOI56" s="355" t="s">
        <v>88</v>
      </c>
      <c r="OOJ56" s="355" t="s">
        <v>88</v>
      </c>
      <c r="OOK56" s="355" t="s">
        <v>88</v>
      </c>
      <c r="OOL56" s="355" t="s">
        <v>88</v>
      </c>
      <c r="OOM56" s="355" t="s">
        <v>88</v>
      </c>
      <c r="OON56" s="355" t="s">
        <v>88</v>
      </c>
      <c r="OOO56" s="355" t="s">
        <v>88</v>
      </c>
      <c r="OOP56" s="355" t="s">
        <v>88</v>
      </c>
      <c r="OOQ56" s="355" t="s">
        <v>88</v>
      </c>
      <c r="OOR56" s="355" t="s">
        <v>88</v>
      </c>
      <c r="OOS56" s="355" t="s">
        <v>88</v>
      </c>
      <c r="OOT56" s="355" t="s">
        <v>88</v>
      </c>
      <c r="OOU56" s="355" t="s">
        <v>88</v>
      </c>
      <c r="OOV56" s="355" t="s">
        <v>88</v>
      </c>
      <c r="OOW56" s="355" t="s">
        <v>88</v>
      </c>
      <c r="OOX56" s="355" t="s">
        <v>88</v>
      </c>
      <c r="OOY56" s="355" t="s">
        <v>88</v>
      </c>
      <c r="OOZ56" s="355" t="s">
        <v>88</v>
      </c>
      <c r="OPA56" s="355" t="s">
        <v>88</v>
      </c>
      <c r="OPB56" s="355" t="s">
        <v>88</v>
      </c>
      <c r="OPC56" s="355" t="s">
        <v>88</v>
      </c>
      <c r="OPD56" s="355" t="s">
        <v>88</v>
      </c>
      <c r="OPE56" s="355" t="s">
        <v>88</v>
      </c>
      <c r="OPF56" s="355" t="s">
        <v>88</v>
      </c>
      <c r="OPG56" s="355" t="s">
        <v>88</v>
      </c>
      <c r="OPH56" s="355" t="s">
        <v>88</v>
      </c>
      <c r="OPI56" s="355" t="s">
        <v>88</v>
      </c>
      <c r="OPJ56" s="355" t="s">
        <v>88</v>
      </c>
      <c r="OPK56" s="355" t="s">
        <v>88</v>
      </c>
      <c r="OPL56" s="355" t="s">
        <v>88</v>
      </c>
      <c r="OPM56" s="355" t="s">
        <v>88</v>
      </c>
      <c r="OPN56" s="355" t="s">
        <v>88</v>
      </c>
      <c r="OPO56" s="355" t="s">
        <v>88</v>
      </c>
      <c r="OPP56" s="355" t="s">
        <v>88</v>
      </c>
      <c r="OPQ56" s="355" t="s">
        <v>88</v>
      </c>
      <c r="OPR56" s="355" t="s">
        <v>88</v>
      </c>
      <c r="OPS56" s="355" t="s">
        <v>88</v>
      </c>
      <c r="OPT56" s="355" t="s">
        <v>88</v>
      </c>
      <c r="OPU56" s="355" t="s">
        <v>88</v>
      </c>
      <c r="OPV56" s="355" t="s">
        <v>88</v>
      </c>
      <c r="OPW56" s="355" t="s">
        <v>88</v>
      </c>
      <c r="OPX56" s="355" t="s">
        <v>88</v>
      </c>
      <c r="OPY56" s="355" t="s">
        <v>88</v>
      </c>
      <c r="OPZ56" s="355" t="s">
        <v>88</v>
      </c>
      <c r="OQA56" s="355" t="s">
        <v>88</v>
      </c>
      <c r="OQB56" s="355" t="s">
        <v>88</v>
      </c>
      <c r="OQC56" s="355" t="s">
        <v>88</v>
      </c>
      <c r="OQD56" s="355" t="s">
        <v>88</v>
      </c>
      <c r="OQE56" s="355" t="s">
        <v>88</v>
      </c>
      <c r="OQF56" s="355" t="s">
        <v>88</v>
      </c>
      <c r="OQG56" s="355" t="s">
        <v>88</v>
      </c>
      <c r="OQH56" s="355" t="s">
        <v>88</v>
      </c>
      <c r="OQI56" s="355" t="s">
        <v>88</v>
      </c>
      <c r="OQJ56" s="355" t="s">
        <v>88</v>
      </c>
      <c r="OQK56" s="355" t="s">
        <v>88</v>
      </c>
      <c r="OQL56" s="355" t="s">
        <v>88</v>
      </c>
      <c r="OQM56" s="355" t="s">
        <v>88</v>
      </c>
      <c r="OQN56" s="355" t="s">
        <v>88</v>
      </c>
      <c r="OQO56" s="355" t="s">
        <v>88</v>
      </c>
      <c r="OQP56" s="355" t="s">
        <v>88</v>
      </c>
      <c r="OQQ56" s="355" t="s">
        <v>88</v>
      </c>
      <c r="OQR56" s="355" t="s">
        <v>88</v>
      </c>
      <c r="OQS56" s="355" t="s">
        <v>88</v>
      </c>
      <c r="OQT56" s="355" t="s">
        <v>88</v>
      </c>
      <c r="OQU56" s="355" t="s">
        <v>88</v>
      </c>
      <c r="OQV56" s="355" t="s">
        <v>88</v>
      </c>
      <c r="OQW56" s="355" t="s">
        <v>88</v>
      </c>
      <c r="OQX56" s="355" t="s">
        <v>88</v>
      </c>
      <c r="OQY56" s="355" t="s">
        <v>88</v>
      </c>
      <c r="OQZ56" s="355" t="s">
        <v>88</v>
      </c>
      <c r="ORA56" s="355" t="s">
        <v>88</v>
      </c>
      <c r="ORB56" s="355" t="s">
        <v>88</v>
      </c>
      <c r="ORC56" s="355" t="s">
        <v>88</v>
      </c>
      <c r="ORD56" s="355" t="s">
        <v>88</v>
      </c>
      <c r="ORE56" s="355" t="s">
        <v>88</v>
      </c>
      <c r="ORF56" s="355" t="s">
        <v>88</v>
      </c>
      <c r="ORG56" s="355" t="s">
        <v>88</v>
      </c>
      <c r="ORH56" s="355" t="s">
        <v>88</v>
      </c>
      <c r="ORI56" s="355" t="s">
        <v>88</v>
      </c>
      <c r="ORJ56" s="355" t="s">
        <v>88</v>
      </c>
      <c r="ORK56" s="355" t="s">
        <v>88</v>
      </c>
      <c r="ORL56" s="355" t="s">
        <v>88</v>
      </c>
      <c r="ORM56" s="355" t="s">
        <v>88</v>
      </c>
      <c r="ORN56" s="355" t="s">
        <v>88</v>
      </c>
      <c r="ORO56" s="355" t="s">
        <v>88</v>
      </c>
      <c r="ORP56" s="355" t="s">
        <v>88</v>
      </c>
      <c r="ORQ56" s="355" t="s">
        <v>88</v>
      </c>
      <c r="ORR56" s="355" t="s">
        <v>88</v>
      </c>
      <c r="ORS56" s="355" t="s">
        <v>88</v>
      </c>
      <c r="ORT56" s="355" t="s">
        <v>88</v>
      </c>
      <c r="ORU56" s="355" t="s">
        <v>88</v>
      </c>
      <c r="ORV56" s="355" t="s">
        <v>88</v>
      </c>
      <c r="ORW56" s="355" t="s">
        <v>88</v>
      </c>
      <c r="ORX56" s="355" t="s">
        <v>88</v>
      </c>
      <c r="ORY56" s="355" t="s">
        <v>88</v>
      </c>
      <c r="ORZ56" s="355" t="s">
        <v>88</v>
      </c>
      <c r="OSA56" s="355" t="s">
        <v>88</v>
      </c>
      <c r="OSB56" s="355" t="s">
        <v>88</v>
      </c>
      <c r="OSC56" s="355" t="s">
        <v>88</v>
      </c>
      <c r="OSD56" s="355" t="s">
        <v>88</v>
      </c>
      <c r="OSE56" s="355" t="s">
        <v>88</v>
      </c>
      <c r="OSF56" s="355" t="s">
        <v>88</v>
      </c>
      <c r="OSG56" s="355" t="s">
        <v>88</v>
      </c>
      <c r="OSH56" s="355" t="s">
        <v>88</v>
      </c>
      <c r="OSI56" s="355" t="s">
        <v>88</v>
      </c>
      <c r="OSJ56" s="355" t="s">
        <v>88</v>
      </c>
      <c r="OSK56" s="355" t="s">
        <v>88</v>
      </c>
      <c r="OSL56" s="355" t="s">
        <v>88</v>
      </c>
      <c r="OSM56" s="355" t="s">
        <v>88</v>
      </c>
      <c r="OSN56" s="355" t="s">
        <v>88</v>
      </c>
      <c r="OSO56" s="355" t="s">
        <v>88</v>
      </c>
      <c r="OSP56" s="355" t="s">
        <v>88</v>
      </c>
      <c r="OSQ56" s="355" t="s">
        <v>88</v>
      </c>
      <c r="OSR56" s="355" t="s">
        <v>88</v>
      </c>
      <c r="OSS56" s="355" t="s">
        <v>88</v>
      </c>
      <c r="OST56" s="355" t="s">
        <v>88</v>
      </c>
      <c r="OSU56" s="355" t="s">
        <v>88</v>
      </c>
      <c r="OSV56" s="355" t="s">
        <v>88</v>
      </c>
      <c r="OSW56" s="355" t="s">
        <v>88</v>
      </c>
      <c r="OSX56" s="355" t="s">
        <v>88</v>
      </c>
      <c r="OSY56" s="355" t="s">
        <v>88</v>
      </c>
      <c r="OSZ56" s="355" t="s">
        <v>88</v>
      </c>
      <c r="OTA56" s="355" t="s">
        <v>88</v>
      </c>
      <c r="OTB56" s="355" t="s">
        <v>88</v>
      </c>
      <c r="OTC56" s="355" t="s">
        <v>88</v>
      </c>
      <c r="OTD56" s="355" t="s">
        <v>88</v>
      </c>
      <c r="OTE56" s="355" t="s">
        <v>88</v>
      </c>
      <c r="OTF56" s="355" t="s">
        <v>88</v>
      </c>
      <c r="OTG56" s="355" t="s">
        <v>88</v>
      </c>
      <c r="OTH56" s="355" t="s">
        <v>88</v>
      </c>
      <c r="OTI56" s="355" t="s">
        <v>88</v>
      </c>
      <c r="OTJ56" s="355" t="s">
        <v>88</v>
      </c>
      <c r="OTK56" s="355" t="s">
        <v>88</v>
      </c>
      <c r="OTL56" s="355" t="s">
        <v>88</v>
      </c>
      <c r="OTM56" s="355" t="s">
        <v>88</v>
      </c>
      <c r="OTN56" s="355" t="s">
        <v>88</v>
      </c>
      <c r="OTO56" s="355" t="s">
        <v>88</v>
      </c>
      <c r="OTP56" s="355" t="s">
        <v>88</v>
      </c>
      <c r="OTQ56" s="355" t="s">
        <v>88</v>
      </c>
      <c r="OTR56" s="355" t="s">
        <v>88</v>
      </c>
      <c r="OTS56" s="355" t="s">
        <v>88</v>
      </c>
      <c r="OTT56" s="355" t="s">
        <v>88</v>
      </c>
      <c r="OTU56" s="355" t="s">
        <v>88</v>
      </c>
      <c r="OTV56" s="355" t="s">
        <v>88</v>
      </c>
      <c r="OTW56" s="355" t="s">
        <v>88</v>
      </c>
      <c r="OTX56" s="355" t="s">
        <v>88</v>
      </c>
      <c r="OTY56" s="355" t="s">
        <v>88</v>
      </c>
      <c r="OTZ56" s="355" t="s">
        <v>88</v>
      </c>
      <c r="OUA56" s="355" t="s">
        <v>88</v>
      </c>
      <c r="OUB56" s="355" t="s">
        <v>88</v>
      </c>
      <c r="OUC56" s="355" t="s">
        <v>88</v>
      </c>
      <c r="OUD56" s="355" t="s">
        <v>88</v>
      </c>
      <c r="OUE56" s="355" t="s">
        <v>88</v>
      </c>
      <c r="OUF56" s="355" t="s">
        <v>88</v>
      </c>
      <c r="OUG56" s="355" t="s">
        <v>88</v>
      </c>
      <c r="OUH56" s="355" t="s">
        <v>88</v>
      </c>
      <c r="OUI56" s="355" t="s">
        <v>88</v>
      </c>
      <c r="OUJ56" s="355" t="s">
        <v>88</v>
      </c>
      <c r="OUK56" s="355" t="s">
        <v>88</v>
      </c>
      <c r="OUL56" s="355" t="s">
        <v>88</v>
      </c>
      <c r="OUM56" s="355" t="s">
        <v>88</v>
      </c>
      <c r="OUN56" s="355" t="s">
        <v>88</v>
      </c>
      <c r="OUO56" s="355" t="s">
        <v>88</v>
      </c>
      <c r="OUP56" s="355" t="s">
        <v>88</v>
      </c>
      <c r="OUQ56" s="355" t="s">
        <v>88</v>
      </c>
      <c r="OUR56" s="355" t="s">
        <v>88</v>
      </c>
      <c r="OUS56" s="355" t="s">
        <v>88</v>
      </c>
      <c r="OUT56" s="355" t="s">
        <v>88</v>
      </c>
      <c r="OUU56" s="355" t="s">
        <v>88</v>
      </c>
      <c r="OUV56" s="355" t="s">
        <v>88</v>
      </c>
      <c r="OUW56" s="355" t="s">
        <v>88</v>
      </c>
      <c r="OUX56" s="355" t="s">
        <v>88</v>
      </c>
      <c r="OUY56" s="355" t="s">
        <v>88</v>
      </c>
      <c r="OUZ56" s="355" t="s">
        <v>88</v>
      </c>
      <c r="OVA56" s="355" t="s">
        <v>88</v>
      </c>
      <c r="OVB56" s="355" t="s">
        <v>88</v>
      </c>
      <c r="OVC56" s="355" t="s">
        <v>88</v>
      </c>
      <c r="OVD56" s="355" t="s">
        <v>88</v>
      </c>
      <c r="OVE56" s="355" t="s">
        <v>88</v>
      </c>
      <c r="OVF56" s="355" t="s">
        <v>88</v>
      </c>
      <c r="OVG56" s="355" t="s">
        <v>88</v>
      </c>
      <c r="OVH56" s="355" t="s">
        <v>88</v>
      </c>
      <c r="OVI56" s="355" t="s">
        <v>88</v>
      </c>
      <c r="OVJ56" s="355" t="s">
        <v>88</v>
      </c>
      <c r="OVK56" s="355" t="s">
        <v>88</v>
      </c>
      <c r="OVL56" s="355" t="s">
        <v>88</v>
      </c>
      <c r="OVM56" s="355" t="s">
        <v>88</v>
      </c>
      <c r="OVN56" s="355" t="s">
        <v>88</v>
      </c>
      <c r="OVO56" s="355" t="s">
        <v>88</v>
      </c>
      <c r="OVP56" s="355" t="s">
        <v>88</v>
      </c>
      <c r="OVQ56" s="355" t="s">
        <v>88</v>
      </c>
      <c r="OVR56" s="355" t="s">
        <v>88</v>
      </c>
      <c r="OVS56" s="355" t="s">
        <v>88</v>
      </c>
      <c r="OVT56" s="355" t="s">
        <v>88</v>
      </c>
      <c r="OVU56" s="355" t="s">
        <v>88</v>
      </c>
      <c r="OVV56" s="355" t="s">
        <v>88</v>
      </c>
      <c r="OVW56" s="355" t="s">
        <v>88</v>
      </c>
      <c r="OVX56" s="355" t="s">
        <v>88</v>
      </c>
      <c r="OVY56" s="355" t="s">
        <v>88</v>
      </c>
      <c r="OVZ56" s="355" t="s">
        <v>88</v>
      </c>
      <c r="OWA56" s="355" t="s">
        <v>88</v>
      </c>
      <c r="OWB56" s="355" t="s">
        <v>88</v>
      </c>
      <c r="OWC56" s="355" t="s">
        <v>88</v>
      </c>
      <c r="OWD56" s="355" t="s">
        <v>88</v>
      </c>
      <c r="OWE56" s="355" t="s">
        <v>88</v>
      </c>
      <c r="OWF56" s="355" t="s">
        <v>88</v>
      </c>
      <c r="OWG56" s="355" t="s">
        <v>88</v>
      </c>
      <c r="OWH56" s="355" t="s">
        <v>88</v>
      </c>
      <c r="OWI56" s="355" t="s">
        <v>88</v>
      </c>
      <c r="OWJ56" s="355" t="s">
        <v>88</v>
      </c>
      <c r="OWK56" s="355" t="s">
        <v>88</v>
      </c>
      <c r="OWL56" s="355" t="s">
        <v>88</v>
      </c>
      <c r="OWM56" s="355" t="s">
        <v>88</v>
      </c>
      <c r="OWN56" s="355" t="s">
        <v>88</v>
      </c>
      <c r="OWO56" s="355" t="s">
        <v>88</v>
      </c>
      <c r="OWP56" s="355" t="s">
        <v>88</v>
      </c>
      <c r="OWQ56" s="355" t="s">
        <v>88</v>
      </c>
      <c r="OWR56" s="355" t="s">
        <v>88</v>
      </c>
      <c r="OWS56" s="355" t="s">
        <v>88</v>
      </c>
      <c r="OWT56" s="355" t="s">
        <v>88</v>
      </c>
      <c r="OWU56" s="355" t="s">
        <v>88</v>
      </c>
      <c r="OWV56" s="355" t="s">
        <v>88</v>
      </c>
      <c r="OWW56" s="355" t="s">
        <v>88</v>
      </c>
      <c r="OWX56" s="355" t="s">
        <v>88</v>
      </c>
      <c r="OWY56" s="355" t="s">
        <v>88</v>
      </c>
      <c r="OWZ56" s="355" t="s">
        <v>88</v>
      </c>
      <c r="OXA56" s="355" t="s">
        <v>88</v>
      </c>
      <c r="OXB56" s="355" t="s">
        <v>88</v>
      </c>
      <c r="OXC56" s="355" t="s">
        <v>88</v>
      </c>
      <c r="OXD56" s="355" t="s">
        <v>88</v>
      </c>
      <c r="OXE56" s="355" t="s">
        <v>88</v>
      </c>
      <c r="OXF56" s="355" t="s">
        <v>88</v>
      </c>
      <c r="OXG56" s="355" t="s">
        <v>88</v>
      </c>
      <c r="OXH56" s="355" t="s">
        <v>88</v>
      </c>
      <c r="OXI56" s="355" t="s">
        <v>88</v>
      </c>
      <c r="OXJ56" s="355" t="s">
        <v>88</v>
      </c>
      <c r="OXK56" s="355" t="s">
        <v>88</v>
      </c>
      <c r="OXL56" s="355" t="s">
        <v>88</v>
      </c>
      <c r="OXM56" s="355" t="s">
        <v>88</v>
      </c>
      <c r="OXN56" s="355" t="s">
        <v>88</v>
      </c>
      <c r="OXO56" s="355" t="s">
        <v>88</v>
      </c>
      <c r="OXP56" s="355" t="s">
        <v>88</v>
      </c>
      <c r="OXQ56" s="355" t="s">
        <v>88</v>
      </c>
      <c r="OXR56" s="355" t="s">
        <v>88</v>
      </c>
      <c r="OXS56" s="355" t="s">
        <v>88</v>
      </c>
      <c r="OXT56" s="355" t="s">
        <v>88</v>
      </c>
      <c r="OXU56" s="355" t="s">
        <v>88</v>
      </c>
      <c r="OXV56" s="355" t="s">
        <v>88</v>
      </c>
      <c r="OXW56" s="355" t="s">
        <v>88</v>
      </c>
      <c r="OXX56" s="355" t="s">
        <v>88</v>
      </c>
      <c r="OXY56" s="355" t="s">
        <v>88</v>
      </c>
      <c r="OXZ56" s="355" t="s">
        <v>88</v>
      </c>
      <c r="OYA56" s="355" t="s">
        <v>88</v>
      </c>
      <c r="OYB56" s="355" t="s">
        <v>88</v>
      </c>
      <c r="OYC56" s="355" t="s">
        <v>88</v>
      </c>
      <c r="OYD56" s="355" t="s">
        <v>88</v>
      </c>
      <c r="OYE56" s="355" t="s">
        <v>88</v>
      </c>
      <c r="OYF56" s="355" t="s">
        <v>88</v>
      </c>
      <c r="OYG56" s="355" t="s">
        <v>88</v>
      </c>
      <c r="OYH56" s="355" t="s">
        <v>88</v>
      </c>
      <c r="OYI56" s="355" t="s">
        <v>88</v>
      </c>
      <c r="OYJ56" s="355" t="s">
        <v>88</v>
      </c>
      <c r="OYK56" s="355" t="s">
        <v>88</v>
      </c>
      <c r="OYL56" s="355" t="s">
        <v>88</v>
      </c>
      <c r="OYM56" s="355" t="s">
        <v>88</v>
      </c>
      <c r="OYN56" s="355" t="s">
        <v>88</v>
      </c>
      <c r="OYO56" s="355" t="s">
        <v>88</v>
      </c>
      <c r="OYP56" s="355" t="s">
        <v>88</v>
      </c>
      <c r="OYQ56" s="355" t="s">
        <v>88</v>
      </c>
      <c r="OYR56" s="355" t="s">
        <v>88</v>
      </c>
      <c r="OYS56" s="355" t="s">
        <v>88</v>
      </c>
      <c r="OYT56" s="355" t="s">
        <v>88</v>
      </c>
      <c r="OYU56" s="355" t="s">
        <v>88</v>
      </c>
      <c r="OYV56" s="355" t="s">
        <v>88</v>
      </c>
      <c r="OYW56" s="355" t="s">
        <v>88</v>
      </c>
      <c r="OYX56" s="355" t="s">
        <v>88</v>
      </c>
      <c r="OYY56" s="355" t="s">
        <v>88</v>
      </c>
      <c r="OYZ56" s="355" t="s">
        <v>88</v>
      </c>
      <c r="OZA56" s="355" t="s">
        <v>88</v>
      </c>
      <c r="OZB56" s="355" t="s">
        <v>88</v>
      </c>
      <c r="OZC56" s="355" t="s">
        <v>88</v>
      </c>
      <c r="OZD56" s="355" t="s">
        <v>88</v>
      </c>
      <c r="OZE56" s="355" t="s">
        <v>88</v>
      </c>
      <c r="OZF56" s="355" t="s">
        <v>88</v>
      </c>
      <c r="OZG56" s="355" t="s">
        <v>88</v>
      </c>
      <c r="OZH56" s="355" t="s">
        <v>88</v>
      </c>
      <c r="OZI56" s="355" t="s">
        <v>88</v>
      </c>
      <c r="OZJ56" s="355" t="s">
        <v>88</v>
      </c>
      <c r="OZK56" s="355" t="s">
        <v>88</v>
      </c>
      <c r="OZL56" s="355" t="s">
        <v>88</v>
      </c>
      <c r="OZM56" s="355" t="s">
        <v>88</v>
      </c>
      <c r="OZN56" s="355" t="s">
        <v>88</v>
      </c>
      <c r="OZO56" s="355" t="s">
        <v>88</v>
      </c>
      <c r="OZP56" s="355" t="s">
        <v>88</v>
      </c>
      <c r="OZQ56" s="355" t="s">
        <v>88</v>
      </c>
      <c r="OZR56" s="355" t="s">
        <v>88</v>
      </c>
      <c r="OZS56" s="355" t="s">
        <v>88</v>
      </c>
      <c r="OZT56" s="355" t="s">
        <v>88</v>
      </c>
      <c r="OZU56" s="355" t="s">
        <v>88</v>
      </c>
      <c r="OZV56" s="355" t="s">
        <v>88</v>
      </c>
      <c r="OZW56" s="355" t="s">
        <v>88</v>
      </c>
      <c r="OZX56" s="355" t="s">
        <v>88</v>
      </c>
      <c r="OZY56" s="355" t="s">
        <v>88</v>
      </c>
      <c r="OZZ56" s="355" t="s">
        <v>88</v>
      </c>
      <c r="PAA56" s="355" t="s">
        <v>88</v>
      </c>
      <c r="PAB56" s="355" t="s">
        <v>88</v>
      </c>
      <c r="PAC56" s="355" t="s">
        <v>88</v>
      </c>
      <c r="PAD56" s="355" t="s">
        <v>88</v>
      </c>
      <c r="PAE56" s="355" t="s">
        <v>88</v>
      </c>
      <c r="PAF56" s="355" t="s">
        <v>88</v>
      </c>
      <c r="PAG56" s="355" t="s">
        <v>88</v>
      </c>
      <c r="PAH56" s="355" t="s">
        <v>88</v>
      </c>
      <c r="PAI56" s="355" t="s">
        <v>88</v>
      </c>
      <c r="PAJ56" s="355" t="s">
        <v>88</v>
      </c>
      <c r="PAK56" s="355" t="s">
        <v>88</v>
      </c>
      <c r="PAL56" s="355" t="s">
        <v>88</v>
      </c>
      <c r="PAM56" s="355" t="s">
        <v>88</v>
      </c>
      <c r="PAN56" s="355" t="s">
        <v>88</v>
      </c>
      <c r="PAO56" s="355" t="s">
        <v>88</v>
      </c>
      <c r="PAP56" s="355" t="s">
        <v>88</v>
      </c>
      <c r="PAQ56" s="355" t="s">
        <v>88</v>
      </c>
      <c r="PAR56" s="355" t="s">
        <v>88</v>
      </c>
      <c r="PAS56" s="355" t="s">
        <v>88</v>
      </c>
      <c r="PAT56" s="355" t="s">
        <v>88</v>
      </c>
      <c r="PAU56" s="355" t="s">
        <v>88</v>
      </c>
      <c r="PAV56" s="355" t="s">
        <v>88</v>
      </c>
      <c r="PAW56" s="355" t="s">
        <v>88</v>
      </c>
      <c r="PAX56" s="355" t="s">
        <v>88</v>
      </c>
      <c r="PAY56" s="355" t="s">
        <v>88</v>
      </c>
      <c r="PAZ56" s="355" t="s">
        <v>88</v>
      </c>
      <c r="PBA56" s="355" t="s">
        <v>88</v>
      </c>
      <c r="PBB56" s="355" t="s">
        <v>88</v>
      </c>
      <c r="PBC56" s="355" t="s">
        <v>88</v>
      </c>
      <c r="PBD56" s="355" t="s">
        <v>88</v>
      </c>
      <c r="PBE56" s="355" t="s">
        <v>88</v>
      </c>
      <c r="PBF56" s="355" t="s">
        <v>88</v>
      </c>
      <c r="PBG56" s="355" t="s">
        <v>88</v>
      </c>
      <c r="PBH56" s="355" t="s">
        <v>88</v>
      </c>
      <c r="PBI56" s="355" t="s">
        <v>88</v>
      </c>
      <c r="PBJ56" s="355" t="s">
        <v>88</v>
      </c>
      <c r="PBK56" s="355" t="s">
        <v>88</v>
      </c>
      <c r="PBL56" s="355" t="s">
        <v>88</v>
      </c>
      <c r="PBM56" s="355" t="s">
        <v>88</v>
      </c>
      <c r="PBN56" s="355" t="s">
        <v>88</v>
      </c>
      <c r="PBO56" s="355" t="s">
        <v>88</v>
      </c>
      <c r="PBP56" s="355" t="s">
        <v>88</v>
      </c>
      <c r="PBQ56" s="355" t="s">
        <v>88</v>
      </c>
      <c r="PBR56" s="355" t="s">
        <v>88</v>
      </c>
      <c r="PBS56" s="355" t="s">
        <v>88</v>
      </c>
      <c r="PBT56" s="355" t="s">
        <v>88</v>
      </c>
      <c r="PBU56" s="355" t="s">
        <v>88</v>
      </c>
      <c r="PBV56" s="355" t="s">
        <v>88</v>
      </c>
      <c r="PBW56" s="355" t="s">
        <v>88</v>
      </c>
      <c r="PBX56" s="355" t="s">
        <v>88</v>
      </c>
      <c r="PBY56" s="355" t="s">
        <v>88</v>
      </c>
      <c r="PBZ56" s="355" t="s">
        <v>88</v>
      </c>
      <c r="PCA56" s="355" t="s">
        <v>88</v>
      </c>
      <c r="PCB56" s="355" t="s">
        <v>88</v>
      </c>
      <c r="PCC56" s="355" t="s">
        <v>88</v>
      </c>
      <c r="PCD56" s="355" t="s">
        <v>88</v>
      </c>
      <c r="PCE56" s="355" t="s">
        <v>88</v>
      </c>
      <c r="PCF56" s="355" t="s">
        <v>88</v>
      </c>
      <c r="PCG56" s="355" t="s">
        <v>88</v>
      </c>
      <c r="PCH56" s="355" t="s">
        <v>88</v>
      </c>
      <c r="PCI56" s="355" t="s">
        <v>88</v>
      </c>
      <c r="PCJ56" s="355" t="s">
        <v>88</v>
      </c>
      <c r="PCK56" s="355" t="s">
        <v>88</v>
      </c>
      <c r="PCL56" s="355" t="s">
        <v>88</v>
      </c>
      <c r="PCM56" s="355" t="s">
        <v>88</v>
      </c>
      <c r="PCN56" s="355" t="s">
        <v>88</v>
      </c>
      <c r="PCO56" s="355" t="s">
        <v>88</v>
      </c>
      <c r="PCP56" s="355" t="s">
        <v>88</v>
      </c>
      <c r="PCQ56" s="355" t="s">
        <v>88</v>
      </c>
      <c r="PCR56" s="355" t="s">
        <v>88</v>
      </c>
      <c r="PCS56" s="355" t="s">
        <v>88</v>
      </c>
      <c r="PCT56" s="355" t="s">
        <v>88</v>
      </c>
      <c r="PCU56" s="355" t="s">
        <v>88</v>
      </c>
      <c r="PCV56" s="355" t="s">
        <v>88</v>
      </c>
      <c r="PCW56" s="355" t="s">
        <v>88</v>
      </c>
      <c r="PCX56" s="355" t="s">
        <v>88</v>
      </c>
      <c r="PCY56" s="355" t="s">
        <v>88</v>
      </c>
      <c r="PCZ56" s="355" t="s">
        <v>88</v>
      </c>
      <c r="PDA56" s="355" t="s">
        <v>88</v>
      </c>
      <c r="PDB56" s="355" t="s">
        <v>88</v>
      </c>
      <c r="PDC56" s="355" t="s">
        <v>88</v>
      </c>
      <c r="PDD56" s="355" t="s">
        <v>88</v>
      </c>
      <c r="PDE56" s="355" t="s">
        <v>88</v>
      </c>
      <c r="PDF56" s="355" t="s">
        <v>88</v>
      </c>
      <c r="PDG56" s="355" t="s">
        <v>88</v>
      </c>
      <c r="PDH56" s="355" t="s">
        <v>88</v>
      </c>
      <c r="PDI56" s="355" t="s">
        <v>88</v>
      </c>
      <c r="PDJ56" s="355" t="s">
        <v>88</v>
      </c>
      <c r="PDK56" s="355" t="s">
        <v>88</v>
      </c>
      <c r="PDL56" s="355" t="s">
        <v>88</v>
      </c>
      <c r="PDM56" s="355" t="s">
        <v>88</v>
      </c>
      <c r="PDN56" s="355" t="s">
        <v>88</v>
      </c>
      <c r="PDO56" s="355" t="s">
        <v>88</v>
      </c>
      <c r="PDP56" s="355" t="s">
        <v>88</v>
      </c>
      <c r="PDQ56" s="355" t="s">
        <v>88</v>
      </c>
      <c r="PDR56" s="355" t="s">
        <v>88</v>
      </c>
      <c r="PDS56" s="355" t="s">
        <v>88</v>
      </c>
      <c r="PDT56" s="355" t="s">
        <v>88</v>
      </c>
      <c r="PDU56" s="355" t="s">
        <v>88</v>
      </c>
      <c r="PDV56" s="355" t="s">
        <v>88</v>
      </c>
      <c r="PDW56" s="355" t="s">
        <v>88</v>
      </c>
      <c r="PDX56" s="355" t="s">
        <v>88</v>
      </c>
      <c r="PDY56" s="355" t="s">
        <v>88</v>
      </c>
      <c r="PDZ56" s="355" t="s">
        <v>88</v>
      </c>
      <c r="PEA56" s="355" t="s">
        <v>88</v>
      </c>
      <c r="PEB56" s="355" t="s">
        <v>88</v>
      </c>
      <c r="PEC56" s="355" t="s">
        <v>88</v>
      </c>
      <c r="PED56" s="355" t="s">
        <v>88</v>
      </c>
      <c r="PEE56" s="355" t="s">
        <v>88</v>
      </c>
      <c r="PEF56" s="355" t="s">
        <v>88</v>
      </c>
      <c r="PEG56" s="355" t="s">
        <v>88</v>
      </c>
      <c r="PEH56" s="355" t="s">
        <v>88</v>
      </c>
      <c r="PEI56" s="355" t="s">
        <v>88</v>
      </c>
      <c r="PEJ56" s="355" t="s">
        <v>88</v>
      </c>
      <c r="PEK56" s="355" t="s">
        <v>88</v>
      </c>
      <c r="PEL56" s="355" t="s">
        <v>88</v>
      </c>
      <c r="PEM56" s="355" t="s">
        <v>88</v>
      </c>
      <c r="PEN56" s="355" t="s">
        <v>88</v>
      </c>
      <c r="PEO56" s="355" t="s">
        <v>88</v>
      </c>
      <c r="PEP56" s="355" t="s">
        <v>88</v>
      </c>
      <c r="PEQ56" s="355" t="s">
        <v>88</v>
      </c>
      <c r="PER56" s="355" t="s">
        <v>88</v>
      </c>
      <c r="PES56" s="355" t="s">
        <v>88</v>
      </c>
      <c r="PET56" s="355" t="s">
        <v>88</v>
      </c>
      <c r="PEU56" s="355" t="s">
        <v>88</v>
      </c>
      <c r="PEV56" s="355" t="s">
        <v>88</v>
      </c>
      <c r="PEW56" s="355" t="s">
        <v>88</v>
      </c>
      <c r="PEX56" s="355" t="s">
        <v>88</v>
      </c>
      <c r="PEY56" s="355" t="s">
        <v>88</v>
      </c>
      <c r="PEZ56" s="355" t="s">
        <v>88</v>
      </c>
      <c r="PFA56" s="355" t="s">
        <v>88</v>
      </c>
      <c r="PFB56" s="355" t="s">
        <v>88</v>
      </c>
      <c r="PFC56" s="355" t="s">
        <v>88</v>
      </c>
      <c r="PFD56" s="355" t="s">
        <v>88</v>
      </c>
      <c r="PFE56" s="355" t="s">
        <v>88</v>
      </c>
      <c r="PFF56" s="355" t="s">
        <v>88</v>
      </c>
      <c r="PFG56" s="355" t="s">
        <v>88</v>
      </c>
      <c r="PFH56" s="355" t="s">
        <v>88</v>
      </c>
      <c r="PFI56" s="355" t="s">
        <v>88</v>
      </c>
      <c r="PFJ56" s="355" t="s">
        <v>88</v>
      </c>
      <c r="PFK56" s="355" t="s">
        <v>88</v>
      </c>
      <c r="PFL56" s="355" t="s">
        <v>88</v>
      </c>
      <c r="PFM56" s="355" t="s">
        <v>88</v>
      </c>
      <c r="PFN56" s="355" t="s">
        <v>88</v>
      </c>
      <c r="PFO56" s="355" t="s">
        <v>88</v>
      </c>
      <c r="PFP56" s="355" t="s">
        <v>88</v>
      </c>
      <c r="PFQ56" s="355" t="s">
        <v>88</v>
      </c>
      <c r="PFR56" s="355" t="s">
        <v>88</v>
      </c>
      <c r="PFS56" s="355" t="s">
        <v>88</v>
      </c>
      <c r="PFT56" s="355" t="s">
        <v>88</v>
      </c>
      <c r="PFU56" s="355" t="s">
        <v>88</v>
      </c>
      <c r="PFV56" s="355" t="s">
        <v>88</v>
      </c>
      <c r="PFW56" s="355" t="s">
        <v>88</v>
      </c>
      <c r="PFX56" s="355" t="s">
        <v>88</v>
      </c>
      <c r="PFY56" s="355" t="s">
        <v>88</v>
      </c>
      <c r="PFZ56" s="355" t="s">
        <v>88</v>
      </c>
      <c r="PGA56" s="355" t="s">
        <v>88</v>
      </c>
      <c r="PGB56" s="355" t="s">
        <v>88</v>
      </c>
      <c r="PGC56" s="355" t="s">
        <v>88</v>
      </c>
      <c r="PGD56" s="355" t="s">
        <v>88</v>
      </c>
      <c r="PGE56" s="355" t="s">
        <v>88</v>
      </c>
      <c r="PGF56" s="355" t="s">
        <v>88</v>
      </c>
      <c r="PGG56" s="355" t="s">
        <v>88</v>
      </c>
      <c r="PGH56" s="355" t="s">
        <v>88</v>
      </c>
      <c r="PGI56" s="355" t="s">
        <v>88</v>
      </c>
      <c r="PGJ56" s="355" t="s">
        <v>88</v>
      </c>
      <c r="PGK56" s="355" t="s">
        <v>88</v>
      </c>
      <c r="PGL56" s="355" t="s">
        <v>88</v>
      </c>
      <c r="PGM56" s="355" t="s">
        <v>88</v>
      </c>
      <c r="PGN56" s="355" t="s">
        <v>88</v>
      </c>
      <c r="PGO56" s="355" t="s">
        <v>88</v>
      </c>
      <c r="PGP56" s="355" t="s">
        <v>88</v>
      </c>
      <c r="PGQ56" s="355" t="s">
        <v>88</v>
      </c>
      <c r="PGR56" s="355" t="s">
        <v>88</v>
      </c>
      <c r="PGS56" s="355" t="s">
        <v>88</v>
      </c>
      <c r="PGT56" s="355" t="s">
        <v>88</v>
      </c>
      <c r="PGU56" s="355" t="s">
        <v>88</v>
      </c>
      <c r="PGV56" s="355" t="s">
        <v>88</v>
      </c>
      <c r="PGW56" s="355" t="s">
        <v>88</v>
      </c>
      <c r="PGX56" s="355" t="s">
        <v>88</v>
      </c>
      <c r="PGY56" s="355" t="s">
        <v>88</v>
      </c>
      <c r="PGZ56" s="355" t="s">
        <v>88</v>
      </c>
      <c r="PHA56" s="355" t="s">
        <v>88</v>
      </c>
      <c r="PHB56" s="355" t="s">
        <v>88</v>
      </c>
      <c r="PHC56" s="355" t="s">
        <v>88</v>
      </c>
      <c r="PHD56" s="355" t="s">
        <v>88</v>
      </c>
      <c r="PHE56" s="355" t="s">
        <v>88</v>
      </c>
      <c r="PHF56" s="355" t="s">
        <v>88</v>
      </c>
      <c r="PHG56" s="355" t="s">
        <v>88</v>
      </c>
      <c r="PHH56" s="355" t="s">
        <v>88</v>
      </c>
      <c r="PHI56" s="355" t="s">
        <v>88</v>
      </c>
      <c r="PHJ56" s="355" t="s">
        <v>88</v>
      </c>
      <c r="PHK56" s="355" t="s">
        <v>88</v>
      </c>
      <c r="PHL56" s="355" t="s">
        <v>88</v>
      </c>
      <c r="PHM56" s="355" t="s">
        <v>88</v>
      </c>
      <c r="PHN56" s="355" t="s">
        <v>88</v>
      </c>
      <c r="PHO56" s="355" t="s">
        <v>88</v>
      </c>
      <c r="PHP56" s="355" t="s">
        <v>88</v>
      </c>
      <c r="PHQ56" s="355" t="s">
        <v>88</v>
      </c>
      <c r="PHR56" s="355" t="s">
        <v>88</v>
      </c>
      <c r="PHS56" s="355" t="s">
        <v>88</v>
      </c>
      <c r="PHT56" s="355" t="s">
        <v>88</v>
      </c>
      <c r="PHU56" s="355" t="s">
        <v>88</v>
      </c>
      <c r="PHV56" s="355" t="s">
        <v>88</v>
      </c>
      <c r="PHW56" s="355" t="s">
        <v>88</v>
      </c>
      <c r="PHX56" s="355" t="s">
        <v>88</v>
      </c>
      <c r="PHY56" s="355" t="s">
        <v>88</v>
      </c>
      <c r="PHZ56" s="355" t="s">
        <v>88</v>
      </c>
      <c r="PIA56" s="355" t="s">
        <v>88</v>
      </c>
      <c r="PIB56" s="355" t="s">
        <v>88</v>
      </c>
      <c r="PIC56" s="355" t="s">
        <v>88</v>
      </c>
      <c r="PID56" s="355" t="s">
        <v>88</v>
      </c>
      <c r="PIE56" s="355" t="s">
        <v>88</v>
      </c>
      <c r="PIF56" s="355" t="s">
        <v>88</v>
      </c>
      <c r="PIG56" s="355" t="s">
        <v>88</v>
      </c>
      <c r="PIH56" s="355" t="s">
        <v>88</v>
      </c>
      <c r="PII56" s="355" t="s">
        <v>88</v>
      </c>
      <c r="PIJ56" s="355" t="s">
        <v>88</v>
      </c>
      <c r="PIK56" s="355" t="s">
        <v>88</v>
      </c>
      <c r="PIL56" s="355" t="s">
        <v>88</v>
      </c>
      <c r="PIM56" s="355" t="s">
        <v>88</v>
      </c>
      <c r="PIN56" s="355" t="s">
        <v>88</v>
      </c>
      <c r="PIO56" s="355" t="s">
        <v>88</v>
      </c>
      <c r="PIP56" s="355" t="s">
        <v>88</v>
      </c>
      <c r="PIQ56" s="355" t="s">
        <v>88</v>
      </c>
      <c r="PIR56" s="355" t="s">
        <v>88</v>
      </c>
      <c r="PIS56" s="355" t="s">
        <v>88</v>
      </c>
      <c r="PIT56" s="355" t="s">
        <v>88</v>
      </c>
      <c r="PIU56" s="355" t="s">
        <v>88</v>
      </c>
      <c r="PIV56" s="355" t="s">
        <v>88</v>
      </c>
      <c r="PIW56" s="355" t="s">
        <v>88</v>
      </c>
      <c r="PIX56" s="355" t="s">
        <v>88</v>
      </c>
      <c r="PIY56" s="355" t="s">
        <v>88</v>
      </c>
      <c r="PIZ56" s="355" t="s">
        <v>88</v>
      </c>
      <c r="PJA56" s="355" t="s">
        <v>88</v>
      </c>
      <c r="PJB56" s="355" t="s">
        <v>88</v>
      </c>
      <c r="PJC56" s="355" t="s">
        <v>88</v>
      </c>
      <c r="PJD56" s="355" t="s">
        <v>88</v>
      </c>
      <c r="PJE56" s="355" t="s">
        <v>88</v>
      </c>
      <c r="PJF56" s="355" t="s">
        <v>88</v>
      </c>
      <c r="PJG56" s="355" t="s">
        <v>88</v>
      </c>
      <c r="PJH56" s="355" t="s">
        <v>88</v>
      </c>
      <c r="PJI56" s="355" t="s">
        <v>88</v>
      </c>
      <c r="PJJ56" s="355" t="s">
        <v>88</v>
      </c>
      <c r="PJK56" s="355" t="s">
        <v>88</v>
      </c>
      <c r="PJL56" s="355" t="s">
        <v>88</v>
      </c>
      <c r="PJM56" s="355" t="s">
        <v>88</v>
      </c>
      <c r="PJN56" s="355" t="s">
        <v>88</v>
      </c>
      <c r="PJO56" s="355" t="s">
        <v>88</v>
      </c>
      <c r="PJP56" s="355" t="s">
        <v>88</v>
      </c>
      <c r="PJQ56" s="355" t="s">
        <v>88</v>
      </c>
      <c r="PJR56" s="355" t="s">
        <v>88</v>
      </c>
      <c r="PJS56" s="355" t="s">
        <v>88</v>
      </c>
      <c r="PJT56" s="355" t="s">
        <v>88</v>
      </c>
      <c r="PJU56" s="355" t="s">
        <v>88</v>
      </c>
      <c r="PJV56" s="355" t="s">
        <v>88</v>
      </c>
      <c r="PJW56" s="355" t="s">
        <v>88</v>
      </c>
      <c r="PJX56" s="355" t="s">
        <v>88</v>
      </c>
      <c r="PJY56" s="355" t="s">
        <v>88</v>
      </c>
      <c r="PJZ56" s="355" t="s">
        <v>88</v>
      </c>
      <c r="PKA56" s="355" t="s">
        <v>88</v>
      </c>
      <c r="PKB56" s="355" t="s">
        <v>88</v>
      </c>
      <c r="PKC56" s="355" t="s">
        <v>88</v>
      </c>
      <c r="PKD56" s="355" t="s">
        <v>88</v>
      </c>
      <c r="PKE56" s="355" t="s">
        <v>88</v>
      </c>
      <c r="PKF56" s="355" t="s">
        <v>88</v>
      </c>
      <c r="PKG56" s="355" t="s">
        <v>88</v>
      </c>
      <c r="PKH56" s="355" t="s">
        <v>88</v>
      </c>
      <c r="PKI56" s="355" t="s">
        <v>88</v>
      </c>
      <c r="PKJ56" s="355" t="s">
        <v>88</v>
      </c>
      <c r="PKK56" s="355" t="s">
        <v>88</v>
      </c>
      <c r="PKL56" s="355" t="s">
        <v>88</v>
      </c>
      <c r="PKM56" s="355" t="s">
        <v>88</v>
      </c>
      <c r="PKN56" s="355" t="s">
        <v>88</v>
      </c>
      <c r="PKO56" s="355" t="s">
        <v>88</v>
      </c>
      <c r="PKP56" s="355" t="s">
        <v>88</v>
      </c>
      <c r="PKQ56" s="355" t="s">
        <v>88</v>
      </c>
      <c r="PKR56" s="355" t="s">
        <v>88</v>
      </c>
      <c r="PKS56" s="355" t="s">
        <v>88</v>
      </c>
      <c r="PKT56" s="355" t="s">
        <v>88</v>
      </c>
      <c r="PKU56" s="355" t="s">
        <v>88</v>
      </c>
      <c r="PKV56" s="355" t="s">
        <v>88</v>
      </c>
      <c r="PKW56" s="355" t="s">
        <v>88</v>
      </c>
      <c r="PKX56" s="355" t="s">
        <v>88</v>
      </c>
      <c r="PKY56" s="355" t="s">
        <v>88</v>
      </c>
      <c r="PKZ56" s="355" t="s">
        <v>88</v>
      </c>
      <c r="PLA56" s="355" t="s">
        <v>88</v>
      </c>
      <c r="PLB56" s="355" t="s">
        <v>88</v>
      </c>
      <c r="PLC56" s="355" t="s">
        <v>88</v>
      </c>
      <c r="PLD56" s="355" t="s">
        <v>88</v>
      </c>
      <c r="PLE56" s="355" t="s">
        <v>88</v>
      </c>
      <c r="PLF56" s="355" t="s">
        <v>88</v>
      </c>
      <c r="PLG56" s="355" t="s">
        <v>88</v>
      </c>
      <c r="PLH56" s="355" t="s">
        <v>88</v>
      </c>
      <c r="PLI56" s="355" t="s">
        <v>88</v>
      </c>
      <c r="PLJ56" s="355" t="s">
        <v>88</v>
      </c>
      <c r="PLK56" s="355" t="s">
        <v>88</v>
      </c>
      <c r="PLL56" s="355" t="s">
        <v>88</v>
      </c>
      <c r="PLM56" s="355" t="s">
        <v>88</v>
      </c>
      <c r="PLN56" s="355" t="s">
        <v>88</v>
      </c>
      <c r="PLO56" s="355" t="s">
        <v>88</v>
      </c>
      <c r="PLP56" s="355" t="s">
        <v>88</v>
      </c>
      <c r="PLQ56" s="355" t="s">
        <v>88</v>
      </c>
      <c r="PLR56" s="355" t="s">
        <v>88</v>
      </c>
      <c r="PLS56" s="355" t="s">
        <v>88</v>
      </c>
      <c r="PLT56" s="355" t="s">
        <v>88</v>
      </c>
      <c r="PLU56" s="355" t="s">
        <v>88</v>
      </c>
      <c r="PLV56" s="355" t="s">
        <v>88</v>
      </c>
      <c r="PLW56" s="355" t="s">
        <v>88</v>
      </c>
      <c r="PLX56" s="355" t="s">
        <v>88</v>
      </c>
      <c r="PLY56" s="355" t="s">
        <v>88</v>
      </c>
      <c r="PLZ56" s="355" t="s">
        <v>88</v>
      </c>
      <c r="PMA56" s="355" t="s">
        <v>88</v>
      </c>
      <c r="PMB56" s="355" t="s">
        <v>88</v>
      </c>
      <c r="PMC56" s="355" t="s">
        <v>88</v>
      </c>
      <c r="PMD56" s="355" t="s">
        <v>88</v>
      </c>
      <c r="PME56" s="355" t="s">
        <v>88</v>
      </c>
      <c r="PMF56" s="355" t="s">
        <v>88</v>
      </c>
      <c r="PMG56" s="355" t="s">
        <v>88</v>
      </c>
      <c r="PMH56" s="355" t="s">
        <v>88</v>
      </c>
      <c r="PMI56" s="355" t="s">
        <v>88</v>
      </c>
      <c r="PMJ56" s="355" t="s">
        <v>88</v>
      </c>
      <c r="PMK56" s="355" t="s">
        <v>88</v>
      </c>
      <c r="PML56" s="355" t="s">
        <v>88</v>
      </c>
      <c r="PMM56" s="355" t="s">
        <v>88</v>
      </c>
      <c r="PMN56" s="355" t="s">
        <v>88</v>
      </c>
      <c r="PMO56" s="355" t="s">
        <v>88</v>
      </c>
      <c r="PMP56" s="355" t="s">
        <v>88</v>
      </c>
      <c r="PMQ56" s="355" t="s">
        <v>88</v>
      </c>
      <c r="PMR56" s="355" t="s">
        <v>88</v>
      </c>
      <c r="PMS56" s="355" t="s">
        <v>88</v>
      </c>
      <c r="PMT56" s="355" t="s">
        <v>88</v>
      </c>
      <c r="PMU56" s="355" t="s">
        <v>88</v>
      </c>
      <c r="PMV56" s="355" t="s">
        <v>88</v>
      </c>
      <c r="PMW56" s="355" t="s">
        <v>88</v>
      </c>
      <c r="PMX56" s="355" t="s">
        <v>88</v>
      </c>
      <c r="PMY56" s="355" t="s">
        <v>88</v>
      </c>
      <c r="PMZ56" s="355" t="s">
        <v>88</v>
      </c>
      <c r="PNA56" s="355" t="s">
        <v>88</v>
      </c>
      <c r="PNB56" s="355" t="s">
        <v>88</v>
      </c>
      <c r="PNC56" s="355" t="s">
        <v>88</v>
      </c>
      <c r="PND56" s="355" t="s">
        <v>88</v>
      </c>
      <c r="PNE56" s="355" t="s">
        <v>88</v>
      </c>
      <c r="PNF56" s="355" t="s">
        <v>88</v>
      </c>
      <c r="PNG56" s="355" t="s">
        <v>88</v>
      </c>
      <c r="PNH56" s="355" t="s">
        <v>88</v>
      </c>
      <c r="PNI56" s="355" t="s">
        <v>88</v>
      </c>
      <c r="PNJ56" s="355" t="s">
        <v>88</v>
      </c>
      <c r="PNK56" s="355" t="s">
        <v>88</v>
      </c>
      <c r="PNL56" s="355" t="s">
        <v>88</v>
      </c>
      <c r="PNM56" s="355" t="s">
        <v>88</v>
      </c>
      <c r="PNN56" s="355" t="s">
        <v>88</v>
      </c>
      <c r="PNO56" s="355" t="s">
        <v>88</v>
      </c>
      <c r="PNP56" s="355" t="s">
        <v>88</v>
      </c>
      <c r="PNQ56" s="355" t="s">
        <v>88</v>
      </c>
      <c r="PNR56" s="355" t="s">
        <v>88</v>
      </c>
      <c r="PNS56" s="355" t="s">
        <v>88</v>
      </c>
      <c r="PNT56" s="355" t="s">
        <v>88</v>
      </c>
      <c r="PNU56" s="355" t="s">
        <v>88</v>
      </c>
      <c r="PNV56" s="355" t="s">
        <v>88</v>
      </c>
      <c r="PNW56" s="355" t="s">
        <v>88</v>
      </c>
      <c r="PNX56" s="355" t="s">
        <v>88</v>
      </c>
      <c r="PNY56" s="355" t="s">
        <v>88</v>
      </c>
      <c r="PNZ56" s="355" t="s">
        <v>88</v>
      </c>
      <c r="POA56" s="355" t="s">
        <v>88</v>
      </c>
      <c r="POB56" s="355" t="s">
        <v>88</v>
      </c>
      <c r="POC56" s="355" t="s">
        <v>88</v>
      </c>
      <c r="POD56" s="355" t="s">
        <v>88</v>
      </c>
      <c r="POE56" s="355" t="s">
        <v>88</v>
      </c>
      <c r="POF56" s="355" t="s">
        <v>88</v>
      </c>
      <c r="POG56" s="355" t="s">
        <v>88</v>
      </c>
      <c r="POH56" s="355" t="s">
        <v>88</v>
      </c>
      <c r="POI56" s="355" t="s">
        <v>88</v>
      </c>
      <c r="POJ56" s="355" t="s">
        <v>88</v>
      </c>
      <c r="POK56" s="355" t="s">
        <v>88</v>
      </c>
      <c r="POL56" s="355" t="s">
        <v>88</v>
      </c>
      <c r="POM56" s="355" t="s">
        <v>88</v>
      </c>
      <c r="PON56" s="355" t="s">
        <v>88</v>
      </c>
      <c r="POO56" s="355" t="s">
        <v>88</v>
      </c>
      <c r="POP56" s="355" t="s">
        <v>88</v>
      </c>
      <c r="POQ56" s="355" t="s">
        <v>88</v>
      </c>
      <c r="POR56" s="355" t="s">
        <v>88</v>
      </c>
      <c r="POS56" s="355" t="s">
        <v>88</v>
      </c>
      <c r="POT56" s="355" t="s">
        <v>88</v>
      </c>
      <c r="POU56" s="355" t="s">
        <v>88</v>
      </c>
      <c r="POV56" s="355" t="s">
        <v>88</v>
      </c>
      <c r="POW56" s="355" t="s">
        <v>88</v>
      </c>
      <c r="POX56" s="355" t="s">
        <v>88</v>
      </c>
      <c r="POY56" s="355" t="s">
        <v>88</v>
      </c>
      <c r="POZ56" s="355" t="s">
        <v>88</v>
      </c>
      <c r="PPA56" s="355" t="s">
        <v>88</v>
      </c>
      <c r="PPB56" s="355" t="s">
        <v>88</v>
      </c>
      <c r="PPC56" s="355" t="s">
        <v>88</v>
      </c>
      <c r="PPD56" s="355" t="s">
        <v>88</v>
      </c>
      <c r="PPE56" s="355" t="s">
        <v>88</v>
      </c>
      <c r="PPF56" s="355" t="s">
        <v>88</v>
      </c>
      <c r="PPG56" s="355" t="s">
        <v>88</v>
      </c>
      <c r="PPH56" s="355" t="s">
        <v>88</v>
      </c>
      <c r="PPI56" s="355" t="s">
        <v>88</v>
      </c>
      <c r="PPJ56" s="355" t="s">
        <v>88</v>
      </c>
      <c r="PPK56" s="355" t="s">
        <v>88</v>
      </c>
      <c r="PPL56" s="355" t="s">
        <v>88</v>
      </c>
      <c r="PPM56" s="355" t="s">
        <v>88</v>
      </c>
      <c r="PPN56" s="355" t="s">
        <v>88</v>
      </c>
      <c r="PPO56" s="355" t="s">
        <v>88</v>
      </c>
      <c r="PPP56" s="355" t="s">
        <v>88</v>
      </c>
      <c r="PPQ56" s="355" t="s">
        <v>88</v>
      </c>
      <c r="PPR56" s="355" t="s">
        <v>88</v>
      </c>
      <c r="PPS56" s="355" t="s">
        <v>88</v>
      </c>
      <c r="PPT56" s="355" t="s">
        <v>88</v>
      </c>
      <c r="PPU56" s="355" t="s">
        <v>88</v>
      </c>
      <c r="PPV56" s="355" t="s">
        <v>88</v>
      </c>
      <c r="PPW56" s="355" t="s">
        <v>88</v>
      </c>
      <c r="PPX56" s="355" t="s">
        <v>88</v>
      </c>
      <c r="PPY56" s="355" t="s">
        <v>88</v>
      </c>
      <c r="PPZ56" s="355" t="s">
        <v>88</v>
      </c>
      <c r="PQA56" s="355" t="s">
        <v>88</v>
      </c>
      <c r="PQB56" s="355" t="s">
        <v>88</v>
      </c>
      <c r="PQC56" s="355" t="s">
        <v>88</v>
      </c>
      <c r="PQD56" s="355" t="s">
        <v>88</v>
      </c>
      <c r="PQE56" s="355" t="s">
        <v>88</v>
      </c>
      <c r="PQF56" s="355" t="s">
        <v>88</v>
      </c>
      <c r="PQG56" s="355" t="s">
        <v>88</v>
      </c>
      <c r="PQH56" s="355" t="s">
        <v>88</v>
      </c>
      <c r="PQI56" s="355" t="s">
        <v>88</v>
      </c>
      <c r="PQJ56" s="355" t="s">
        <v>88</v>
      </c>
      <c r="PQK56" s="355" t="s">
        <v>88</v>
      </c>
      <c r="PQL56" s="355" t="s">
        <v>88</v>
      </c>
      <c r="PQM56" s="355" t="s">
        <v>88</v>
      </c>
      <c r="PQN56" s="355" t="s">
        <v>88</v>
      </c>
      <c r="PQO56" s="355" t="s">
        <v>88</v>
      </c>
      <c r="PQP56" s="355" t="s">
        <v>88</v>
      </c>
      <c r="PQQ56" s="355" t="s">
        <v>88</v>
      </c>
      <c r="PQR56" s="355" t="s">
        <v>88</v>
      </c>
      <c r="PQS56" s="355" t="s">
        <v>88</v>
      </c>
      <c r="PQT56" s="355" t="s">
        <v>88</v>
      </c>
      <c r="PQU56" s="355" t="s">
        <v>88</v>
      </c>
      <c r="PQV56" s="355" t="s">
        <v>88</v>
      </c>
      <c r="PQW56" s="355" t="s">
        <v>88</v>
      </c>
      <c r="PQX56" s="355" t="s">
        <v>88</v>
      </c>
      <c r="PQY56" s="355" t="s">
        <v>88</v>
      </c>
      <c r="PQZ56" s="355" t="s">
        <v>88</v>
      </c>
      <c r="PRA56" s="355" t="s">
        <v>88</v>
      </c>
      <c r="PRB56" s="355" t="s">
        <v>88</v>
      </c>
      <c r="PRC56" s="355" t="s">
        <v>88</v>
      </c>
      <c r="PRD56" s="355" t="s">
        <v>88</v>
      </c>
      <c r="PRE56" s="355" t="s">
        <v>88</v>
      </c>
      <c r="PRF56" s="355" t="s">
        <v>88</v>
      </c>
      <c r="PRG56" s="355" t="s">
        <v>88</v>
      </c>
      <c r="PRH56" s="355" t="s">
        <v>88</v>
      </c>
      <c r="PRI56" s="355" t="s">
        <v>88</v>
      </c>
      <c r="PRJ56" s="355" t="s">
        <v>88</v>
      </c>
      <c r="PRK56" s="355" t="s">
        <v>88</v>
      </c>
      <c r="PRL56" s="355" t="s">
        <v>88</v>
      </c>
      <c r="PRM56" s="355" t="s">
        <v>88</v>
      </c>
      <c r="PRN56" s="355" t="s">
        <v>88</v>
      </c>
      <c r="PRO56" s="355" t="s">
        <v>88</v>
      </c>
      <c r="PRP56" s="355" t="s">
        <v>88</v>
      </c>
      <c r="PRQ56" s="355" t="s">
        <v>88</v>
      </c>
      <c r="PRR56" s="355" t="s">
        <v>88</v>
      </c>
      <c r="PRS56" s="355" t="s">
        <v>88</v>
      </c>
      <c r="PRT56" s="355" t="s">
        <v>88</v>
      </c>
      <c r="PRU56" s="355" t="s">
        <v>88</v>
      </c>
      <c r="PRV56" s="355" t="s">
        <v>88</v>
      </c>
      <c r="PRW56" s="355" t="s">
        <v>88</v>
      </c>
      <c r="PRX56" s="355" t="s">
        <v>88</v>
      </c>
      <c r="PRY56" s="355" t="s">
        <v>88</v>
      </c>
      <c r="PRZ56" s="355" t="s">
        <v>88</v>
      </c>
      <c r="PSA56" s="355" t="s">
        <v>88</v>
      </c>
      <c r="PSB56" s="355" t="s">
        <v>88</v>
      </c>
      <c r="PSC56" s="355" t="s">
        <v>88</v>
      </c>
      <c r="PSD56" s="355" t="s">
        <v>88</v>
      </c>
      <c r="PSE56" s="355" t="s">
        <v>88</v>
      </c>
      <c r="PSF56" s="355" t="s">
        <v>88</v>
      </c>
      <c r="PSG56" s="355" t="s">
        <v>88</v>
      </c>
      <c r="PSH56" s="355" t="s">
        <v>88</v>
      </c>
      <c r="PSI56" s="355" t="s">
        <v>88</v>
      </c>
      <c r="PSJ56" s="355" t="s">
        <v>88</v>
      </c>
      <c r="PSK56" s="355" t="s">
        <v>88</v>
      </c>
      <c r="PSL56" s="355" t="s">
        <v>88</v>
      </c>
      <c r="PSM56" s="355" t="s">
        <v>88</v>
      </c>
      <c r="PSN56" s="355" t="s">
        <v>88</v>
      </c>
      <c r="PSO56" s="355" t="s">
        <v>88</v>
      </c>
      <c r="PSP56" s="355" t="s">
        <v>88</v>
      </c>
      <c r="PSQ56" s="355" t="s">
        <v>88</v>
      </c>
      <c r="PSR56" s="355" t="s">
        <v>88</v>
      </c>
      <c r="PSS56" s="355" t="s">
        <v>88</v>
      </c>
      <c r="PST56" s="355" t="s">
        <v>88</v>
      </c>
      <c r="PSU56" s="355" t="s">
        <v>88</v>
      </c>
      <c r="PSV56" s="355" t="s">
        <v>88</v>
      </c>
      <c r="PSW56" s="355" t="s">
        <v>88</v>
      </c>
      <c r="PSX56" s="355" t="s">
        <v>88</v>
      </c>
      <c r="PSY56" s="355" t="s">
        <v>88</v>
      </c>
      <c r="PSZ56" s="355" t="s">
        <v>88</v>
      </c>
      <c r="PTA56" s="355" t="s">
        <v>88</v>
      </c>
      <c r="PTB56" s="355" t="s">
        <v>88</v>
      </c>
      <c r="PTC56" s="355" t="s">
        <v>88</v>
      </c>
      <c r="PTD56" s="355" t="s">
        <v>88</v>
      </c>
      <c r="PTE56" s="355" t="s">
        <v>88</v>
      </c>
      <c r="PTF56" s="355" t="s">
        <v>88</v>
      </c>
      <c r="PTG56" s="355" t="s">
        <v>88</v>
      </c>
      <c r="PTH56" s="355" t="s">
        <v>88</v>
      </c>
      <c r="PTI56" s="355" t="s">
        <v>88</v>
      </c>
      <c r="PTJ56" s="355" t="s">
        <v>88</v>
      </c>
      <c r="PTK56" s="355" t="s">
        <v>88</v>
      </c>
      <c r="PTL56" s="355" t="s">
        <v>88</v>
      </c>
      <c r="PTM56" s="355" t="s">
        <v>88</v>
      </c>
      <c r="PTN56" s="355" t="s">
        <v>88</v>
      </c>
      <c r="PTO56" s="355" t="s">
        <v>88</v>
      </c>
      <c r="PTP56" s="355" t="s">
        <v>88</v>
      </c>
      <c r="PTQ56" s="355" t="s">
        <v>88</v>
      </c>
      <c r="PTR56" s="355" t="s">
        <v>88</v>
      </c>
      <c r="PTS56" s="355" t="s">
        <v>88</v>
      </c>
      <c r="PTT56" s="355" t="s">
        <v>88</v>
      </c>
      <c r="PTU56" s="355" t="s">
        <v>88</v>
      </c>
      <c r="PTV56" s="355" t="s">
        <v>88</v>
      </c>
      <c r="PTW56" s="355" t="s">
        <v>88</v>
      </c>
      <c r="PTX56" s="355" t="s">
        <v>88</v>
      </c>
      <c r="PTY56" s="355" t="s">
        <v>88</v>
      </c>
      <c r="PTZ56" s="355" t="s">
        <v>88</v>
      </c>
      <c r="PUA56" s="355" t="s">
        <v>88</v>
      </c>
      <c r="PUB56" s="355" t="s">
        <v>88</v>
      </c>
      <c r="PUC56" s="355" t="s">
        <v>88</v>
      </c>
      <c r="PUD56" s="355" t="s">
        <v>88</v>
      </c>
      <c r="PUE56" s="355" t="s">
        <v>88</v>
      </c>
      <c r="PUF56" s="355" t="s">
        <v>88</v>
      </c>
      <c r="PUG56" s="355" t="s">
        <v>88</v>
      </c>
      <c r="PUH56" s="355" t="s">
        <v>88</v>
      </c>
      <c r="PUI56" s="355" t="s">
        <v>88</v>
      </c>
      <c r="PUJ56" s="355" t="s">
        <v>88</v>
      </c>
      <c r="PUK56" s="355" t="s">
        <v>88</v>
      </c>
      <c r="PUL56" s="355" t="s">
        <v>88</v>
      </c>
      <c r="PUM56" s="355" t="s">
        <v>88</v>
      </c>
      <c r="PUN56" s="355" t="s">
        <v>88</v>
      </c>
      <c r="PUO56" s="355" t="s">
        <v>88</v>
      </c>
      <c r="PUP56" s="355" t="s">
        <v>88</v>
      </c>
      <c r="PUQ56" s="355" t="s">
        <v>88</v>
      </c>
      <c r="PUR56" s="355" t="s">
        <v>88</v>
      </c>
      <c r="PUS56" s="355" t="s">
        <v>88</v>
      </c>
      <c r="PUT56" s="355" t="s">
        <v>88</v>
      </c>
      <c r="PUU56" s="355" t="s">
        <v>88</v>
      </c>
      <c r="PUV56" s="355" t="s">
        <v>88</v>
      </c>
      <c r="PUW56" s="355" t="s">
        <v>88</v>
      </c>
      <c r="PUX56" s="355" t="s">
        <v>88</v>
      </c>
      <c r="PUY56" s="355" t="s">
        <v>88</v>
      </c>
      <c r="PUZ56" s="355" t="s">
        <v>88</v>
      </c>
      <c r="PVA56" s="355" t="s">
        <v>88</v>
      </c>
      <c r="PVB56" s="355" t="s">
        <v>88</v>
      </c>
      <c r="PVC56" s="355" t="s">
        <v>88</v>
      </c>
      <c r="PVD56" s="355" t="s">
        <v>88</v>
      </c>
      <c r="PVE56" s="355" t="s">
        <v>88</v>
      </c>
      <c r="PVF56" s="355" t="s">
        <v>88</v>
      </c>
      <c r="PVG56" s="355" t="s">
        <v>88</v>
      </c>
      <c r="PVH56" s="355" t="s">
        <v>88</v>
      </c>
      <c r="PVI56" s="355" t="s">
        <v>88</v>
      </c>
      <c r="PVJ56" s="355" t="s">
        <v>88</v>
      </c>
      <c r="PVK56" s="355" t="s">
        <v>88</v>
      </c>
      <c r="PVL56" s="355" t="s">
        <v>88</v>
      </c>
      <c r="PVM56" s="355" t="s">
        <v>88</v>
      </c>
      <c r="PVN56" s="355" t="s">
        <v>88</v>
      </c>
      <c r="PVO56" s="355" t="s">
        <v>88</v>
      </c>
      <c r="PVP56" s="355" t="s">
        <v>88</v>
      </c>
      <c r="PVQ56" s="355" t="s">
        <v>88</v>
      </c>
      <c r="PVR56" s="355" t="s">
        <v>88</v>
      </c>
      <c r="PVS56" s="355" t="s">
        <v>88</v>
      </c>
      <c r="PVT56" s="355" t="s">
        <v>88</v>
      </c>
      <c r="PVU56" s="355" t="s">
        <v>88</v>
      </c>
      <c r="PVV56" s="355" t="s">
        <v>88</v>
      </c>
      <c r="PVW56" s="355" t="s">
        <v>88</v>
      </c>
      <c r="PVX56" s="355" t="s">
        <v>88</v>
      </c>
      <c r="PVY56" s="355" t="s">
        <v>88</v>
      </c>
      <c r="PVZ56" s="355" t="s">
        <v>88</v>
      </c>
      <c r="PWA56" s="355" t="s">
        <v>88</v>
      </c>
      <c r="PWB56" s="355" t="s">
        <v>88</v>
      </c>
      <c r="PWC56" s="355" t="s">
        <v>88</v>
      </c>
      <c r="PWD56" s="355" t="s">
        <v>88</v>
      </c>
      <c r="PWE56" s="355" t="s">
        <v>88</v>
      </c>
      <c r="PWF56" s="355" t="s">
        <v>88</v>
      </c>
      <c r="PWG56" s="355" t="s">
        <v>88</v>
      </c>
      <c r="PWH56" s="355" t="s">
        <v>88</v>
      </c>
      <c r="PWI56" s="355" t="s">
        <v>88</v>
      </c>
      <c r="PWJ56" s="355" t="s">
        <v>88</v>
      </c>
      <c r="PWK56" s="355" t="s">
        <v>88</v>
      </c>
      <c r="PWL56" s="355" t="s">
        <v>88</v>
      </c>
      <c r="PWM56" s="355" t="s">
        <v>88</v>
      </c>
      <c r="PWN56" s="355" t="s">
        <v>88</v>
      </c>
      <c r="PWO56" s="355" t="s">
        <v>88</v>
      </c>
      <c r="PWP56" s="355" t="s">
        <v>88</v>
      </c>
      <c r="PWQ56" s="355" t="s">
        <v>88</v>
      </c>
      <c r="PWR56" s="355" t="s">
        <v>88</v>
      </c>
      <c r="PWS56" s="355" t="s">
        <v>88</v>
      </c>
      <c r="PWT56" s="355" t="s">
        <v>88</v>
      </c>
      <c r="PWU56" s="355" t="s">
        <v>88</v>
      </c>
      <c r="PWV56" s="355" t="s">
        <v>88</v>
      </c>
      <c r="PWW56" s="355" t="s">
        <v>88</v>
      </c>
      <c r="PWX56" s="355" t="s">
        <v>88</v>
      </c>
      <c r="PWY56" s="355" t="s">
        <v>88</v>
      </c>
      <c r="PWZ56" s="355" t="s">
        <v>88</v>
      </c>
      <c r="PXA56" s="355" t="s">
        <v>88</v>
      </c>
      <c r="PXB56" s="355" t="s">
        <v>88</v>
      </c>
      <c r="PXC56" s="355" t="s">
        <v>88</v>
      </c>
      <c r="PXD56" s="355" t="s">
        <v>88</v>
      </c>
      <c r="PXE56" s="355" t="s">
        <v>88</v>
      </c>
      <c r="PXF56" s="355" t="s">
        <v>88</v>
      </c>
      <c r="PXG56" s="355" t="s">
        <v>88</v>
      </c>
      <c r="PXH56" s="355" t="s">
        <v>88</v>
      </c>
      <c r="PXI56" s="355" t="s">
        <v>88</v>
      </c>
      <c r="PXJ56" s="355" t="s">
        <v>88</v>
      </c>
      <c r="PXK56" s="355" t="s">
        <v>88</v>
      </c>
      <c r="PXL56" s="355" t="s">
        <v>88</v>
      </c>
      <c r="PXM56" s="355" t="s">
        <v>88</v>
      </c>
      <c r="PXN56" s="355" t="s">
        <v>88</v>
      </c>
      <c r="PXO56" s="355" t="s">
        <v>88</v>
      </c>
      <c r="PXP56" s="355" t="s">
        <v>88</v>
      </c>
      <c r="PXQ56" s="355" t="s">
        <v>88</v>
      </c>
      <c r="PXR56" s="355" t="s">
        <v>88</v>
      </c>
      <c r="PXS56" s="355" t="s">
        <v>88</v>
      </c>
      <c r="PXT56" s="355" t="s">
        <v>88</v>
      </c>
      <c r="PXU56" s="355" t="s">
        <v>88</v>
      </c>
      <c r="PXV56" s="355" t="s">
        <v>88</v>
      </c>
      <c r="PXW56" s="355" t="s">
        <v>88</v>
      </c>
      <c r="PXX56" s="355" t="s">
        <v>88</v>
      </c>
      <c r="PXY56" s="355" t="s">
        <v>88</v>
      </c>
      <c r="PXZ56" s="355" t="s">
        <v>88</v>
      </c>
      <c r="PYA56" s="355" t="s">
        <v>88</v>
      </c>
      <c r="PYB56" s="355" t="s">
        <v>88</v>
      </c>
      <c r="PYC56" s="355" t="s">
        <v>88</v>
      </c>
      <c r="PYD56" s="355" t="s">
        <v>88</v>
      </c>
      <c r="PYE56" s="355" t="s">
        <v>88</v>
      </c>
      <c r="PYF56" s="355" t="s">
        <v>88</v>
      </c>
      <c r="PYG56" s="355" t="s">
        <v>88</v>
      </c>
      <c r="PYH56" s="355" t="s">
        <v>88</v>
      </c>
      <c r="PYI56" s="355" t="s">
        <v>88</v>
      </c>
      <c r="PYJ56" s="355" t="s">
        <v>88</v>
      </c>
      <c r="PYK56" s="355" t="s">
        <v>88</v>
      </c>
      <c r="PYL56" s="355" t="s">
        <v>88</v>
      </c>
      <c r="PYM56" s="355" t="s">
        <v>88</v>
      </c>
      <c r="PYN56" s="355" t="s">
        <v>88</v>
      </c>
      <c r="PYO56" s="355" t="s">
        <v>88</v>
      </c>
      <c r="PYP56" s="355" t="s">
        <v>88</v>
      </c>
      <c r="PYQ56" s="355" t="s">
        <v>88</v>
      </c>
      <c r="PYR56" s="355" t="s">
        <v>88</v>
      </c>
      <c r="PYS56" s="355" t="s">
        <v>88</v>
      </c>
      <c r="PYT56" s="355" t="s">
        <v>88</v>
      </c>
      <c r="PYU56" s="355" t="s">
        <v>88</v>
      </c>
      <c r="PYV56" s="355" t="s">
        <v>88</v>
      </c>
      <c r="PYW56" s="355" t="s">
        <v>88</v>
      </c>
      <c r="PYX56" s="355" t="s">
        <v>88</v>
      </c>
      <c r="PYY56" s="355" t="s">
        <v>88</v>
      </c>
      <c r="PYZ56" s="355" t="s">
        <v>88</v>
      </c>
      <c r="PZA56" s="355" t="s">
        <v>88</v>
      </c>
      <c r="PZB56" s="355" t="s">
        <v>88</v>
      </c>
      <c r="PZC56" s="355" t="s">
        <v>88</v>
      </c>
      <c r="PZD56" s="355" t="s">
        <v>88</v>
      </c>
      <c r="PZE56" s="355" t="s">
        <v>88</v>
      </c>
      <c r="PZF56" s="355" t="s">
        <v>88</v>
      </c>
      <c r="PZG56" s="355" t="s">
        <v>88</v>
      </c>
      <c r="PZH56" s="355" t="s">
        <v>88</v>
      </c>
      <c r="PZI56" s="355" t="s">
        <v>88</v>
      </c>
      <c r="PZJ56" s="355" t="s">
        <v>88</v>
      </c>
      <c r="PZK56" s="355" t="s">
        <v>88</v>
      </c>
      <c r="PZL56" s="355" t="s">
        <v>88</v>
      </c>
      <c r="PZM56" s="355" t="s">
        <v>88</v>
      </c>
      <c r="PZN56" s="355" t="s">
        <v>88</v>
      </c>
      <c r="PZO56" s="355" t="s">
        <v>88</v>
      </c>
      <c r="PZP56" s="355" t="s">
        <v>88</v>
      </c>
      <c r="PZQ56" s="355" t="s">
        <v>88</v>
      </c>
      <c r="PZR56" s="355" t="s">
        <v>88</v>
      </c>
      <c r="PZS56" s="355" t="s">
        <v>88</v>
      </c>
      <c r="PZT56" s="355" t="s">
        <v>88</v>
      </c>
      <c r="PZU56" s="355" t="s">
        <v>88</v>
      </c>
      <c r="PZV56" s="355" t="s">
        <v>88</v>
      </c>
      <c r="PZW56" s="355" t="s">
        <v>88</v>
      </c>
      <c r="PZX56" s="355" t="s">
        <v>88</v>
      </c>
      <c r="PZY56" s="355" t="s">
        <v>88</v>
      </c>
      <c r="PZZ56" s="355" t="s">
        <v>88</v>
      </c>
      <c r="QAA56" s="355" t="s">
        <v>88</v>
      </c>
      <c r="QAB56" s="355" t="s">
        <v>88</v>
      </c>
      <c r="QAC56" s="355" t="s">
        <v>88</v>
      </c>
      <c r="QAD56" s="355" t="s">
        <v>88</v>
      </c>
      <c r="QAE56" s="355" t="s">
        <v>88</v>
      </c>
      <c r="QAF56" s="355" t="s">
        <v>88</v>
      </c>
      <c r="QAG56" s="355" t="s">
        <v>88</v>
      </c>
      <c r="QAH56" s="355" t="s">
        <v>88</v>
      </c>
      <c r="QAI56" s="355" t="s">
        <v>88</v>
      </c>
      <c r="QAJ56" s="355" t="s">
        <v>88</v>
      </c>
      <c r="QAK56" s="355" t="s">
        <v>88</v>
      </c>
      <c r="QAL56" s="355" t="s">
        <v>88</v>
      </c>
      <c r="QAM56" s="355" t="s">
        <v>88</v>
      </c>
      <c r="QAN56" s="355" t="s">
        <v>88</v>
      </c>
      <c r="QAO56" s="355" t="s">
        <v>88</v>
      </c>
      <c r="QAP56" s="355" t="s">
        <v>88</v>
      </c>
      <c r="QAQ56" s="355" t="s">
        <v>88</v>
      </c>
      <c r="QAR56" s="355" t="s">
        <v>88</v>
      </c>
      <c r="QAS56" s="355" t="s">
        <v>88</v>
      </c>
      <c r="QAT56" s="355" t="s">
        <v>88</v>
      </c>
      <c r="QAU56" s="355" t="s">
        <v>88</v>
      </c>
      <c r="QAV56" s="355" t="s">
        <v>88</v>
      </c>
      <c r="QAW56" s="355" t="s">
        <v>88</v>
      </c>
      <c r="QAX56" s="355" t="s">
        <v>88</v>
      </c>
      <c r="QAY56" s="355" t="s">
        <v>88</v>
      </c>
      <c r="QAZ56" s="355" t="s">
        <v>88</v>
      </c>
      <c r="QBA56" s="355" t="s">
        <v>88</v>
      </c>
      <c r="QBB56" s="355" t="s">
        <v>88</v>
      </c>
      <c r="QBC56" s="355" t="s">
        <v>88</v>
      </c>
      <c r="QBD56" s="355" t="s">
        <v>88</v>
      </c>
      <c r="QBE56" s="355" t="s">
        <v>88</v>
      </c>
      <c r="QBF56" s="355" t="s">
        <v>88</v>
      </c>
      <c r="QBG56" s="355" t="s">
        <v>88</v>
      </c>
      <c r="QBH56" s="355" t="s">
        <v>88</v>
      </c>
      <c r="QBI56" s="355" t="s">
        <v>88</v>
      </c>
      <c r="QBJ56" s="355" t="s">
        <v>88</v>
      </c>
      <c r="QBK56" s="355" t="s">
        <v>88</v>
      </c>
      <c r="QBL56" s="355" t="s">
        <v>88</v>
      </c>
      <c r="QBM56" s="355" t="s">
        <v>88</v>
      </c>
      <c r="QBN56" s="355" t="s">
        <v>88</v>
      </c>
      <c r="QBO56" s="355" t="s">
        <v>88</v>
      </c>
      <c r="QBP56" s="355" t="s">
        <v>88</v>
      </c>
      <c r="QBQ56" s="355" t="s">
        <v>88</v>
      </c>
      <c r="QBR56" s="355" t="s">
        <v>88</v>
      </c>
      <c r="QBS56" s="355" t="s">
        <v>88</v>
      </c>
      <c r="QBT56" s="355" t="s">
        <v>88</v>
      </c>
      <c r="QBU56" s="355" t="s">
        <v>88</v>
      </c>
      <c r="QBV56" s="355" t="s">
        <v>88</v>
      </c>
      <c r="QBW56" s="355" t="s">
        <v>88</v>
      </c>
      <c r="QBX56" s="355" t="s">
        <v>88</v>
      </c>
      <c r="QBY56" s="355" t="s">
        <v>88</v>
      </c>
      <c r="QBZ56" s="355" t="s">
        <v>88</v>
      </c>
      <c r="QCA56" s="355" t="s">
        <v>88</v>
      </c>
      <c r="QCB56" s="355" t="s">
        <v>88</v>
      </c>
      <c r="QCC56" s="355" t="s">
        <v>88</v>
      </c>
      <c r="QCD56" s="355" t="s">
        <v>88</v>
      </c>
      <c r="QCE56" s="355" t="s">
        <v>88</v>
      </c>
      <c r="QCF56" s="355" t="s">
        <v>88</v>
      </c>
      <c r="QCG56" s="355" t="s">
        <v>88</v>
      </c>
      <c r="QCH56" s="355" t="s">
        <v>88</v>
      </c>
      <c r="QCI56" s="355" t="s">
        <v>88</v>
      </c>
      <c r="QCJ56" s="355" t="s">
        <v>88</v>
      </c>
      <c r="QCK56" s="355" t="s">
        <v>88</v>
      </c>
      <c r="QCL56" s="355" t="s">
        <v>88</v>
      </c>
      <c r="QCM56" s="355" t="s">
        <v>88</v>
      </c>
      <c r="QCN56" s="355" t="s">
        <v>88</v>
      </c>
      <c r="QCO56" s="355" t="s">
        <v>88</v>
      </c>
      <c r="QCP56" s="355" t="s">
        <v>88</v>
      </c>
      <c r="QCQ56" s="355" t="s">
        <v>88</v>
      </c>
      <c r="QCR56" s="355" t="s">
        <v>88</v>
      </c>
      <c r="QCS56" s="355" t="s">
        <v>88</v>
      </c>
      <c r="QCT56" s="355" t="s">
        <v>88</v>
      </c>
      <c r="QCU56" s="355" t="s">
        <v>88</v>
      </c>
      <c r="QCV56" s="355" t="s">
        <v>88</v>
      </c>
      <c r="QCW56" s="355" t="s">
        <v>88</v>
      </c>
      <c r="QCX56" s="355" t="s">
        <v>88</v>
      </c>
      <c r="QCY56" s="355" t="s">
        <v>88</v>
      </c>
      <c r="QCZ56" s="355" t="s">
        <v>88</v>
      </c>
      <c r="QDA56" s="355" t="s">
        <v>88</v>
      </c>
      <c r="QDB56" s="355" t="s">
        <v>88</v>
      </c>
      <c r="QDC56" s="355" t="s">
        <v>88</v>
      </c>
      <c r="QDD56" s="355" t="s">
        <v>88</v>
      </c>
      <c r="QDE56" s="355" t="s">
        <v>88</v>
      </c>
      <c r="QDF56" s="355" t="s">
        <v>88</v>
      </c>
      <c r="QDG56" s="355" t="s">
        <v>88</v>
      </c>
      <c r="QDH56" s="355" t="s">
        <v>88</v>
      </c>
      <c r="QDI56" s="355" t="s">
        <v>88</v>
      </c>
      <c r="QDJ56" s="355" t="s">
        <v>88</v>
      </c>
      <c r="QDK56" s="355" t="s">
        <v>88</v>
      </c>
      <c r="QDL56" s="355" t="s">
        <v>88</v>
      </c>
      <c r="QDM56" s="355" t="s">
        <v>88</v>
      </c>
      <c r="QDN56" s="355" t="s">
        <v>88</v>
      </c>
      <c r="QDO56" s="355" t="s">
        <v>88</v>
      </c>
      <c r="QDP56" s="355" t="s">
        <v>88</v>
      </c>
      <c r="QDQ56" s="355" t="s">
        <v>88</v>
      </c>
      <c r="QDR56" s="355" t="s">
        <v>88</v>
      </c>
      <c r="QDS56" s="355" t="s">
        <v>88</v>
      </c>
      <c r="QDT56" s="355" t="s">
        <v>88</v>
      </c>
      <c r="QDU56" s="355" t="s">
        <v>88</v>
      </c>
      <c r="QDV56" s="355" t="s">
        <v>88</v>
      </c>
      <c r="QDW56" s="355" t="s">
        <v>88</v>
      </c>
      <c r="QDX56" s="355" t="s">
        <v>88</v>
      </c>
      <c r="QDY56" s="355" t="s">
        <v>88</v>
      </c>
      <c r="QDZ56" s="355" t="s">
        <v>88</v>
      </c>
      <c r="QEA56" s="355" t="s">
        <v>88</v>
      </c>
      <c r="QEB56" s="355" t="s">
        <v>88</v>
      </c>
      <c r="QEC56" s="355" t="s">
        <v>88</v>
      </c>
      <c r="QED56" s="355" t="s">
        <v>88</v>
      </c>
      <c r="QEE56" s="355" t="s">
        <v>88</v>
      </c>
      <c r="QEF56" s="355" t="s">
        <v>88</v>
      </c>
      <c r="QEG56" s="355" t="s">
        <v>88</v>
      </c>
      <c r="QEH56" s="355" t="s">
        <v>88</v>
      </c>
      <c r="QEI56" s="355" t="s">
        <v>88</v>
      </c>
      <c r="QEJ56" s="355" t="s">
        <v>88</v>
      </c>
      <c r="QEK56" s="355" t="s">
        <v>88</v>
      </c>
      <c r="QEL56" s="355" t="s">
        <v>88</v>
      </c>
      <c r="QEM56" s="355" t="s">
        <v>88</v>
      </c>
      <c r="QEN56" s="355" t="s">
        <v>88</v>
      </c>
      <c r="QEO56" s="355" t="s">
        <v>88</v>
      </c>
      <c r="QEP56" s="355" t="s">
        <v>88</v>
      </c>
      <c r="QEQ56" s="355" t="s">
        <v>88</v>
      </c>
      <c r="QER56" s="355" t="s">
        <v>88</v>
      </c>
      <c r="QES56" s="355" t="s">
        <v>88</v>
      </c>
      <c r="QET56" s="355" t="s">
        <v>88</v>
      </c>
      <c r="QEU56" s="355" t="s">
        <v>88</v>
      </c>
      <c r="QEV56" s="355" t="s">
        <v>88</v>
      </c>
      <c r="QEW56" s="355" t="s">
        <v>88</v>
      </c>
      <c r="QEX56" s="355" t="s">
        <v>88</v>
      </c>
      <c r="QEY56" s="355" t="s">
        <v>88</v>
      </c>
      <c r="QEZ56" s="355" t="s">
        <v>88</v>
      </c>
      <c r="QFA56" s="355" t="s">
        <v>88</v>
      </c>
      <c r="QFB56" s="355" t="s">
        <v>88</v>
      </c>
      <c r="QFC56" s="355" t="s">
        <v>88</v>
      </c>
      <c r="QFD56" s="355" t="s">
        <v>88</v>
      </c>
      <c r="QFE56" s="355" t="s">
        <v>88</v>
      </c>
      <c r="QFF56" s="355" t="s">
        <v>88</v>
      </c>
      <c r="QFG56" s="355" t="s">
        <v>88</v>
      </c>
      <c r="QFH56" s="355" t="s">
        <v>88</v>
      </c>
      <c r="QFI56" s="355" t="s">
        <v>88</v>
      </c>
      <c r="QFJ56" s="355" t="s">
        <v>88</v>
      </c>
      <c r="QFK56" s="355" t="s">
        <v>88</v>
      </c>
      <c r="QFL56" s="355" t="s">
        <v>88</v>
      </c>
      <c r="QFM56" s="355" t="s">
        <v>88</v>
      </c>
      <c r="QFN56" s="355" t="s">
        <v>88</v>
      </c>
      <c r="QFO56" s="355" t="s">
        <v>88</v>
      </c>
      <c r="QFP56" s="355" t="s">
        <v>88</v>
      </c>
      <c r="QFQ56" s="355" t="s">
        <v>88</v>
      </c>
      <c r="QFR56" s="355" t="s">
        <v>88</v>
      </c>
      <c r="QFS56" s="355" t="s">
        <v>88</v>
      </c>
      <c r="QFT56" s="355" t="s">
        <v>88</v>
      </c>
      <c r="QFU56" s="355" t="s">
        <v>88</v>
      </c>
      <c r="QFV56" s="355" t="s">
        <v>88</v>
      </c>
      <c r="QFW56" s="355" t="s">
        <v>88</v>
      </c>
      <c r="QFX56" s="355" t="s">
        <v>88</v>
      </c>
      <c r="QFY56" s="355" t="s">
        <v>88</v>
      </c>
      <c r="QFZ56" s="355" t="s">
        <v>88</v>
      </c>
      <c r="QGA56" s="355" t="s">
        <v>88</v>
      </c>
      <c r="QGB56" s="355" t="s">
        <v>88</v>
      </c>
      <c r="QGC56" s="355" t="s">
        <v>88</v>
      </c>
      <c r="QGD56" s="355" t="s">
        <v>88</v>
      </c>
      <c r="QGE56" s="355" t="s">
        <v>88</v>
      </c>
      <c r="QGF56" s="355" t="s">
        <v>88</v>
      </c>
      <c r="QGG56" s="355" t="s">
        <v>88</v>
      </c>
      <c r="QGH56" s="355" t="s">
        <v>88</v>
      </c>
      <c r="QGI56" s="355" t="s">
        <v>88</v>
      </c>
      <c r="QGJ56" s="355" t="s">
        <v>88</v>
      </c>
      <c r="QGK56" s="355" t="s">
        <v>88</v>
      </c>
      <c r="QGL56" s="355" t="s">
        <v>88</v>
      </c>
      <c r="QGM56" s="355" t="s">
        <v>88</v>
      </c>
      <c r="QGN56" s="355" t="s">
        <v>88</v>
      </c>
      <c r="QGO56" s="355" t="s">
        <v>88</v>
      </c>
      <c r="QGP56" s="355" t="s">
        <v>88</v>
      </c>
      <c r="QGQ56" s="355" t="s">
        <v>88</v>
      </c>
      <c r="QGR56" s="355" t="s">
        <v>88</v>
      </c>
      <c r="QGS56" s="355" t="s">
        <v>88</v>
      </c>
      <c r="QGT56" s="355" t="s">
        <v>88</v>
      </c>
      <c r="QGU56" s="355" t="s">
        <v>88</v>
      </c>
      <c r="QGV56" s="355" t="s">
        <v>88</v>
      </c>
      <c r="QGW56" s="355" t="s">
        <v>88</v>
      </c>
      <c r="QGX56" s="355" t="s">
        <v>88</v>
      </c>
      <c r="QGY56" s="355" t="s">
        <v>88</v>
      </c>
      <c r="QGZ56" s="355" t="s">
        <v>88</v>
      </c>
      <c r="QHA56" s="355" t="s">
        <v>88</v>
      </c>
      <c r="QHB56" s="355" t="s">
        <v>88</v>
      </c>
      <c r="QHC56" s="355" t="s">
        <v>88</v>
      </c>
      <c r="QHD56" s="355" t="s">
        <v>88</v>
      </c>
      <c r="QHE56" s="355" t="s">
        <v>88</v>
      </c>
      <c r="QHF56" s="355" t="s">
        <v>88</v>
      </c>
      <c r="QHG56" s="355" t="s">
        <v>88</v>
      </c>
      <c r="QHH56" s="355" t="s">
        <v>88</v>
      </c>
      <c r="QHI56" s="355" t="s">
        <v>88</v>
      </c>
      <c r="QHJ56" s="355" t="s">
        <v>88</v>
      </c>
      <c r="QHK56" s="355" t="s">
        <v>88</v>
      </c>
      <c r="QHL56" s="355" t="s">
        <v>88</v>
      </c>
      <c r="QHM56" s="355" t="s">
        <v>88</v>
      </c>
      <c r="QHN56" s="355" t="s">
        <v>88</v>
      </c>
      <c r="QHO56" s="355" t="s">
        <v>88</v>
      </c>
      <c r="QHP56" s="355" t="s">
        <v>88</v>
      </c>
      <c r="QHQ56" s="355" t="s">
        <v>88</v>
      </c>
      <c r="QHR56" s="355" t="s">
        <v>88</v>
      </c>
      <c r="QHS56" s="355" t="s">
        <v>88</v>
      </c>
      <c r="QHT56" s="355" t="s">
        <v>88</v>
      </c>
      <c r="QHU56" s="355" t="s">
        <v>88</v>
      </c>
      <c r="QHV56" s="355" t="s">
        <v>88</v>
      </c>
      <c r="QHW56" s="355" t="s">
        <v>88</v>
      </c>
      <c r="QHX56" s="355" t="s">
        <v>88</v>
      </c>
      <c r="QHY56" s="355" t="s">
        <v>88</v>
      </c>
      <c r="QHZ56" s="355" t="s">
        <v>88</v>
      </c>
      <c r="QIA56" s="355" t="s">
        <v>88</v>
      </c>
      <c r="QIB56" s="355" t="s">
        <v>88</v>
      </c>
      <c r="QIC56" s="355" t="s">
        <v>88</v>
      </c>
      <c r="QID56" s="355" t="s">
        <v>88</v>
      </c>
      <c r="QIE56" s="355" t="s">
        <v>88</v>
      </c>
      <c r="QIF56" s="355" t="s">
        <v>88</v>
      </c>
      <c r="QIG56" s="355" t="s">
        <v>88</v>
      </c>
      <c r="QIH56" s="355" t="s">
        <v>88</v>
      </c>
      <c r="QII56" s="355" t="s">
        <v>88</v>
      </c>
      <c r="QIJ56" s="355" t="s">
        <v>88</v>
      </c>
      <c r="QIK56" s="355" t="s">
        <v>88</v>
      </c>
      <c r="QIL56" s="355" t="s">
        <v>88</v>
      </c>
      <c r="QIM56" s="355" t="s">
        <v>88</v>
      </c>
      <c r="QIN56" s="355" t="s">
        <v>88</v>
      </c>
      <c r="QIO56" s="355" t="s">
        <v>88</v>
      </c>
      <c r="QIP56" s="355" t="s">
        <v>88</v>
      </c>
      <c r="QIQ56" s="355" t="s">
        <v>88</v>
      </c>
      <c r="QIR56" s="355" t="s">
        <v>88</v>
      </c>
      <c r="QIS56" s="355" t="s">
        <v>88</v>
      </c>
      <c r="QIT56" s="355" t="s">
        <v>88</v>
      </c>
      <c r="QIU56" s="355" t="s">
        <v>88</v>
      </c>
      <c r="QIV56" s="355" t="s">
        <v>88</v>
      </c>
      <c r="QIW56" s="355" t="s">
        <v>88</v>
      </c>
      <c r="QIX56" s="355" t="s">
        <v>88</v>
      </c>
      <c r="QIY56" s="355" t="s">
        <v>88</v>
      </c>
      <c r="QIZ56" s="355" t="s">
        <v>88</v>
      </c>
      <c r="QJA56" s="355" t="s">
        <v>88</v>
      </c>
      <c r="QJB56" s="355" t="s">
        <v>88</v>
      </c>
      <c r="QJC56" s="355" t="s">
        <v>88</v>
      </c>
      <c r="QJD56" s="355" t="s">
        <v>88</v>
      </c>
      <c r="QJE56" s="355" t="s">
        <v>88</v>
      </c>
      <c r="QJF56" s="355" t="s">
        <v>88</v>
      </c>
      <c r="QJG56" s="355" t="s">
        <v>88</v>
      </c>
      <c r="QJH56" s="355" t="s">
        <v>88</v>
      </c>
      <c r="QJI56" s="355" t="s">
        <v>88</v>
      </c>
      <c r="QJJ56" s="355" t="s">
        <v>88</v>
      </c>
      <c r="QJK56" s="355" t="s">
        <v>88</v>
      </c>
      <c r="QJL56" s="355" t="s">
        <v>88</v>
      </c>
      <c r="QJM56" s="355" t="s">
        <v>88</v>
      </c>
      <c r="QJN56" s="355" t="s">
        <v>88</v>
      </c>
      <c r="QJO56" s="355" t="s">
        <v>88</v>
      </c>
      <c r="QJP56" s="355" t="s">
        <v>88</v>
      </c>
      <c r="QJQ56" s="355" t="s">
        <v>88</v>
      </c>
      <c r="QJR56" s="355" t="s">
        <v>88</v>
      </c>
      <c r="QJS56" s="355" t="s">
        <v>88</v>
      </c>
      <c r="QJT56" s="355" t="s">
        <v>88</v>
      </c>
      <c r="QJU56" s="355" t="s">
        <v>88</v>
      </c>
      <c r="QJV56" s="355" t="s">
        <v>88</v>
      </c>
      <c r="QJW56" s="355" t="s">
        <v>88</v>
      </c>
      <c r="QJX56" s="355" t="s">
        <v>88</v>
      </c>
      <c r="QJY56" s="355" t="s">
        <v>88</v>
      </c>
      <c r="QJZ56" s="355" t="s">
        <v>88</v>
      </c>
      <c r="QKA56" s="355" t="s">
        <v>88</v>
      </c>
      <c r="QKB56" s="355" t="s">
        <v>88</v>
      </c>
      <c r="QKC56" s="355" t="s">
        <v>88</v>
      </c>
      <c r="QKD56" s="355" t="s">
        <v>88</v>
      </c>
      <c r="QKE56" s="355" t="s">
        <v>88</v>
      </c>
      <c r="QKF56" s="355" t="s">
        <v>88</v>
      </c>
      <c r="QKG56" s="355" t="s">
        <v>88</v>
      </c>
      <c r="QKH56" s="355" t="s">
        <v>88</v>
      </c>
      <c r="QKI56" s="355" t="s">
        <v>88</v>
      </c>
      <c r="QKJ56" s="355" t="s">
        <v>88</v>
      </c>
      <c r="QKK56" s="355" t="s">
        <v>88</v>
      </c>
      <c r="QKL56" s="355" t="s">
        <v>88</v>
      </c>
      <c r="QKM56" s="355" t="s">
        <v>88</v>
      </c>
      <c r="QKN56" s="355" t="s">
        <v>88</v>
      </c>
      <c r="QKO56" s="355" t="s">
        <v>88</v>
      </c>
      <c r="QKP56" s="355" t="s">
        <v>88</v>
      </c>
      <c r="QKQ56" s="355" t="s">
        <v>88</v>
      </c>
      <c r="QKR56" s="355" t="s">
        <v>88</v>
      </c>
      <c r="QKS56" s="355" t="s">
        <v>88</v>
      </c>
      <c r="QKT56" s="355" t="s">
        <v>88</v>
      </c>
      <c r="QKU56" s="355" t="s">
        <v>88</v>
      </c>
      <c r="QKV56" s="355" t="s">
        <v>88</v>
      </c>
      <c r="QKW56" s="355" t="s">
        <v>88</v>
      </c>
      <c r="QKX56" s="355" t="s">
        <v>88</v>
      </c>
      <c r="QKY56" s="355" t="s">
        <v>88</v>
      </c>
      <c r="QKZ56" s="355" t="s">
        <v>88</v>
      </c>
      <c r="QLA56" s="355" t="s">
        <v>88</v>
      </c>
      <c r="QLB56" s="355" t="s">
        <v>88</v>
      </c>
      <c r="QLC56" s="355" t="s">
        <v>88</v>
      </c>
      <c r="QLD56" s="355" t="s">
        <v>88</v>
      </c>
      <c r="QLE56" s="355" t="s">
        <v>88</v>
      </c>
      <c r="QLF56" s="355" t="s">
        <v>88</v>
      </c>
      <c r="QLG56" s="355" t="s">
        <v>88</v>
      </c>
      <c r="QLH56" s="355" t="s">
        <v>88</v>
      </c>
      <c r="QLI56" s="355" t="s">
        <v>88</v>
      </c>
      <c r="QLJ56" s="355" t="s">
        <v>88</v>
      </c>
      <c r="QLK56" s="355" t="s">
        <v>88</v>
      </c>
      <c r="QLL56" s="355" t="s">
        <v>88</v>
      </c>
      <c r="QLM56" s="355" t="s">
        <v>88</v>
      </c>
      <c r="QLN56" s="355" t="s">
        <v>88</v>
      </c>
      <c r="QLO56" s="355" t="s">
        <v>88</v>
      </c>
      <c r="QLP56" s="355" t="s">
        <v>88</v>
      </c>
      <c r="QLQ56" s="355" t="s">
        <v>88</v>
      </c>
      <c r="QLR56" s="355" t="s">
        <v>88</v>
      </c>
      <c r="QLS56" s="355" t="s">
        <v>88</v>
      </c>
      <c r="QLT56" s="355" t="s">
        <v>88</v>
      </c>
      <c r="QLU56" s="355" t="s">
        <v>88</v>
      </c>
      <c r="QLV56" s="355" t="s">
        <v>88</v>
      </c>
      <c r="QLW56" s="355" t="s">
        <v>88</v>
      </c>
      <c r="QLX56" s="355" t="s">
        <v>88</v>
      </c>
      <c r="QLY56" s="355" t="s">
        <v>88</v>
      </c>
      <c r="QLZ56" s="355" t="s">
        <v>88</v>
      </c>
      <c r="QMA56" s="355" t="s">
        <v>88</v>
      </c>
      <c r="QMB56" s="355" t="s">
        <v>88</v>
      </c>
      <c r="QMC56" s="355" t="s">
        <v>88</v>
      </c>
      <c r="QMD56" s="355" t="s">
        <v>88</v>
      </c>
      <c r="QME56" s="355" t="s">
        <v>88</v>
      </c>
      <c r="QMF56" s="355" t="s">
        <v>88</v>
      </c>
      <c r="QMG56" s="355" t="s">
        <v>88</v>
      </c>
      <c r="QMH56" s="355" t="s">
        <v>88</v>
      </c>
      <c r="QMI56" s="355" t="s">
        <v>88</v>
      </c>
      <c r="QMJ56" s="355" t="s">
        <v>88</v>
      </c>
      <c r="QMK56" s="355" t="s">
        <v>88</v>
      </c>
      <c r="QML56" s="355" t="s">
        <v>88</v>
      </c>
      <c r="QMM56" s="355" t="s">
        <v>88</v>
      </c>
      <c r="QMN56" s="355" t="s">
        <v>88</v>
      </c>
      <c r="QMO56" s="355" t="s">
        <v>88</v>
      </c>
      <c r="QMP56" s="355" t="s">
        <v>88</v>
      </c>
      <c r="QMQ56" s="355" t="s">
        <v>88</v>
      </c>
      <c r="QMR56" s="355" t="s">
        <v>88</v>
      </c>
      <c r="QMS56" s="355" t="s">
        <v>88</v>
      </c>
      <c r="QMT56" s="355" t="s">
        <v>88</v>
      </c>
      <c r="QMU56" s="355" t="s">
        <v>88</v>
      </c>
      <c r="QMV56" s="355" t="s">
        <v>88</v>
      </c>
      <c r="QMW56" s="355" t="s">
        <v>88</v>
      </c>
      <c r="QMX56" s="355" t="s">
        <v>88</v>
      </c>
      <c r="QMY56" s="355" t="s">
        <v>88</v>
      </c>
      <c r="QMZ56" s="355" t="s">
        <v>88</v>
      </c>
      <c r="QNA56" s="355" t="s">
        <v>88</v>
      </c>
      <c r="QNB56" s="355" t="s">
        <v>88</v>
      </c>
      <c r="QNC56" s="355" t="s">
        <v>88</v>
      </c>
      <c r="QND56" s="355" t="s">
        <v>88</v>
      </c>
      <c r="QNE56" s="355" t="s">
        <v>88</v>
      </c>
      <c r="QNF56" s="355" t="s">
        <v>88</v>
      </c>
      <c r="QNG56" s="355" t="s">
        <v>88</v>
      </c>
      <c r="QNH56" s="355" t="s">
        <v>88</v>
      </c>
      <c r="QNI56" s="355" t="s">
        <v>88</v>
      </c>
      <c r="QNJ56" s="355" t="s">
        <v>88</v>
      </c>
      <c r="QNK56" s="355" t="s">
        <v>88</v>
      </c>
      <c r="QNL56" s="355" t="s">
        <v>88</v>
      </c>
      <c r="QNM56" s="355" t="s">
        <v>88</v>
      </c>
      <c r="QNN56" s="355" t="s">
        <v>88</v>
      </c>
      <c r="QNO56" s="355" t="s">
        <v>88</v>
      </c>
      <c r="QNP56" s="355" t="s">
        <v>88</v>
      </c>
      <c r="QNQ56" s="355" t="s">
        <v>88</v>
      </c>
      <c r="QNR56" s="355" t="s">
        <v>88</v>
      </c>
      <c r="QNS56" s="355" t="s">
        <v>88</v>
      </c>
      <c r="QNT56" s="355" t="s">
        <v>88</v>
      </c>
      <c r="QNU56" s="355" t="s">
        <v>88</v>
      </c>
      <c r="QNV56" s="355" t="s">
        <v>88</v>
      </c>
      <c r="QNW56" s="355" t="s">
        <v>88</v>
      </c>
      <c r="QNX56" s="355" t="s">
        <v>88</v>
      </c>
      <c r="QNY56" s="355" t="s">
        <v>88</v>
      </c>
      <c r="QNZ56" s="355" t="s">
        <v>88</v>
      </c>
      <c r="QOA56" s="355" t="s">
        <v>88</v>
      </c>
      <c r="QOB56" s="355" t="s">
        <v>88</v>
      </c>
      <c r="QOC56" s="355" t="s">
        <v>88</v>
      </c>
      <c r="QOD56" s="355" t="s">
        <v>88</v>
      </c>
      <c r="QOE56" s="355" t="s">
        <v>88</v>
      </c>
      <c r="QOF56" s="355" t="s">
        <v>88</v>
      </c>
      <c r="QOG56" s="355" t="s">
        <v>88</v>
      </c>
      <c r="QOH56" s="355" t="s">
        <v>88</v>
      </c>
      <c r="QOI56" s="355" t="s">
        <v>88</v>
      </c>
      <c r="QOJ56" s="355" t="s">
        <v>88</v>
      </c>
      <c r="QOK56" s="355" t="s">
        <v>88</v>
      </c>
      <c r="QOL56" s="355" t="s">
        <v>88</v>
      </c>
      <c r="QOM56" s="355" t="s">
        <v>88</v>
      </c>
      <c r="QON56" s="355" t="s">
        <v>88</v>
      </c>
      <c r="QOO56" s="355" t="s">
        <v>88</v>
      </c>
      <c r="QOP56" s="355" t="s">
        <v>88</v>
      </c>
      <c r="QOQ56" s="355" t="s">
        <v>88</v>
      </c>
      <c r="QOR56" s="355" t="s">
        <v>88</v>
      </c>
      <c r="QOS56" s="355" t="s">
        <v>88</v>
      </c>
      <c r="QOT56" s="355" t="s">
        <v>88</v>
      </c>
      <c r="QOU56" s="355" t="s">
        <v>88</v>
      </c>
      <c r="QOV56" s="355" t="s">
        <v>88</v>
      </c>
      <c r="QOW56" s="355" t="s">
        <v>88</v>
      </c>
      <c r="QOX56" s="355" t="s">
        <v>88</v>
      </c>
      <c r="QOY56" s="355" t="s">
        <v>88</v>
      </c>
      <c r="QOZ56" s="355" t="s">
        <v>88</v>
      </c>
      <c r="QPA56" s="355" t="s">
        <v>88</v>
      </c>
      <c r="QPB56" s="355" t="s">
        <v>88</v>
      </c>
      <c r="QPC56" s="355" t="s">
        <v>88</v>
      </c>
      <c r="QPD56" s="355" t="s">
        <v>88</v>
      </c>
      <c r="QPE56" s="355" t="s">
        <v>88</v>
      </c>
      <c r="QPF56" s="355" t="s">
        <v>88</v>
      </c>
      <c r="QPG56" s="355" t="s">
        <v>88</v>
      </c>
      <c r="QPH56" s="355" t="s">
        <v>88</v>
      </c>
      <c r="QPI56" s="355" t="s">
        <v>88</v>
      </c>
      <c r="QPJ56" s="355" t="s">
        <v>88</v>
      </c>
      <c r="QPK56" s="355" t="s">
        <v>88</v>
      </c>
      <c r="QPL56" s="355" t="s">
        <v>88</v>
      </c>
      <c r="QPM56" s="355" t="s">
        <v>88</v>
      </c>
      <c r="QPN56" s="355" t="s">
        <v>88</v>
      </c>
      <c r="QPO56" s="355" t="s">
        <v>88</v>
      </c>
      <c r="QPP56" s="355" t="s">
        <v>88</v>
      </c>
      <c r="QPQ56" s="355" t="s">
        <v>88</v>
      </c>
      <c r="QPR56" s="355" t="s">
        <v>88</v>
      </c>
      <c r="QPS56" s="355" t="s">
        <v>88</v>
      </c>
      <c r="QPT56" s="355" t="s">
        <v>88</v>
      </c>
      <c r="QPU56" s="355" t="s">
        <v>88</v>
      </c>
      <c r="QPV56" s="355" t="s">
        <v>88</v>
      </c>
      <c r="QPW56" s="355" t="s">
        <v>88</v>
      </c>
      <c r="QPX56" s="355" t="s">
        <v>88</v>
      </c>
      <c r="QPY56" s="355" t="s">
        <v>88</v>
      </c>
      <c r="QPZ56" s="355" t="s">
        <v>88</v>
      </c>
      <c r="QQA56" s="355" t="s">
        <v>88</v>
      </c>
      <c r="QQB56" s="355" t="s">
        <v>88</v>
      </c>
      <c r="QQC56" s="355" t="s">
        <v>88</v>
      </c>
      <c r="QQD56" s="355" t="s">
        <v>88</v>
      </c>
      <c r="QQE56" s="355" t="s">
        <v>88</v>
      </c>
      <c r="QQF56" s="355" t="s">
        <v>88</v>
      </c>
      <c r="QQG56" s="355" t="s">
        <v>88</v>
      </c>
      <c r="QQH56" s="355" t="s">
        <v>88</v>
      </c>
      <c r="QQI56" s="355" t="s">
        <v>88</v>
      </c>
      <c r="QQJ56" s="355" t="s">
        <v>88</v>
      </c>
      <c r="QQK56" s="355" t="s">
        <v>88</v>
      </c>
      <c r="QQL56" s="355" t="s">
        <v>88</v>
      </c>
      <c r="QQM56" s="355" t="s">
        <v>88</v>
      </c>
      <c r="QQN56" s="355" t="s">
        <v>88</v>
      </c>
      <c r="QQO56" s="355" t="s">
        <v>88</v>
      </c>
      <c r="QQP56" s="355" t="s">
        <v>88</v>
      </c>
      <c r="QQQ56" s="355" t="s">
        <v>88</v>
      </c>
      <c r="QQR56" s="355" t="s">
        <v>88</v>
      </c>
      <c r="QQS56" s="355" t="s">
        <v>88</v>
      </c>
      <c r="QQT56" s="355" t="s">
        <v>88</v>
      </c>
      <c r="QQU56" s="355" t="s">
        <v>88</v>
      </c>
      <c r="QQV56" s="355" t="s">
        <v>88</v>
      </c>
      <c r="QQW56" s="355" t="s">
        <v>88</v>
      </c>
      <c r="QQX56" s="355" t="s">
        <v>88</v>
      </c>
      <c r="QQY56" s="355" t="s">
        <v>88</v>
      </c>
      <c r="QQZ56" s="355" t="s">
        <v>88</v>
      </c>
      <c r="QRA56" s="355" t="s">
        <v>88</v>
      </c>
      <c r="QRB56" s="355" t="s">
        <v>88</v>
      </c>
      <c r="QRC56" s="355" t="s">
        <v>88</v>
      </c>
      <c r="QRD56" s="355" t="s">
        <v>88</v>
      </c>
      <c r="QRE56" s="355" t="s">
        <v>88</v>
      </c>
      <c r="QRF56" s="355" t="s">
        <v>88</v>
      </c>
      <c r="QRG56" s="355" t="s">
        <v>88</v>
      </c>
      <c r="QRH56" s="355" t="s">
        <v>88</v>
      </c>
      <c r="QRI56" s="355" t="s">
        <v>88</v>
      </c>
      <c r="QRJ56" s="355" t="s">
        <v>88</v>
      </c>
      <c r="QRK56" s="355" t="s">
        <v>88</v>
      </c>
      <c r="QRL56" s="355" t="s">
        <v>88</v>
      </c>
      <c r="QRM56" s="355" t="s">
        <v>88</v>
      </c>
      <c r="QRN56" s="355" t="s">
        <v>88</v>
      </c>
      <c r="QRO56" s="355" t="s">
        <v>88</v>
      </c>
      <c r="QRP56" s="355" t="s">
        <v>88</v>
      </c>
      <c r="QRQ56" s="355" t="s">
        <v>88</v>
      </c>
      <c r="QRR56" s="355" t="s">
        <v>88</v>
      </c>
      <c r="QRS56" s="355" t="s">
        <v>88</v>
      </c>
      <c r="QRT56" s="355" t="s">
        <v>88</v>
      </c>
      <c r="QRU56" s="355" t="s">
        <v>88</v>
      </c>
      <c r="QRV56" s="355" t="s">
        <v>88</v>
      </c>
      <c r="QRW56" s="355" t="s">
        <v>88</v>
      </c>
      <c r="QRX56" s="355" t="s">
        <v>88</v>
      </c>
      <c r="QRY56" s="355" t="s">
        <v>88</v>
      </c>
      <c r="QRZ56" s="355" t="s">
        <v>88</v>
      </c>
      <c r="QSA56" s="355" t="s">
        <v>88</v>
      </c>
      <c r="QSB56" s="355" t="s">
        <v>88</v>
      </c>
      <c r="QSC56" s="355" t="s">
        <v>88</v>
      </c>
      <c r="QSD56" s="355" t="s">
        <v>88</v>
      </c>
      <c r="QSE56" s="355" t="s">
        <v>88</v>
      </c>
      <c r="QSF56" s="355" t="s">
        <v>88</v>
      </c>
      <c r="QSG56" s="355" t="s">
        <v>88</v>
      </c>
      <c r="QSH56" s="355" t="s">
        <v>88</v>
      </c>
      <c r="QSI56" s="355" t="s">
        <v>88</v>
      </c>
      <c r="QSJ56" s="355" t="s">
        <v>88</v>
      </c>
      <c r="QSK56" s="355" t="s">
        <v>88</v>
      </c>
      <c r="QSL56" s="355" t="s">
        <v>88</v>
      </c>
      <c r="QSM56" s="355" t="s">
        <v>88</v>
      </c>
      <c r="QSN56" s="355" t="s">
        <v>88</v>
      </c>
      <c r="QSO56" s="355" t="s">
        <v>88</v>
      </c>
      <c r="QSP56" s="355" t="s">
        <v>88</v>
      </c>
      <c r="QSQ56" s="355" t="s">
        <v>88</v>
      </c>
      <c r="QSR56" s="355" t="s">
        <v>88</v>
      </c>
      <c r="QSS56" s="355" t="s">
        <v>88</v>
      </c>
      <c r="QST56" s="355" t="s">
        <v>88</v>
      </c>
      <c r="QSU56" s="355" t="s">
        <v>88</v>
      </c>
      <c r="QSV56" s="355" t="s">
        <v>88</v>
      </c>
      <c r="QSW56" s="355" t="s">
        <v>88</v>
      </c>
      <c r="QSX56" s="355" t="s">
        <v>88</v>
      </c>
      <c r="QSY56" s="355" t="s">
        <v>88</v>
      </c>
      <c r="QSZ56" s="355" t="s">
        <v>88</v>
      </c>
      <c r="QTA56" s="355" t="s">
        <v>88</v>
      </c>
      <c r="QTB56" s="355" t="s">
        <v>88</v>
      </c>
      <c r="QTC56" s="355" t="s">
        <v>88</v>
      </c>
      <c r="QTD56" s="355" t="s">
        <v>88</v>
      </c>
      <c r="QTE56" s="355" t="s">
        <v>88</v>
      </c>
      <c r="QTF56" s="355" t="s">
        <v>88</v>
      </c>
      <c r="QTG56" s="355" t="s">
        <v>88</v>
      </c>
      <c r="QTH56" s="355" t="s">
        <v>88</v>
      </c>
      <c r="QTI56" s="355" t="s">
        <v>88</v>
      </c>
      <c r="QTJ56" s="355" t="s">
        <v>88</v>
      </c>
      <c r="QTK56" s="355" t="s">
        <v>88</v>
      </c>
      <c r="QTL56" s="355" t="s">
        <v>88</v>
      </c>
      <c r="QTM56" s="355" t="s">
        <v>88</v>
      </c>
      <c r="QTN56" s="355" t="s">
        <v>88</v>
      </c>
      <c r="QTO56" s="355" t="s">
        <v>88</v>
      </c>
      <c r="QTP56" s="355" t="s">
        <v>88</v>
      </c>
      <c r="QTQ56" s="355" t="s">
        <v>88</v>
      </c>
      <c r="QTR56" s="355" t="s">
        <v>88</v>
      </c>
      <c r="QTS56" s="355" t="s">
        <v>88</v>
      </c>
      <c r="QTT56" s="355" t="s">
        <v>88</v>
      </c>
      <c r="QTU56" s="355" t="s">
        <v>88</v>
      </c>
      <c r="QTV56" s="355" t="s">
        <v>88</v>
      </c>
      <c r="QTW56" s="355" t="s">
        <v>88</v>
      </c>
      <c r="QTX56" s="355" t="s">
        <v>88</v>
      </c>
      <c r="QTY56" s="355" t="s">
        <v>88</v>
      </c>
      <c r="QTZ56" s="355" t="s">
        <v>88</v>
      </c>
      <c r="QUA56" s="355" t="s">
        <v>88</v>
      </c>
      <c r="QUB56" s="355" t="s">
        <v>88</v>
      </c>
      <c r="QUC56" s="355" t="s">
        <v>88</v>
      </c>
      <c r="QUD56" s="355" t="s">
        <v>88</v>
      </c>
      <c r="QUE56" s="355" t="s">
        <v>88</v>
      </c>
      <c r="QUF56" s="355" t="s">
        <v>88</v>
      </c>
      <c r="QUG56" s="355" t="s">
        <v>88</v>
      </c>
      <c r="QUH56" s="355" t="s">
        <v>88</v>
      </c>
      <c r="QUI56" s="355" t="s">
        <v>88</v>
      </c>
      <c r="QUJ56" s="355" t="s">
        <v>88</v>
      </c>
      <c r="QUK56" s="355" t="s">
        <v>88</v>
      </c>
      <c r="QUL56" s="355" t="s">
        <v>88</v>
      </c>
      <c r="QUM56" s="355" t="s">
        <v>88</v>
      </c>
      <c r="QUN56" s="355" t="s">
        <v>88</v>
      </c>
      <c r="QUO56" s="355" t="s">
        <v>88</v>
      </c>
      <c r="QUP56" s="355" t="s">
        <v>88</v>
      </c>
      <c r="QUQ56" s="355" t="s">
        <v>88</v>
      </c>
      <c r="QUR56" s="355" t="s">
        <v>88</v>
      </c>
      <c r="QUS56" s="355" t="s">
        <v>88</v>
      </c>
      <c r="QUT56" s="355" t="s">
        <v>88</v>
      </c>
      <c r="QUU56" s="355" t="s">
        <v>88</v>
      </c>
      <c r="QUV56" s="355" t="s">
        <v>88</v>
      </c>
      <c r="QUW56" s="355" t="s">
        <v>88</v>
      </c>
      <c r="QUX56" s="355" t="s">
        <v>88</v>
      </c>
      <c r="QUY56" s="355" t="s">
        <v>88</v>
      </c>
      <c r="QUZ56" s="355" t="s">
        <v>88</v>
      </c>
      <c r="QVA56" s="355" t="s">
        <v>88</v>
      </c>
      <c r="QVB56" s="355" t="s">
        <v>88</v>
      </c>
      <c r="QVC56" s="355" t="s">
        <v>88</v>
      </c>
      <c r="QVD56" s="355" t="s">
        <v>88</v>
      </c>
      <c r="QVE56" s="355" t="s">
        <v>88</v>
      </c>
      <c r="QVF56" s="355" t="s">
        <v>88</v>
      </c>
      <c r="QVG56" s="355" t="s">
        <v>88</v>
      </c>
      <c r="QVH56" s="355" t="s">
        <v>88</v>
      </c>
      <c r="QVI56" s="355" t="s">
        <v>88</v>
      </c>
      <c r="QVJ56" s="355" t="s">
        <v>88</v>
      </c>
      <c r="QVK56" s="355" t="s">
        <v>88</v>
      </c>
      <c r="QVL56" s="355" t="s">
        <v>88</v>
      </c>
      <c r="QVM56" s="355" t="s">
        <v>88</v>
      </c>
      <c r="QVN56" s="355" t="s">
        <v>88</v>
      </c>
      <c r="QVO56" s="355" t="s">
        <v>88</v>
      </c>
      <c r="QVP56" s="355" t="s">
        <v>88</v>
      </c>
      <c r="QVQ56" s="355" t="s">
        <v>88</v>
      </c>
      <c r="QVR56" s="355" t="s">
        <v>88</v>
      </c>
      <c r="QVS56" s="355" t="s">
        <v>88</v>
      </c>
      <c r="QVT56" s="355" t="s">
        <v>88</v>
      </c>
      <c r="QVU56" s="355" t="s">
        <v>88</v>
      </c>
      <c r="QVV56" s="355" t="s">
        <v>88</v>
      </c>
      <c r="QVW56" s="355" t="s">
        <v>88</v>
      </c>
      <c r="QVX56" s="355" t="s">
        <v>88</v>
      </c>
      <c r="QVY56" s="355" t="s">
        <v>88</v>
      </c>
      <c r="QVZ56" s="355" t="s">
        <v>88</v>
      </c>
      <c r="QWA56" s="355" t="s">
        <v>88</v>
      </c>
      <c r="QWB56" s="355" t="s">
        <v>88</v>
      </c>
      <c r="QWC56" s="355" t="s">
        <v>88</v>
      </c>
      <c r="QWD56" s="355" t="s">
        <v>88</v>
      </c>
      <c r="QWE56" s="355" t="s">
        <v>88</v>
      </c>
      <c r="QWF56" s="355" t="s">
        <v>88</v>
      </c>
      <c r="QWG56" s="355" t="s">
        <v>88</v>
      </c>
      <c r="QWH56" s="355" t="s">
        <v>88</v>
      </c>
      <c r="QWI56" s="355" t="s">
        <v>88</v>
      </c>
      <c r="QWJ56" s="355" t="s">
        <v>88</v>
      </c>
      <c r="QWK56" s="355" t="s">
        <v>88</v>
      </c>
      <c r="QWL56" s="355" t="s">
        <v>88</v>
      </c>
      <c r="QWM56" s="355" t="s">
        <v>88</v>
      </c>
      <c r="QWN56" s="355" t="s">
        <v>88</v>
      </c>
      <c r="QWO56" s="355" t="s">
        <v>88</v>
      </c>
      <c r="QWP56" s="355" t="s">
        <v>88</v>
      </c>
      <c r="QWQ56" s="355" t="s">
        <v>88</v>
      </c>
      <c r="QWR56" s="355" t="s">
        <v>88</v>
      </c>
      <c r="QWS56" s="355" t="s">
        <v>88</v>
      </c>
      <c r="QWT56" s="355" t="s">
        <v>88</v>
      </c>
      <c r="QWU56" s="355" t="s">
        <v>88</v>
      </c>
      <c r="QWV56" s="355" t="s">
        <v>88</v>
      </c>
      <c r="QWW56" s="355" t="s">
        <v>88</v>
      </c>
      <c r="QWX56" s="355" t="s">
        <v>88</v>
      </c>
      <c r="QWY56" s="355" t="s">
        <v>88</v>
      </c>
      <c r="QWZ56" s="355" t="s">
        <v>88</v>
      </c>
      <c r="QXA56" s="355" t="s">
        <v>88</v>
      </c>
      <c r="QXB56" s="355" t="s">
        <v>88</v>
      </c>
      <c r="QXC56" s="355" t="s">
        <v>88</v>
      </c>
      <c r="QXD56" s="355" t="s">
        <v>88</v>
      </c>
      <c r="QXE56" s="355" t="s">
        <v>88</v>
      </c>
      <c r="QXF56" s="355" t="s">
        <v>88</v>
      </c>
      <c r="QXG56" s="355" t="s">
        <v>88</v>
      </c>
      <c r="QXH56" s="355" t="s">
        <v>88</v>
      </c>
      <c r="QXI56" s="355" t="s">
        <v>88</v>
      </c>
      <c r="QXJ56" s="355" t="s">
        <v>88</v>
      </c>
      <c r="QXK56" s="355" t="s">
        <v>88</v>
      </c>
      <c r="QXL56" s="355" t="s">
        <v>88</v>
      </c>
      <c r="QXM56" s="355" t="s">
        <v>88</v>
      </c>
      <c r="QXN56" s="355" t="s">
        <v>88</v>
      </c>
      <c r="QXO56" s="355" t="s">
        <v>88</v>
      </c>
      <c r="QXP56" s="355" t="s">
        <v>88</v>
      </c>
      <c r="QXQ56" s="355" t="s">
        <v>88</v>
      </c>
      <c r="QXR56" s="355" t="s">
        <v>88</v>
      </c>
      <c r="QXS56" s="355" t="s">
        <v>88</v>
      </c>
      <c r="QXT56" s="355" t="s">
        <v>88</v>
      </c>
      <c r="QXU56" s="355" t="s">
        <v>88</v>
      </c>
      <c r="QXV56" s="355" t="s">
        <v>88</v>
      </c>
      <c r="QXW56" s="355" t="s">
        <v>88</v>
      </c>
      <c r="QXX56" s="355" t="s">
        <v>88</v>
      </c>
      <c r="QXY56" s="355" t="s">
        <v>88</v>
      </c>
      <c r="QXZ56" s="355" t="s">
        <v>88</v>
      </c>
      <c r="QYA56" s="355" t="s">
        <v>88</v>
      </c>
      <c r="QYB56" s="355" t="s">
        <v>88</v>
      </c>
      <c r="QYC56" s="355" t="s">
        <v>88</v>
      </c>
      <c r="QYD56" s="355" t="s">
        <v>88</v>
      </c>
      <c r="QYE56" s="355" t="s">
        <v>88</v>
      </c>
      <c r="QYF56" s="355" t="s">
        <v>88</v>
      </c>
      <c r="QYG56" s="355" t="s">
        <v>88</v>
      </c>
      <c r="QYH56" s="355" t="s">
        <v>88</v>
      </c>
      <c r="QYI56" s="355" t="s">
        <v>88</v>
      </c>
      <c r="QYJ56" s="355" t="s">
        <v>88</v>
      </c>
      <c r="QYK56" s="355" t="s">
        <v>88</v>
      </c>
      <c r="QYL56" s="355" t="s">
        <v>88</v>
      </c>
      <c r="QYM56" s="355" t="s">
        <v>88</v>
      </c>
      <c r="QYN56" s="355" t="s">
        <v>88</v>
      </c>
      <c r="QYO56" s="355" t="s">
        <v>88</v>
      </c>
      <c r="QYP56" s="355" t="s">
        <v>88</v>
      </c>
      <c r="QYQ56" s="355" t="s">
        <v>88</v>
      </c>
      <c r="QYR56" s="355" t="s">
        <v>88</v>
      </c>
      <c r="QYS56" s="355" t="s">
        <v>88</v>
      </c>
      <c r="QYT56" s="355" t="s">
        <v>88</v>
      </c>
      <c r="QYU56" s="355" t="s">
        <v>88</v>
      </c>
      <c r="QYV56" s="355" t="s">
        <v>88</v>
      </c>
      <c r="QYW56" s="355" t="s">
        <v>88</v>
      </c>
      <c r="QYX56" s="355" t="s">
        <v>88</v>
      </c>
      <c r="QYY56" s="355" t="s">
        <v>88</v>
      </c>
      <c r="QYZ56" s="355" t="s">
        <v>88</v>
      </c>
      <c r="QZA56" s="355" t="s">
        <v>88</v>
      </c>
      <c r="QZB56" s="355" t="s">
        <v>88</v>
      </c>
      <c r="QZC56" s="355" t="s">
        <v>88</v>
      </c>
      <c r="QZD56" s="355" t="s">
        <v>88</v>
      </c>
      <c r="QZE56" s="355" t="s">
        <v>88</v>
      </c>
      <c r="QZF56" s="355" t="s">
        <v>88</v>
      </c>
      <c r="QZG56" s="355" t="s">
        <v>88</v>
      </c>
      <c r="QZH56" s="355" t="s">
        <v>88</v>
      </c>
      <c r="QZI56" s="355" t="s">
        <v>88</v>
      </c>
      <c r="QZJ56" s="355" t="s">
        <v>88</v>
      </c>
      <c r="QZK56" s="355" t="s">
        <v>88</v>
      </c>
      <c r="QZL56" s="355" t="s">
        <v>88</v>
      </c>
      <c r="QZM56" s="355" t="s">
        <v>88</v>
      </c>
      <c r="QZN56" s="355" t="s">
        <v>88</v>
      </c>
      <c r="QZO56" s="355" t="s">
        <v>88</v>
      </c>
      <c r="QZP56" s="355" t="s">
        <v>88</v>
      </c>
      <c r="QZQ56" s="355" t="s">
        <v>88</v>
      </c>
      <c r="QZR56" s="355" t="s">
        <v>88</v>
      </c>
      <c r="QZS56" s="355" t="s">
        <v>88</v>
      </c>
      <c r="QZT56" s="355" t="s">
        <v>88</v>
      </c>
      <c r="QZU56" s="355" t="s">
        <v>88</v>
      </c>
      <c r="QZV56" s="355" t="s">
        <v>88</v>
      </c>
      <c r="QZW56" s="355" t="s">
        <v>88</v>
      </c>
      <c r="QZX56" s="355" t="s">
        <v>88</v>
      </c>
      <c r="QZY56" s="355" t="s">
        <v>88</v>
      </c>
      <c r="QZZ56" s="355" t="s">
        <v>88</v>
      </c>
      <c r="RAA56" s="355" t="s">
        <v>88</v>
      </c>
      <c r="RAB56" s="355" t="s">
        <v>88</v>
      </c>
      <c r="RAC56" s="355" t="s">
        <v>88</v>
      </c>
      <c r="RAD56" s="355" t="s">
        <v>88</v>
      </c>
      <c r="RAE56" s="355" t="s">
        <v>88</v>
      </c>
      <c r="RAF56" s="355" t="s">
        <v>88</v>
      </c>
      <c r="RAG56" s="355" t="s">
        <v>88</v>
      </c>
      <c r="RAH56" s="355" t="s">
        <v>88</v>
      </c>
      <c r="RAI56" s="355" t="s">
        <v>88</v>
      </c>
      <c r="RAJ56" s="355" t="s">
        <v>88</v>
      </c>
      <c r="RAK56" s="355" t="s">
        <v>88</v>
      </c>
      <c r="RAL56" s="355" t="s">
        <v>88</v>
      </c>
      <c r="RAM56" s="355" t="s">
        <v>88</v>
      </c>
      <c r="RAN56" s="355" t="s">
        <v>88</v>
      </c>
      <c r="RAO56" s="355" t="s">
        <v>88</v>
      </c>
      <c r="RAP56" s="355" t="s">
        <v>88</v>
      </c>
      <c r="RAQ56" s="355" t="s">
        <v>88</v>
      </c>
      <c r="RAR56" s="355" t="s">
        <v>88</v>
      </c>
      <c r="RAS56" s="355" t="s">
        <v>88</v>
      </c>
      <c r="RAT56" s="355" t="s">
        <v>88</v>
      </c>
      <c r="RAU56" s="355" t="s">
        <v>88</v>
      </c>
      <c r="RAV56" s="355" t="s">
        <v>88</v>
      </c>
      <c r="RAW56" s="355" t="s">
        <v>88</v>
      </c>
      <c r="RAX56" s="355" t="s">
        <v>88</v>
      </c>
      <c r="RAY56" s="355" t="s">
        <v>88</v>
      </c>
      <c r="RAZ56" s="355" t="s">
        <v>88</v>
      </c>
      <c r="RBA56" s="355" t="s">
        <v>88</v>
      </c>
      <c r="RBB56" s="355" t="s">
        <v>88</v>
      </c>
      <c r="RBC56" s="355" t="s">
        <v>88</v>
      </c>
      <c r="RBD56" s="355" t="s">
        <v>88</v>
      </c>
      <c r="RBE56" s="355" t="s">
        <v>88</v>
      </c>
      <c r="RBF56" s="355" t="s">
        <v>88</v>
      </c>
      <c r="RBG56" s="355" t="s">
        <v>88</v>
      </c>
      <c r="RBH56" s="355" t="s">
        <v>88</v>
      </c>
      <c r="RBI56" s="355" t="s">
        <v>88</v>
      </c>
      <c r="RBJ56" s="355" t="s">
        <v>88</v>
      </c>
      <c r="RBK56" s="355" t="s">
        <v>88</v>
      </c>
      <c r="RBL56" s="355" t="s">
        <v>88</v>
      </c>
      <c r="RBM56" s="355" t="s">
        <v>88</v>
      </c>
      <c r="RBN56" s="355" t="s">
        <v>88</v>
      </c>
      <c r="RBO56" s="355" t="s">
        <v>88</v>
      </c>
      <c r="RBP56" s="355" t="s">
        <v>88</v>
      </c>
      <c r="RBQ56" s="355" t="s">
        <v>88</v>
      </c>
      <c r="RBR56" s="355" t="s">
        <v>88</v>
      </c>
      <c r="RBS56" s="355" t="s">
        <v>88</v>
      </c>
      <c r="RBT56" s="355" t="s">
        <v>88</v>
      </c>
      <c r="RBU56" s="355" t="s">
        <v>88</v>
      </c>
      <c r="RBV56" s="355" t="s">
        <v>88</v>
      </c>
      <c r="RBW56" s="355" t="s">
        <v>88</v>
      </c>
      <c r="RBX56" s="355" t="s">
        <v>88</v>
      </c>
      <c r="RBY56" s="355" t="s">
        <v>88</v>
      </c>
      <c r="RBZ56" s="355" t="s">
        <v>88</v>
      </c>
      <c r="RCA56" s="355" t="s">
        <v>88</v>
      </c>
      <c r="RCB56" s="355" t="s">
        <v>88</v>
      </c>
      <c r="RCC56" s="355" t="s">
        <v>88</v>
      </c>
      <c r="RCD56" s="355" t="s">
        <v>88</v>
      </c>
      <c r="RCE56" s="355" t="s">
        <v>88</v>
      </c>
      <c r="RCF56" s="355" t="s">
        <v>88</v>
      </c>
      <c r="RCG56" s="355" t="s">
        <v>88</v>
      </c>
      <c r="RCH56" s="355" t="s">
        <v>88</v>
      </c>
      <c r="RCI56" s="355" t="s">
        <v>88</v>
      </c>
      <c r="RCJ56" s="355" t="s">
        <v>88</v>
      </c>
      <c r="RCK56" s="355" t="s">
        <v>88</v>
      </c>
      <c r="RCL56" s="355" t="s">
        <v>88</v>
      </c>
      <c r="RCM56" s="355" t="s">
        <v>88</v>
      </c>
      <c r="RCN56" s="355" t="s">
        <v>88</v>
      </c>
      <c r="RCO56" s="355" t="s">
        <v>88</v>
      </c>
      <c r="RCP56" s="355" t="s">
        <v>88</v>
      </c>
      <c r="RCQ56" s="355" t="s">
        <v>88</v>
      </c>
      <c r="RCR56" s="355" t="s">
        <v>88</v>
      </c>
      <c r="RCS56" s="355" t="s">
        <v>88</v>
      </c>
      <c r="RCT56" s="355" t="s">
        <v>88</v>
      </c>
      <c r="RCU56" s="355" t="s">
        <v>88</v>
      </c>
      <c r="RCV56" s="355" t="s">
        <v>88</v>
      </c>
      <c r="RCW56" s="355" t="s">
        <v>88</v>
      </c>
      <c r="RCX56" s="355" t="s">
        <v>88</v>
      </c>
      <c r="RCY56" s="355" t="s">
        <v>88</v>
      </c>
      <c r="RCZ56" s="355" t="s">
        <v>88</v>
      </c>
      <c r="RDA56" s="355" t="s">
        <v>88</v>
      </c>
      <c r="RDB56" s="355" t="s">
        <v>88</v>
      </c>
      <c r="RDC56" s="355" t="s">
        <v>88</v>
      </c>
      <c r="RDD56" s="355" t="s">
        <v>88</v>
      </c>
      <c r="RDE56" s="355" t="s">
        <v>88</v>
      </c>
      <c r="RDF56" s="355" t="s">
        <v>88</v>
      </c>
      <c r="RDG56" s="355" t="s">
        <v>88</v>
      </c>
      <c r="RDH56" s="355" t="s">
        <v>88</v>
      </c>
      <c r="RDI56" s="355" t="s">
        <v>88</v>
      </c>
      <c r="RDJ56" s="355" t="s">
        <v>88</v>
      </c>
      <c r="RDK56" s="355" t="s">
        <v>88</v>
      </c>
      <c r="RDL56" s="355" t="s">
        <v>88</v>
      </c>
      <c r="RDM56" s="355" t="s">
        <v>88</v>
      </c>
      <c r="RDN56" s="355" t="s">
        <v>88</v>
      </c>
      <c r="RDO56" s="355" t="s">
        <v>88</v>
      </c>
      <c r="RDP56" s="355" t="s">
        <v>88</v>
      </c>
      <c r="RDQ56" s="355" t="s">
        <v>88</v>
      </c>
      <c r="RDR56" s="355" t="s">
        <v>88</v>
      </c>
      <c r="RDS56" s="355" t="s">
        <v>88</v>
      </c>
      <c r="RDT56" s="355" t="s">
        <v>88</v>
      </c>
      <c r="RDU56" s="355" t="s">
        <v>88</v>
      </c>
      <c r="RDV56" s="355" t="s">
        <v>88</v>
      </c>
      <c r="RDW56" s="355" t="s">
        <v>88</v>
      </c>
      <c r="RDX56" s="355" t="s">
        <v>88</v>
      </c>
      <c r="RDY56" s="355" t="s">
        <v>88</v>
      </c>
      <c r="RDZ56" s="355" t="s">
        <v>88</v>
      </c>
      <c r="REA56" s="355" t="s">
        <v>88</v>
      </c>
      <c r="REB56" s="355" t="s">
        <v>88</v>
      </c>
      <c r="REC56" s="355" t="s">
        <v>88</v>
      </c>
      <c r="RED56" s="355" t="s">
        <v>88</v>
      </c>
      <c r="REE56" s="355" t="s">
        <v>88</v>
      </c>
      <c r="REF56" s="355" t="s">
        <v>88</v>
      </c>
      <c r="REG56" s="355" t="s">
        <v>88</v>
      </c>
      <c r="REH56" s="355" t="s">
        <v>88</v>
      </c>
      <c r="REI56" s="355" t="s">
        <v>88</v>
      </c>
      <c r="REJ56" s="355" t="s">
        <v>88</v>
      </c>
      <c r="REK56" s="355" t="s">
        <v>88</v>
      </c>
      <c r="REL56" s="355" t="s">
        <v>88</v>
      </c>
      <c r="REM56" s="355" t="s">
        <v>88</v>
      </c>
      <c r="REN56" s="355" t="s">
        <v>88</v>
      </c>
      <c r="REO56" s="355" t="s">
        <v>88</v>
      </c>
      <c r="REP56" s="355" t="s">
        <v>88</v>
      </c>
      <c r="REQ56" s="355" t="s">
        <v>88</v>
      </c>
      <c r="RER56" s="355" t="s">
        <v>88</v>
      </c>
      <c r="RES56" s="355" t="s">
        <v>88</v>
      </c>
      <c r="RET56" s="355" t="s">
        <v>88</v>
      </c>
      <c r="REU56" s="355" t="s">
        <v>88</v>
      </c>
      <c r="REV56" s="355" t="s">
        <v>88</v>
      </c>
      <c r="REW56" s="355" t="s">
        <v>88</v>
      </c>
      <c r="REX56" s="355" t="s">
        <v>88</v>
      </c>
      <c r="REY56" s="355" t="s">
        <v>88</v>
      </c>
      <c r="REZ56" s="355" t="s">
        <v>88</v>
      </c>
      <c r="RFA56" s="355" t="s">
        <v>88</v>
      </c>
      <c r="RFB56" s="355" t="s">
        <v>88</v>
      </c>
      <c r="RFC56" s="355" t="s">
        <v>88</v>
      </c>
      <c r="RFD56" s="355" t="s">
        <v>88</v>
      </c>
      <c r="RFE56" s="355" t="s">
        <v>88</v>
      </c>
      <c r="RFF56" s="355" t="s">
        <v>88</v>
      </c>
      <c r="RFG56" s="355" t="s">
        <v>88</v>
      </c>
      <c r="RFH56" s="355" t="s">
        <v>88</v>
      </c>
      <c r="RFI56" s="355" t="s">
        <v>88</v>
      </c>
      <c r="RFJ56" s="355" t="s">
        <v>88</v>
      </c>
      <c r="RFK56" s="355" t="s">
        <v>88</v>
      </c>
      <c r="RFL56" s="355" t="s">
        <v>88</v>
      </c>
      <c r="RFM56" s="355" t="s">
        <v>88</v>
      </c>
      <c r="RFN56" s="355" t="s">
        <v>88</v>
      </c>
      <c r="RFO56" s="355" t="s">
        <v>88</v>
      </c>
      <c r="RFP56" s="355" t="s">
        <v>88</v>
      </c>
      <c r="RFQ56" s="355" t="s">
        <v>88</v>
      </c>
      <c r="RFR56" s="355" t="s">
        <v>88</v>
      </c>
      <c r="RFS56" s="355" t="s">
        <v>88</v>
      </c>
      <c r="RFT56" s="355" t="s">
        <v>88</v>
      </c>
      <c r="RFU56" s="355" t="s">
        <v>88</v>
      </c>
      <c r="RFV56" s="355" t="s">
        <v>88</v>
      </c>
      <c r="RFW56" s="355" t="s">
        <v>88</v>
      </c>
      <c r="RFX56" s="355" t="s">
        <v>88</v>
      </c>
      <c r="RFY56" s="355" t="s">
        <v>88</v>
      </c>
      <c r="RFZ56" s="355" t="s">
        <v>88</v>
      </c>
      <c r="RGA56" s="355" t="s">
        <v>88</v>
      </c>
      <c r="RGB56" s="355" t="s">
        <v>88</v>
      </c>
      <c r="RGC56" s="355" t="s">
        <v>88</v>
      </c>
      <c r="RGD56" s="355" t="s">
        <v>88</v>
      </c>
      <c r="RGE56" s="355" t="s">
        <v>88</v>
      </c>
      <c r="RGF56" s="355" t="s">
        <v>88</v>
      </c>
      <c r="RGG56" s="355" t="s">
        <v>88</v>
      </c>
      <c r="RGH56" s="355" t="s">
        <v>88</v>
      </c>
      <c r="RGI56" s="355" t="s">
        <v>88</v>
      </c>
      <c r="RGJ56" s="355" t="s">
        <v>88</v>
      </c>
      <c r="RGK56" s="355" t="s">
        <v>88</v>
      </c>
      <c r="RGL56" s="355" t="s">
        <v>88</v>
      </c>
      <c r="RGM56" s="355" t="s">
        <v>88</v>
      </c>
      <c r="RGN56" s="355" t="s">
        <v>88</v>
      </c>
      <c r="RGO56" s="355" t="s">
        <v>88</v>
      </c>
      <c r="RGP56" s="355" t="s">
        <v>88</v>
      </c>
      <c r="RGQ56" s="355" t="s">
        <v>88</v>
      </c>
      <c r="RGR56" s="355" t="s">
        <v>88</v>
      </c>
      <c r="RGS56" s="355" t="s">
        <v>88</v>
      </c>
      <c r="RGT56" s="355" t="s">
        <v>88</v>
      </c>
      <c r="RGU56" s="355" t="s">
        <v>88</v>
      </c>
      <c r="RGV56" s="355" t="s">
        <v>88</v>
      </c>
      <c r="RGW56" s="355" t="s">
        <v>88</v>
      </c>
      <c r="RGX56" s="355" t="s">
        <v>88</v>
      </c>
      <c r="RGY56" s="355" t="s">
        <v>88</v>
      </c>
      <c r="RGZ56" s="355" t="s">
        <v>88</v>
      </c>
      <c r="RHA56" s="355" t="s">
        <v>88</v>
      </c>
      <c r="RHB56" s="355" t="s">
        <v>88</v>
      </c>
      <c r="RHC56" s="355" t="s">
        <v>88</v>
      </c>
      <c r="RHD56" s="355" t="s">
        <v>88</v>
      </c>
      <c r="RHE56" s="355" t="s">
        <v>88</v>
      </c>
      <c r="RHF56" s="355" t="s">
        <v>88</v>
      </c>
      <c r="RHG56" s="355" t="s">
        <v>88</v>
      </c>
      <c r="RHH56" s="355" t="s">
        <v>88</v>
      </c>
      <c r="RHI56" s="355" t="s">
        <v>88</v>
      </c>
      <c r="RHJ56" s="355" t="s">
        <v>88</v>
      </c>
      <c r="RHK56" s="355" t="s">
        <v>88</v>
      </c>
      <c r="RHL56" s="355" t="s">
        <v>88</v>
      </c>
      <c r="RHM56" s="355" t="s">
        <v>88</v>
      </c>
      <c r="RHN56" s="355" t="s">
        <v>88</v>
      </c>
      <c r="RHO56" s="355" t="s">
        <v>88</v>
      </c>
      <c r="RHP56" s="355" t="s">
        <v>88</v>
      </c>
      <c r="RHQ56" s="355" t="s">
        <v>88</v>
      </c>
      <c r="RHR56" s="355" t="s">
        <v>88</v>
      </c>
      <c r="RHS56" s="355" t="s">
        <v>88</v>
      </c>
      <c r="RHT56" s="355" t="s">
        <v>88</v>
      </c>
      <c r="RHU56" s="355" t="s">
        <v>88</v>
      </c>
      <c r="RHV56" s="355" t="s">
        <v>88</v>
      </c>
      <c r="RHW56" s="355" t="s">
        <v>88</v>
      </c>
      <c r="RHX56" s="355" t="s">
        <v>88</v>
      </c>
      <c r="RHY56" s="355" t="s">
        <v>88</v>
      </c>
      <c r="RHZ56" s="355" t="s">
        <v>88</v>
      </c>
      <c r="RIA56" s="355" t="s">
        <v>88</v>
      </c>
      <c r="RIB56" s="355" t="s">
        <v>88</v>
      </c>
      <c r="RIC56" s="355" t="s">
        <v>88</v>
      </c>
      <c r="RID56" s="355" t="s">
        <v>88</v>
      </c>
      <c r="RIE56" s="355" t="s">
        <v>88</v>
      </c>
      <c r="RIF56" s="355" t="s">
        <v>88</v>
      </c>
      <c r="RIG56" s="355" t="s">
        <v>88</v>
      </c>
      <c r="RIH56" s="355" t="s">
        <v>88</v>
      </c>
      <c r="RII56" s="355" t="s">
        <v>88</v>
      </c>
      <c r="RIJ56" s="355" t="s">
        <v>88</v>
      </c>
      <c r="RIK56" s="355" t="s">
        <v>88</v>
      </c>
      <c r="RIL56" s="355" t="s">
        <v>88</v>
      </c>
      <c r="RIM56" s="355" t="s">
        <v>88</v>
      </c>
      <c r="RIN56" s="355" t="s">
        <v>88</v>
      </c>
      <c r="RIO56" s="355" t="s">
        <v>88</v>
      </c>
      <c r="RIP56" s="355" t="s">
        <v>88</v>
      </c>
      <c r="RIQ56" s="355" t="s">
        <v>88</v>
      </c>
      <c r="RIR56" s="355" t="s">
        <v>88</v>
      </c>
      <c r="RIS56" s="355" t="s">
        <v>88</v>
      </c>
      <c r="RIT56" s="355" t="s">
        <v>88</v>
      </c>
      <c r="RIU56" s="355" t="s">
        <v>88</v>
      </c>
      <c r="RIV56" s="355" t="s">
        <v>88</v>
      </c>
      <c r="RIW56" s="355" t="s">
        <v>88</v>
      </c>
      <c r="RIX56" s="355" t="s">
        <v>88</v>
      </c>
      <c r="RIY56" s="355" t="s">
        <v>88</v>
      </c>
      <c r="RIZ56" s="355" t="s">
        <v>88</v>
      </c>
      <c r="RJA56" s="355" t="s">
        <v>88</v>
      </c>
      <c r="RJB56" s="355" t="s">
        <v>88</v>
      </c>
      <c r="RJC56" s="355" t="s">
        <v>88</v>
      </c>
      <c r="RJD56" s="355" t="s">
        <v>88</v>
      </c>
      <c r="RJE56" s="355" t="s">
        <v>88</v>
      </c>
      <c r="RJF56" s="355" t="s">
        <v>88</v>
      </c>
      <c r="RJG56" s="355" t="s">
        <v>88</v>
      </c>
      <c r="RJH56" s="355" t="s">
        <v>88</v>
      </c>
      <c r="RJI56" s="355" t="s">
        <v>88</v>
      </c>
      <c r="RJJ56" s="355" t="s">
        <v>88</v>
      </c>
      <c r="RJK56" s="355" t="s">
        <v>88</v>
      </c>
      <c r="RJL56" s="355" t="s">
        <v>88</v>
      </c>
      <c r="RJM56" s="355" t="s">
        <v>88</v>
      </c>
      <c r="RJN56" s="355" t="s">
        <v>88</v>
      </c>
      <c r="RJO56" s="355" t="s">
        <v>88</v>
      </c>
      <c r="RJP56" s="355" t="s">
        <v>88</v>
      </c>
      <c r="RJQ56" s="355" t="s">
        <v>88</v>
      </c>
      <c r="RJR56" s="355" t="s">
        <v>88</v>
      </c>
      <c r="RJS56" s="355" t="s">
        <v>88</v>
      </c>
      <c r="RJT56" s="355" t="s">
        <v>88</v>
      </c>
      <c r="RJU56" s="355" t="s">
        <v>88</v>
      </c>
      <c r="RJV56" s="355" t="s">
        <v>88</v>
      </c>
      <c r="RJW56" s="355" t="s">
        <v>88</v>
      </c>
      <c r="RJX56" s="355" t="s">
        <v>88</v>
      </c>
      <c r="RJY56" s="355" t="s">
        <v>88</v>
      </c>
      <c r="RJZ56" s="355" t="s">
        <v>88</v>
      </c>
      <c r="RKA56" s="355" t="s">
        <v>88</v>
      </c>
      <c r="RKB56" s="355" t="s">
        <v>88</v>
      </c>
      <c r="RKC56" s="355" t="s">
        <v>88</v>
      </c>
      <c r="RKD56" s="355" t="s">
        <v>88</v>
      </c>
      <c r="RKE56" s="355" t="s">
        <v>88</v>
      </c>
      <c r="RKF56" s="355" t="s">
        <v>88</v>
      </c>
      <c r="RKG56" s="355" t="s">
        <v>88</v>
      </c>
      <c r="RKH56" s="355" t="s">
        <v>88</v>
      </c>
      <c r="RKI56" s="355" t="s">
        <v>88</v>
      </c>
      <c r="RKJ56" s="355" t="s">
        <v>88</v>
      </c>
      <c r="RKK56" s="355" t="s">
        <v>88</v>
      </c>
      <c r="RKL56" s="355" t="s">
        <v>88</v>
      </c>
      <c r="RKM56" s="355" t="s">
        <v>88</v>
      </c>
      <c r="RKN56" s="355" t="s">
        <v>88</v>
      </c>
      <c r="RKO56" s="355" t="s">
        <v>88</v>
      </c>
      <c r="RKP56" s="355" t="s">
        <v>88</v>
      </c>
      <c r="RKQ56" s="355" t="s">
        <v>88</v>
      </c>
      <c r="RKR56" s="355" t="s">
        <v>88</v>
      </c>
      <c r="RKS56" s="355" t="s">
        <v>88</v>
      </c>
      <c r="RKT56" s="355" t="s">
        <v>88</v>
      </c>
      <c r="RKU56" s="355" t="s">
        <v>88</v>
      </c>
      <c r="RKV56" s="355" t="s">
        <v>88</v>
      </c>
      <c r="RKW56" s="355" t="s">
        <v>88</v>
      </c>
      <c r="RKX56" s="355" t="s">
        <v>88</v>
      </c>
      <c r="RKY56" s="355" t="s">
        <v>88</v>
      </c>
      <c r="RKZ56" s="355" t="s">
        <v>88</v>
      </c>
      <c r="RLA56" s="355" t="s">
        <v>88</v>
      </c>
      <c r="RLB56" s="355" t="s">
        <v>88</v>
      </c>
      <c r="RLC56" s="355" t="s">
        <v>88</v>
      </c>
      <c r="RLD56" s="355" t="s">
        <v>88</v>
      </c>
      <c r="RLE56" s="355" t="s">
        <v>88</v>
      </c>
      <c r="RLF56" s="355" t="s">
        <v>88</v>
      </c>
      <c r="RLG56" s="355" t="s">
        <v>88</v>
      </c>
      <c r="RLH56" s="355" t="s">
        <v>88</v>
      </c>
      <c r="RLI56" s="355" t="s">
        <v>88</v>
      </c>
      <c r="RLJ56" s="355" t="s">
        <v>88</v>
      </c>
      <c r="RLK56" s="355" t="s">
        <v>88</v>
      </c>
      <c r="RLL56" s="355" t="s">
        <v>88</v>
      </c>
      <c r="RLM56" s="355" t="s">
        <v>88</v>
      </c>
      <c r="RLN56" s="355" t="s">
        <v>88</v>
      </c>
      <c r="RLO56" s="355" t="s">
        <v>88</v>
      </c>
      <c r="RLP56" s="355" t="s">
        <v>88</v>
      </c>
      <c r="RLQ56" s="355" t="s">
        <v>88</v>
      </c>
      <c r="RLR56" s="355" t="s">
        <v>88</v>
      </c>
      <c r="RLS56" s="355" t="s">
        <v>88</v>
      </c>
      <c r="RLT56" s="355" t="s">
        <v>88</v>
      </c>
      <c r="RLU56" s="355" t="s">
        <v>88</v>
      </c>
      <c r="RLV56" s="355" t="s">
        <v>88</v>
      </c>
      <c r="RLW56" s="355" t="s">
        <v>88</v>
      </c>
      <c r="RLX56" s="355" t="s">
        <v>88</v>
      </c>
      <c r="RLY56" s="355" t="s">
        <v>88</v>
      </c>
      <c r="RLZ56" s="355" t="s">
        <v>88</v>
      </c>
      <c r="RMA56" s="355" t="s">
        <v>88</v>
      </c>
      <c r="RMB56" s="355" t="s">
        <v>88</v>
      </c>
      <c r="RMC56" s="355" t="s">
        <v>88</v>
      </c>
      <c r="RMD56" s="355" t="s">
        <v>88</v>
      </c>
      <c r="RME56" s="355" t="s">
        <v>88</v>
      </c>
      <c r="RMF56" s="355" t="s">
        <v>88</v>
      </c>
      <c r="RMG56" s="355" t="s">
        <v>88</v>
      </c>
      <c r="RMH56" s="355" t="s">
        <v>88</v>
      </c>
      <c r="RMI56" s="355" t="s">
        <v>88</v>
      </c>
      <c r="RMJ56" s="355" t="s">
        <v>88</v>
      </c>
      <c r="RMK56" s="355" t="s">
        <v>88</v>
      </c>
      <c r="RML56" s="355" t="s">
        <v>88</v>
      </c>
      <c r="RMM56" s="355" t="s">
        <v>88</v>
      </c>
      <c r="RMN56" s="355" t="s">
        <v>88</v>
      </c>
      <c r="RMO56" s="355" t="s">
        <v>88</v>
      </c>
      <c r="RMP56" s="355" t="s">
        <v>88</v>
      </c>
      <c r="RMQ56" s="355" t="s">
        <v>88</v>
      </c>
      <c r="RMR56" s="355" t="s">
        <v>88</v>
      </c>
      <c r="RMS56" s="355" t="s">
        <v>88</v>
      </c>
      <c r="RMT56" s="355" t="s">
        <v>88</v>
      </c>
      <c r="RMU56" s="355" t="s">
        <v>88</v>
      </c>
      <c r="RMV56" s="355" t="s">
        <v>88</v>
      </c>
      <c r="RMW56" s="355" t="s">
        <v>88</v>
      </c>
      <c r="RMX56" s="355" t="s">
        <v>88</v>
      </c>
      <c r="RMY56" s="355" t="s">
        <v>88</v>
      </c>
      <c r="RMZ56" s="355" t="s">
        <v>88</v>
      </c>
      <c r="RNA56" s="355" t="s">
        <v>88</v>
      </c>
      <c r="RNB56" s="355" t="s">
        <v>88</v>
      </c>
      <c r="RNC56" s="355" t="s">
        <v>88</v>
      </c>
      <c r="RND56" s="355" t="s">
        <v>88</v>
      </c>
      <c r="RNE56" s="355" t="s">
        <v>88</v>
      </c>
      <c r="RNF56" s="355" t="s">
        <v>88</v>
      </c>
      <c r="RNG56" s="355" t="s">
        <v>88</v>
      </c>
      <c r="RNH56" s="355" t="s">
        <v>88</v>
      </c>
      <c r="RNI56" s="355" t="s">
        <v>88</v>
      </c>
      <c r="RNJ56" s="355" t="s">
        <v>88</v>
      </c>
      <c r="RNK56" s="355" t="s">
        <v>88</v>
      </c>
      <c r="RNL56" s="355" t="s">
        <v>88</v>
      </c>
      <c r="RNM56" s="355" t="s">
        <v>88</v>
      </c>
      <c r="RNN56" s="355" t="s">
        <v>88</v>
      </c>
      <c r="RNO56" s="355" t="s">
        <v>88</v>
      </c>
      <c r="RNP56" s="355" t="s">
        <v>88</v>
      </c>
      <c r="RNQ56" s="355" t="s">
        <v>88</v>
      </c>
      <c r="RNR56" s="355" t="s">
        <v>88</v>
      </c>
      <c r="RNS56" s="355" t="s">
        <v>88</v>
      </c>
      <c r="RNT56" s="355" t="s">
        <v>88</v>
      </c>
      <c r="RNU56" s="355" t="s">
        <v>88</v>
      </c>
      <c r="RNV56" s="355" t="s">
        <v>88</v>
      </c>
      <c r="RNW56" s="355" t="s">
        <v>88</v>
      </c>
      <c r="RNX56" s="355" t="s">
        <v>88</v>
      </c>
      <c r="RNY56" s="355" t="s">
        <v>88</v>
      </c>
      <c r="RNZ56" s="355" t="s">
        <v>88</v>
      </c>
      <c r="ROA56" s="355" t="s">
        <v>88</v>
      </c>
      <c r="ROB56" s="355" t="s">
        <v>88</v>
      </c>
      <c r="ROC56" s="355" t="s">
        <v>88</v>
      </c>
      <c r="ROD56" s="355" t="s">
        <v>88</v>
      </c>
      <c r="ROE56" s="355" t="s">
        <v>88</v>
      </c>
      <c r="ROF56" s="355" t="s">
        <v>88</v>
      </c>
      <c r="ROG56" s="355" t="s">
        <v>88</v>
      </c>
      <c r="ROH56" s="355" t="s">
        <v>88</v>
      </c>
      <c r="ROI56" s="355" t="s">
        <v>88</v>
      </c>
      <c r="ROJ56" s="355" t="s">
        <v>88</v>
      </c>
      <c r="ROK56" s="355" t="s">
        <v>88</v>
      </c>
      <c r="ROL56" s="355" t="s">
        <v>88</v>
      </c>
      <c r="ROM56" s="355" t="s">
        <v>88</v>
      </c>
      <c r="RON56" s="355" t="s">
        <v>88</v>
      </c>
      <c r="ROO56" s="355" t="s">
        <v>88</v>
      </c>
      <c r="ROP56" s="355" t="s">
        <v>88</v>
      </c>
      <c r="ROQ56" s="355" t="s">
        <v>88</v>
      </c>
      <c r="ROR56" s="355" t="s">
        <v>88</v>
      </c>
      <c r="ROS56" s="355" t="s">
        <v>88</v>
      </c>
      <c r="ROT56" s="355" t="s">
        <v>88</v>
      </c>
      <c r="ROU56" s="355" t="s">
        <v>88</v>
      </c>
      <c r="ROV56" s="355" t="s">
        <v>88</v>
      </c>
      <c r="ROW56" s="355" t="s">
        <v>88</v>
      </c>
      <c r="ROX56" s="355" t="s">
        <v>88</v>
      </c>
      <c r="ROY56" s="355" t="s">
        <v>88</v>
      </c>
      <c r="ROZ56" s="355" t="s">
        <v>88</v>
      </c>
      <c r="RPA56" s="355" t="s">
        <v>88</v>
      </c>
      <c r="RPB56" s="355" t="s">
        <v>88</v>
      </c>
      <c r="RPC56" s="355" t="s">
        <v>88</v>
      </c>
      <c r="RPD56" s="355" t="s">
        <v>88</v>
      </c>
      <c r="RPE56" s="355" t="s">
        <v>88</v>
      </c>
      <c r="RPF56" s="355" t="s">
        <v>88</v>
      </c>
      <c r="RPG56" s="355" t="s">
        <v>88</v>
      </c>
      <c r="RPH56" s="355" t="s">
        <v>88</v>
      </c>
      <c r="RPI56" s="355" t="s">
        <v>88</v>
      </c>
      <c r="RPJ56" s="355" t="s">
        <v>88</v>
      </c>
      <c r="RPK56" s="355" t="s">
        <v>88</v>
      </c>
      <c r="RPL56" s="355" t="s">
        <v>88</v>
      </c>
      <c r="RPM56" s="355" t="s">
        <v>88</v>
      </c>
      <c r="RPN56" s="355" t="s">
        <v>88</v>
      </c>
      <c r="RPO56" s="355" t="s">
        <v>88</v>
      </c>
      <c r="RPP56" s="355" t="s">
        <v>88</v>
      </c>
      <c r="RPQ56" s="355" t="s">
        <v>88</v>
      </c>
      <c r="RPR56" s="355" t="s">
        <v>88</v>
      </c>
      <c r="RPS56" s="355" t="s">
        <v>88</v>
      </c>
      <c r="RPT56" s="355" t="s">
        <v>88</v>
      </c>
      <c r="RPU56" s="355" t="s">
        <v>88</v>
      </c>
      <c r="RPV56" s="355" t="s">
        <v>88</v>
      </c>
      <c r="RPW56" s="355" t="s">
        <v>88</v>
      </c>
      <c r="RPX56" s="355" t="s">
        <v>88</v>
      </c>
      <c r="RPY56" s="355" t="s">
        <v>88</v>
      </c>
      <c r="RPZ56" s="355" t="s">
        <v>88</v>
      </c>
      <c r="RQA56" s="355" t="s">
        <v>88</v>
      </c>
      <c r="RQB56" s="355" t="s">
        <v>88</v>
      </c>
      <c r="RQC56" s="355" t="s">
        <v>88</v>
      </c>
      <c r="RQD56" s="355" t="s">
        <v>88</v>
      </c>
      <c r="RQE56" s="355" t="s">
        <v>88</v>
      </c>
      <c r="RQF56" s="355" t="s">
        <v>88</v>
      </c>
      <c r="RQG56" s="355" t="s">
        <v>88</v>
      </c>
      <c r="RQH56" s="355" t="s">
        <v>88</v>
      </c>
      <c r="RQI56" s="355" t="s">
        <v>88</v>
      </c>
      <c r="RQJ56" s="355" t="s">
        <v>88</v>
      </c>
      <c r="RQK56" s="355" t="s">
        <v>88</v>
      </c>
      <c r="RQL56" s="355" t="s">
        <v>88</v>
      </c>
      <c r="RQM56" s="355" t="s">
        <v>88</v>
      </c>
      <c r="RQN56" s="355" t="s">
        <v>88</v>
      </c>
      <c r="RQO56" s="355" t="s">
        <v>88</v>
      </c>
      <c r="RQP56" s="355" t="s">
        <v>88</v>
      </c>
      <c r="RQQ56" s="355" t="s">
        <v>88</v>
      </c>
      <c r="RQR56" s="355" t="s">
        <v>88</v>
      </c>
      <c r="RQS56" s="355" t="s">
        <v>88</v>
      </c>
      <c r="RQT56" s="355" t="s">
        <v>88</v>
      </c>
      <c r="RQU56" s="355" t="s">
        <v>88</v>
      </c>
      <c r="RQV56" s="355" t="s">
        <v>88</v>
      </c>
      <c r="RQW56" s="355" t="s">
        <v>88</v>
      </c>
      <c r="RQX56" s="355" t="s">
        <v>88</v>
      </c>
      <c r="RQY56" s="355" t="s">
        <v>88</v>
      </c>
      <c r="RQZ56" s="355" t="s">
        <v>88</v>
      </c>
      <c r="RRA56" s="355" t="s">
        <v>88</v>
      </c>
      <c r="RRB56" s="355" t="s">
        <v>88</v>
      </c>
      <c r="RRC56" s="355" t="s">
        <v>88</v>
      </c>
      <c r="RRD56" s="355" t="s">
        <v>88</v>
      </c>
      <c r="RRE56" s="355" t="s">
        <v>88</v>
      </c>
      <c r="RRF56" s="355" t="s">
        <v>88</v>
      </c>
      <c r="RRG56" s="355" t="s">
        <v>88</v>
      </c>
      <c r="RRH56" s="355" t="s">
        <v>88</v>
      </c>
      <c r="RRI56" s="355" t="s">
        <v>88</v>
      </c>
      <c r="RRJ56" s="355" t="s">
        <v>88</v>
      </c>
      <c r="RRK56" s="355" t="s">
        <v>88</v>
      </c>
      <c r="RRL56" s="355" t="s">
        <v>88</v>
      </c>
      <c r="RRM56" s="355" t="s">
        <v>88</v>
      </c>
      <c r="RRN56" s="355" t="s">
        <v>88</v>
      </c>
      <c r="RRO56" s="355" t="s">
        <v>88</v>
      </c>
      <c r="RRP56" s="355" t="s">
        <v>88</v>
      </c>
      <c r="RRQ56" s="355" t="s">
        <v>88</v>
      </c>
      <c r="RRR56" s="355" t="s">
        <v>88</v>
      </c>
      <c r="RRS56" s="355" t="s">
        <v>88</v>
      </c>
      <c r="RRT56" s="355" t="s">
        <v>88</v>
      </c>
      <c r="RRU56" s="355" t="s">
        <v>88</v>
      </c>
      <c r="RRV56" s="355" t="s">
        <v>88</v>
      </c>
      <c r="RRW56" s="355" t="s">
        <v>88</v>
      </c>
      <c r="RRX56" s="355" t="s">
        <v>88</v>
      </c>
      <c r="RRY56" s="355" t="s">
        <v>88</v>
      </c>
      <c r="RRZ56" s="355" t="s">
        <v>88</v>
      </c>
      <c r="RSA56" s="355" t="s">
        <v>88</v>
      </c>
      <c r="RSB56" s="355" t="s">
        <v>88</v>
      </c>
      <c r="RSC56" s="355" t="s">
        <v>88</v>
      </c>
      <c r="RSD56" s="355" t="s">
        <v>88</v>
      </c>
      <c r="RSE56" s="355" t="s">
        <v>88</v>
      </c>
      <c r="RSF56" s="355" t="s">
        <v>88</v>
      </c>
      <c r="RSG56" s="355" t="s">
        <v>88</v>
      </c>
      <c r="RSH56" s="355" t="s">
        <v>88</v>
      </c>
      <c r="RSI56" s="355" t="s">
        <v>88</v>
      </c>
      <c r="RSJ56" s="355" t="s">
        <v>88</v>
      </c>
      <c r="RSK56" s="355" t="s">
        <v>88</v>
      </c>
      <c r="RSL56" s="355" t="s">
        <v>88</v>
      </c>
      <c r="RSM56" s="355" t="s">
        <v>88</v>
      </c>
      <c r="RSN56" s="355" t="s">
        <v>88</v>
      </c>
      <c r="RSO56" s="355" t="s">
        <v>88</v>
      </c>
      <c r="RSP56" s="355" t="s">
        <v>88</v>
      </c>
      <c r="RSQ56" s="355" t="s">
        <v>88</v>
      </c>
      <c r="RSR56" s="355" t="s">
        <v>88</v>
      </c>
      <c r="RSS56" s="355" t="s">
        <v>88</v>
      </c>
      <c r="RST56" s="355" t="s">
        <v>88</v>
      </c>
      <c r="RSU56" s="355" t="s">
        <v>88</v>
      </c>
      <c r="RSV56" s="355" t="s">
        <v>88</v>
      </c>
      <c r="RSW56" s="355" t="s">
        <v>88</v>
      </c>
      <c r="RSX56" s="355" t="s">
        <v>88</v>
      </c>
      <c r="RSY56" s="355" t="s">
        <v>88</v>
      </c>
      <c r="RSZ56" s="355" t="s">
        <v>88</v>
      </c>
      <c r="RTA56" s="355" t="s">
        <v>88</v>
      </c>
      <c r="RTB56" s="355" t="s">
        <v>88</v>
      </c>
      <c r="RTC56" s="355" t="s">
        <v>88</v>
      </c>
      <c r="RTD56" s="355" t="s">
        <v>88</v>
      </c>
      <c r="RTE56" s="355" t="s">
        <v>88</v>
      </c>
      <c r="RTF56" s="355" t="s">
        <v>88</v>
      </c>
      <c r="RTG56" s="355" t="s">
        <v>88</v>
      </c>
      <c r="RTH56" s="355" t="s">
        <v>88</v>
      </c>
      <c r="RTI56" s="355" t="s">
        <v>88</v>
      </c>
      <c r="RTJ56" s="355" t="s">
        <v>88</v>
      </c>
      <c r="RTK56" s="355" t="s">
        <v>88</v>
      </c>
      <c r="RTL56" s="355" t="s">
        <v>88</v>
      </c>
      <c r="RTM56" s="355" t="s">
        <v>88</v>
      </c>
      <c r="RTN56" s="355" t="s">
        <v>88</v>
      </c>
      <c r="RTO56" s="355" t="s">
        <v>88</v>
      </c>
      <c r="RTP56" s="355" t="s">
        <v>88</v>
      </c>
      <c r="RTQ56" s="355" t="s">
        <v>88</v>
      </c>
      <c r="RTR56" s="355" t="s">
        <v>88</v>
      </c>
      <c r="RTS56" s="355" t="s">
        <v>88</v>
      </c>
      <c r="RTT56" s="355" t="s">
        <v>88</v>
      </c>
      <c r="RTU56" s="355" t="s">
        <v>88</v>
      </c>
      <c r="RTV56" s="355" t="s">
        <v>88</v>
      </c>
      <c r="RTW56" s="355" t="s">
        <v>88</v>
      </c>
      <c r="RTX56" s="355" t="s">
        <v>88</v>
      </c>
      <c r="RTY56" s="355" t="s">
        <v>88</v>
      </c>
      <c r="RTZ56" s="355" t="s">
        <v>88</v>
      </c>
      <c r="RUA56" s="355" t="s">
        <v>88</v>
      </c>
      <c r="RUB56" s="355" t="s">
        <v>88</v>
      </c>
      <c r="RUC56" s="355" t="s">
        <v>88</v>
      </c>
      <c r="RUD56" s="355" t="s">
        <v>88</v>
      </c>
      <c r="RUE56" s="355" t="s">
        <v>88</v>
      </c>
      <c r="RUF56" s="355" t="s">
        <v>88</v>
      </c>
      <c r="RUG56" s="355" t="s">
        <v>88</v>
      </c>
      <c r="RUH56" s="355" t="s">
        <v>88</v>
      </c>
      <c r="RUI56" s="355" t="s">
        <v>88</v>
      </c>
      <c r="RUJ56" s="355" t="s">
        <v>88</v>
      </c>
      <c r="RUK56" s="355" t="s">
        <v>88</v>
      </c>
      <c r="RUL56" s="355" t="s">
        <v>88</v>
      </c>
      <c r="RUM56" s="355" t="s">
        <v>88</v>
      </c>
      <c r="RUN56" s="355" t="s">
        <v>88</v>
      </c>
      <c r="RUO56" s="355" t="s">
        <v>88</v>
      </c>
      <c r="RUP56" s="355" t="s">
        <v>88</v>
      </c>
      <c r="RUQ56" s="355" t="s">
        <v>88</v>
      </c>
      <c r="RUR56" s="355" t="s">
        <v>88</v>
      </c>
      <c r="RUS56" s="355" t="s">
        <v>88</v>
      </c>
      <c r="RUT56" s="355" t="s">
        <v>88</v>
      </c>
      <c r="RUU56" s="355" t="s">
        <v>88</v>
      </c>
      <c r="RUV56" s="355" t="s">
        <v>88</v>
      </c>
      <c r="RUW56" s="355" t="s">
        <v>88</v>
      </c>
      <c r="RUX56" s="355" t="s">
        <v>88</v>
      </c>
      <c r="RUY56" s="355" t="s">
        <v>88</v>
      </c>
      <c r="RUZ56" s="355" t="s">
        <v>88</v>
      </c>
      <c r="RVA56" s="355" t="s">
        <v>88</v>
      </c>
      <c r="RVB56" s="355" t="s">
        <v>88</v>
      </c>
      <c r="RVC56" s="355" t="s">
        <v>88</v>
      </c>
      <c r="RVD56" s="355" t="s">
        <v>88</v>
      </c>
      <c r="RVE56" s="355" t="s">
        <v>88</v>
      </c>
      <c r="RVF56" s="355" t="s">
        <v>88</v>
      </c>
      <c r="RVG56" s="355" t="s">
        <v>88</v>
      </c>
      <c r="RVH56" s="355" t="s">
        <v>88</v>
      </c>
      <c r="RVI56" s="355" t="s">
        <v>88</v>
      </c>
      <c r="RVJ56" s="355" t="s">
        <v>88</v>
      </c>
      <c r="RVK56" s="355" t="s">
        <v>88</v>
      </c>
      <c r="RVL56" s="355" t="s">
        <v>88</v>
      </c>
      <c r="RVM56" s="355" t="s">
        <v>88</v>
      </c>
      <c r="RVN56" s="355" t="s">
        <v>88</v>
      </c>
      <c r="RVO56" s="355" t="s">
        <v>88</v>
      </c>
      <c r="RVP56" s="355" t="s">
        <v>88</v>
      </c>
      <c r="RVQ56" s="355" t="s">
        <v>88</v>
      </c>
      <c r="RVR56" s="355" t="s">
        <v>88</v>
      </c>
      <c r="RVS56" s="355" t="s">
        <v>88</v>
      </c>
      <c r="RVT56" s="355" t="s">
        <v>88</v>
      </c>
      <c r="RVU56" s="355" t="s">
        <v>88</v>
      </c>
      <c r="RVV56" s="355" t="s">
        <v>88</v>
      </c>
      <c r="RVW56" s="355" t="s">
        <v>88</v>
      </c>
      <c r="RVX56" s="355" t="s">
        <v>88</v>
      </c>
      <c r="RVY56" s="355" t="s">
        <v>88</v>
      </c>
      <c r="RVZ56" s="355" t="s">
        <v>88</v>
      </c>
      <c r="RWA56" s="355" t="s">
        <v>88</v>
      </c>
      <c r="RWB56" s="355" t="s">
        <v>88</v>
      </c>
      <c r="RWC56" s="355" t="s">
        <v>88</v>
      </c>
      <c r="RWD56" s="355" t="s">
        <v>88</v>
      </c>
      <c r="RWE56" s="355" t="s">
        <v>88</v>
      </c>
      <c r="RWF56" s="355" t="s">
        <v>88</v>
      </c>
      <c r="RWG56" s="355" t="s">
        <v>88</v>
      </c>
      <c r="RWH56" s="355" t="s">
        <v>88</v>
      </c>
      <c r="RWI56" s="355" t="s">
        <v>88</v>
      </c>
      <c r="RWJ56" s="355" t="s">
        <v>88</v>
      </c>
      <c r="RWK56" s="355" t="s">
        <v>88</v>
      </c>
      <c r="RWL56" s="355" t="s">
        <v>88</v>
      </c>
      <c r="RWM56" s="355" t="s">
        <v>88</v>
      </c>
      <c r="RWN56" s="355" t="s">
        <v>88</v>
      </c>
      <c r="RWO56" s="355" t="s">
        <v>88</v>
      </c>
      <c r="RWP56" s="355" t="s">
        <v>88</v>
      </c>
      <c r="RWQ56" s="355" t="s">
        <v>88</v>
      </c>
      <c r="RWR56" s="355" t="s">
        <v>88</v>
      </c>
      <c r="RWS56" s="355" t="s">
        <v>88</v>
      </c>
      <c r="RWT56" s="355" t="s">
        <v>88</v>
      </c>
      <c r="RWU56" s="355" t="s">
        <v>88</v>
      </c>
      <c r="RWV56" s="355" t="s">
        <v>88</v>
      </c>
      <c r="RWW56" s="355" t="s">
        <v>88</v>
      </c>
      <c r="RWX56" s="355" t="s">
        <v>88</v>
      </c>
      <c r="RWY56" s="355" t="s">
        <v>88</v>
      </c>
      <c r="RWZ56" s="355" t="s">
        <v>88</v>
      </c>
      <c r="RXA56" s="355" t="s">
        <v>88</v>
      </c>
      <c r="RXB56" s="355" t="s">
        <v>88</v>
      </c>
      <c r="RXC56" s="355" t="s">
        <v>88</v>
      </c>
      <c r="RXD56" s="355" t="s">
        <v>88</v>
      </c>
      <c r="RXE56" s="355" t="s">
        <v>88</v>
      </c>
      <c r="RXF56" s="355" t="s">
        <v>88</v>
      </c>
      <c r="RXG56" s="355" t="s">
        <v>88</v>
      </c>
      <c r="RXH56" s="355" t="s">
        <v>88</v>
      </c>
      <c r="RXI56" s="355" t="s">
        <v>88</v>
      </c>
      <c r="RXJ56" s="355" t="s">
        <v>88</v>
      </c>
      <c r="RXK56" s="355" t="s">
        <v>88</v>
      </c>
      <c r="RXL56" s="355" t="s">
        <v>88</v>
      </c>
      <c r="RXM56" s="355" t="s">
        <v>88</v>
      </c>
      <c r="RXN56" s="355" t="s">
        <v>88</v>
      </c>
      <c r="RXO56" s="355" t="s">
        <v>88</v>
      </c>
      <c r="RXP56" s="355" t="s">
        <v>88</v>
      </c>
      <c r="RXQ56" s="355" t="s">
        <v>88</v>
      </c>
      <c r="RXR56" s="355" t="s">
        <v>88</v>
      </c>
      <c r="RXS56" s="355" t="s">
        <v>88</v>
      </c>
      <c r="RXT56" s="355" t="s">
        <v>88</v>
      </c>
      <c r="RXU56" s="355" t="s">
        <v>88</v>
      </c>
      <c r="RXV56" s="355" t="s">
        <v>88</v>
      </c>
      <c r="RXW56" s="355" t="s">
        <v>88</v>
      </c>
      <c r="RXX56" s="355" t="s">
        <v>88</v>
      </c>
      <c r="RXY56" s="355" t="s">
        <v>88</v>
      </c>
      <c r="RXZ56" s="355" t="s">
        <v>88</v>
      </c>
      <c r="RYA56" s="355" t="s">
        <v>88</v>
      </c>
      <c r="RYB56" s="355" t="s">
        <v>88</v>
      </c>
      <c r="RYC56" s="355" t="s">
        <v>88</v>
      </c>
      <c r="RYD56" s="355" t="s">
        <v>88</v>
      </c>
      <c r="RYE56" s="355" t="s">
        <v>88</v>
      </c>
      <c r="RYF56" s="355" t="s">
        <v>88</v>
      </c>
      <c r="RYG56" s="355" t="s">
        <v>88</v>
      </c>
      <c r="RYH56" s="355" t="s">
        <v>88</v>
      </c>
      <c r="RYI56" s="355" t="s">
        <v>88</v>
      </c>
      <c r="RYJ56" s="355" t="s">
        <v>88</v>
      </c>
      <c r="RYK56" s="355" t="s">
        <v>88</v>
      </c>
      <c r="RYL56" s="355" t="s">
        <v>88</v>
      </c>
      <c r="RYM56" s="355" t="s">
        <v>88</v>
      </c>
      <c r="RYN56" s="355" t="s">
        <v>88</v>
      </c>
      <c r="RYO56" s="355" t="s">
        <v>88</v>
      </c>
      <c r="RYP56" s="355" t="s">
        <v>88</v>
      </c>
      <c r="RYQ56" s="355" t="s">
        <v>88</v>
      </c>
      <c r="RYR56" s="355" t="s">
        <v>88</v>
      </c>
      <c r="RYS56" s="355" t="s">
        <v>88</v>
      </c>
      <c r="RYT56" s="355" t="s">
        <v>88</v>
      </c>
      <c r="RYU56" s="355" t="s">
        <v>88</v>
      </c>
      <c r="RYV56" s="355" t="s">
        <v>88</v>
      </c>
      <c r="RYW56" s="355" t="s">
        <v>88</v>
      </c>
      <c r="RYX56" s="355" t="s">
        <v>88</v>
      </c>
      <c r="RYY56" s="355" t="s">
        <v>88</v>
      </c>
      <c r="RYZ56" s="355" t="s">
        <v>88</v>
      </c>
      <c r="RZA56" s="355" t="s">
        <v>88</v>
      </c>
      <c r="RZB56" s="355" t="s">
        <v>88</v>
      </c>
      <c r="RZC56" s="355" t="s">
        <v>88</v>
      </c>
      <c r="RZD56" s="355" t="s">
        <v>88</v>
      </c>
      <c r="RZE56" s="355" t="s">
        <v>88</v>
      </c>
      <c r="RZF56" s="355" t="s">
        <v>88</v>
      </c>
      <c r="RZG56" s="355" t="s">
        <v>88</v>
      </c>
      <c r="RZH56" s="355" t="s">
        <v>88</v>
      </c>
      <c r="RZI56" s="355" t="s">
        <v>88</v>
      </c>
      <c r="RZJ56" s="355" t="s">
        <v>88</v>
      </c>
      <c r="RZK56" s="355" t="s">
        <v>88</v>
      </c>
      <c r="RZL56" s="355" t="s">
        <v>88</v>
      </c>
      <c r="RZM56" s="355" t="s">
        <v>88</v>
      </c>
      <c r="RZN56" s="355" t="s">
        <v>88</v>
      </c>
      <c r="RZO56" s="355" t="s">
        <v>88</v>
      </c>
      <c r="RZP56" s="355" t="s">
        <v>88</v>
      </c>
      <c r="RZQ56" s="355" t="s">
        <v>88</v>
      </c>
      <c r="RZR56" s="355" t="s">
        <v>88</v>
      </c>
      <c r="RZS56" s="355" t="s">
        <v>88</v>
      </c>
      <c r="RZT56" s="355" t="s">
        <v>88</v>
      </c>
      <c r="RZU56" s="355" t="s">
        <v>88</v>
      </c>
      <c r="RZV56" s="355" t="s">
        <v>88</v>
      </c>
      <c r="RZW56" s="355" t="s">
        <v>88</v>
      </c>
      <c r="RZX56" s="355" t="s">
        <v>88</v>
      </c>
      <c r="RZY56" s="355" t="s">
        <v>88</v>
      </c>
      <c r="RZZ56" s="355" t="s">
        <v>88</v>
      </c>
      <c r="SAA56" s="355" t="s">
        <v>88</v>
      </c>
      <c r="SAB56" s="355" t="s">
        <v>88</v>
      </c>
      <c r="SAC56" s="355" t="s">
        <v>88</v>
      </c>
      <c r="SAD56" s="355" t="s">
        <v>88</v>
      </c>
      <c r="SAE56" s="355" t="s">
        <v>88</v>
      </c>
      <c r="SAF56" s="355" t="s">
        <v>88</v>
      </c>
      <c r="SAG56" s="355" t="s">
        <v>88</v>
      </c>
      <c r="SAH56" s="355" t="s">
        <v>88</v>
      </c>
      <c r="SAI56" s="355" t="s">
        <v>88</v>
      </c>
      <c r="SAJ56" s="355" t="s">
        <v>88</v>
      </c>
      <c r="SAK56" s="355" t="s">
        <v>88</v>
      </c>
      <c r="SAL56" s="355" t="s">
        <v>88</v>
      </c>
      <c r="SAM56" s="355" t="s">
        <v>88</v>
      </c>
      <c r="SAN56" s="355" t="s">
        <v>88</v>
      </c>
      <c r="SAO56" s="355" t="s">
        <v>88</v>
      </c>
      <c r="SAP56" s="355" t="s">
        <v>88</v>
      </c>
      <c r="SAQ56" s="355" t="s">
        <v>88</v>
      </c>
      <c r="SAR56" s="355" t="s">
        <v>88</v>
      </c>
      <c r="SAS56" s="355" t="s">
        <v>88</v>
      </c>
      <c r="SAT56" s="355" t="s">
        <v>88</v>
      </c>
      <c r="SAU56" s="355" t="s">
        <v>88</v>
      </c>
      <c r="SAV56" s="355" t="s">
        <v>88</v>
      </c>
      <c r="SAW56" s="355" t="s">
        <v>88</v>
      </c>
      <c r="SAX56" s="355" t="s">
        <v>88</v>
      </c>
      <c r="SAY56" s="355" t="s">
        <v>88</v>
      </c>
      <c r="SAZ56" s="355" t="s">
        <v>88</v>
      </c>
      <c r="SBA56" s="355" t="s">
        <v>88</v>
      </c>
      <c r="SBB56" s="355" t="s">
        <v>88</v>
      </c>
      <c r="SBC56" s="355" t="s">
        <v>88</v>
      </c>
      <c r="SBD56" s="355" t="s">
        <v>88</v>
      </c>
      <c r="SBE56" s="355" t="s">
        <v>88</v>
      </c>
      <c r="SBF56" s="355" t="s">
        <v>88</v>
      </c>
      <c r="SBG56" s="355" t="s">
        <v>88</v>
      </c>
      <c r="SBH56" s="355" t="s">
        <v>88</v>
      </c>
      <c r="SBI56" s="355" t="s">
        <v>88</v>
      </c>
      <c r="SBJ56" s="355" t="s">
        <v>88</v>
      </c>
      <c r="SBK56" s="355" t="s">
        <v>88</v>
      </c>
      <c r="SBL56" s="355" t="s">
        <v>88</v>
      </c>
      <c r="SBM56" s="355" t="s">
        <v>88</v>
      </c>
      <c r="SBN56" s="355" t="s">
        <v>88</v>
      </c>
      <c r="SBO56" s="355" t="s">
        <v>88</v>
      </c>
      <c r="SBP56" s="355" t="s">
        <v>88</v>
      </c>
      <c r="SBQ56" s="355" t="s">
        <v>88</v>
      </c>
      <c r="SBR56" s="355" t="s">
        <v>88</v>
      </c>
      <c r="SBS56" s="355" t="s">
        <v>88</v>
      </c>
      <c r="SBT56" s="355" t="s">
        <v>88</v>
      </c>
      <c r="SBU56" s="355" t="s">
        <v>88</v>
      </c>
      <c r="SBV56" s="355" t="s">
        <v>88</v>
      </c>
      <c r="SBW56" s="355" t="s">
        <v>88</v>
      </c>
      <c r="SBX56" s="355" t="s">
        <v>88</v>
      </c>
      <c r="SBY56" s="355" t="s">
        <v>88</v>
      </c>
      <c r="SBZ56" s="355" t="s">
        <v>88</v>
      </c>
      <c r="SCA56" s="355" t="s">
        <v>88</v>
      </c>
      <c r="SCB56" s="355" t="s">
        <v>88</v>
      </c>
      <c r="SCC56" s="355" t="s">
        <v>88</v>
      </c>
      <c r="SCD56" s="355" t="s">
        <v>88</v>
      </c>
      <c r="SCE56" s="355" t="s">
        <v>88</v>
      </c>
      <c r="SCF56" s="355" t="s">
        <v>88</v>
      </c>
      <c r="SCG56" s="355" t="s">
        <v>88</v>
      </c>
      <c r="SCH56" s="355" t="s">
        <v>88</v>
      </c>
      <c r="SCI56" s="355" t="s">
        <v>88</v>
      </c>
      <c r="SCJ56" s="355" t="s">
        <v>88</v>
      </c>
      <c r="SCK56" s="355" t="s">
        <v>88</v>
      </c>
      <c r="SCL56" s="355" t="s">
        <v>88</v>
      </c>
      <c r="SCM56" s="355" t="s">
        <v>88</v>
      </c>
      <c r="SCN56" s="355" t="s">
        <v>88</v>
      </c>
      <c r="SCO56" s="355" t="s">
        <v>88</v>
      </c>
      <c r="SCP56" s="355" t="s">
        <v>88</v>
      </c>
      <c r="SCQ56" s="355" t="s">
        <v>88</v>
      </c>
      <c r="SCR56" s="355" t="s">
        <v>88</v>
      </c>
      <c r="SCS56" s="355" t="s">
        <v>88</v>
      </c>
      <c r="SCT56" s="355" t="s">
        <v>88</v>
      </c>
      <c r="SCU56" s="355" t="s">
        <v>88</v>
      </c>
      <c r="SCV56" s="355" t="s">
        <v>88</v>
      </c>
      <c r="SCW56" s="355" t="s">
        <v>88</v>
      </c>
      <c r="SCX56" s="355" t="s">
        <v>88</v>
      </c>
      <c r="SCY56" s="355" t="s">
        <v>88</v>
      </c>
      <c r="SCZ56" s="355" t="s">
        <v>88</v>
      </c>
      <c r="SDA56" s="355" t="s">
        <v>88</v>
      </c>
      <c r="SDB56" s="355" t="s">
        <v>88</v>
      </c>
      <c r="SDC56" s="355" t="s">
        <v>88</v>
      </c>
      <c r="SDD56" s="355" t="s">
        <v>88</v>
      </c>
      <c r="SDE56" s="355" t="s">
        <v>88</v>
      </c>
      <c r="SDF56" s="355" t="s">
        <v>88</v>
      </c>
      <c r="SDG56" s="355" t="s">
        <v>88</v>
      </c>
      <c r="SDH56" s="355" t="s">
        <v>88</v>
      </c>
      <c r="SDI56" s="355" t="s">
        <v>88</v>
      </c>
      <c r="SDJ56" s="355" t="s">
        <v>88</v>
      </c>
      <c r="SDK56" s="355" t="s">
        <v>88</v>
      </c>
      <c r="SDL56" s="355" t="s">
        <v>88</v>
      </c>
      <c r="SDM56" s="355" t="s">
        <v>88</v>
      </c>
      <c r="SDN56" s="355" t="s">
        <v>88</v>
      </c>
      <c r="SDO56" s="355" t="s">
        <v>88</v>
      </c>
      <c r="SDP56" s="355" t="s">
        <v>88</v>
      </c>
      <c r="SDQ56" s="355" t="s">
        <v>88</v>
      </c>
      <c r="SDR56" s="355" t="s">
        <v>88</v>
      </c>
      <c r="SDS56" s="355" t="s">
        <v>88</v>
      </c>
      <c r="SDT56" s="355" t="s">
        <v>88</v>
      </c>
      <c r="SDU56" s="355" t="s">
        <v>88</v>
      </c>
      <c r="SDV56" s="355" t="s">
        <v>88</v>
      </c>
      <c r="SDW56" s="355" t="s">
        <v>88</v>
      </c>
      <c r="SDX56" s="355" t="s">
        <v>88</v>
      </c>
      <c r="SDY56" s="355" t="s">
        <v>88</v>
      </c>
      <c r="SDZ56" s="355" t="s">
        <v>88</v>
      </c>
      <c r="SEA56" s="355" t="s">
        <v>88</v>
      </c>
      <c r="SEB56" s="355" t="s">
        <v>88</v>
      </c>
      <c r="SEC56" s="355" t="s">
        <v>88</v>
      </c>
      <c r="SED56" s="355" t="s">
        <v>88</v>
      </c>
      <c r="SEE56" s="355" t="s">
        <v>88</v>
      </c>
      <c r="SEF56" s="355" t="s">
        <v>88</v>
      </c>
      <c r="SEG56" s="355" t="s">
        <v>88</v>
      </c>
      <c r="SEH56" s="355" t="s">
        <v>88</v>
      </c>
      <c r="SEI56" s="355" t="s">
        <v>88</v>
      </c>
      <c r="SEJ56" s="355" t="s">
        <v>88</v>
      </c>
      <c r="SEK56" s="355" t="s">
        <v>88</v>
      </c>
      <c r="SEL56" s="355" t="s">
        <v>88</v>
      </c>
      <c r="SEM56" s="355" t="s">
        <v>88</v>
      </c>
      <c r="SEN56" s="355" t="s">
        <v>88</v>
      </c>
      <c r="SEO56" s="355" t="s">
        <v>88</v>
      </c>
      <c r="SEP56" s="355" t="s">
        <v>88</v>
      </c>
      <c r="SEQ56" s="355" t="s">
        <v>88</v>
      </c>
      <c r="SER56" s="355" t="s">
        <v>88</v>
      </c>
      <c r="SES56" s="355" t="s">
        <v>88</v>
      </c>
      <c r="SET56" s="355" t="s">
        <v>88</v>
      </c>
      <c r="SEU56" s="355" t="s">
        <v>88</v>
      </c>
      <c r="SEV56" s="355" t="s">
        <v>88</v>
      </c>
      <c r="SEW56" s="355" t="s">
        <v>88</v>
      </c>
      <c r="SEX56" s="355" t="s">
        <v>88</v>
      </c>
      <c r="SEY56" s="355" t="s">
        <v>88</v>
      </c>
      <c r="SEZ56" s="355" t="s">
        <v>88</v>
      </c>
      <c r="SFA56" s="355" t="s">
        <v>88</v>
      </c>
      <c r="SFB56" s="355" t="s">
        <v>88</v>
      </c>
      <c r="SFC56" s="355" t="s">
        <v>88</v>
      </c>
      <c r="SFD56" s="355" t="s">
        <v>88</v>
      </c>
      <c r="SFE56" s="355" t="s">
        <v>88</v>
      </c>
      <c r="SFF56" s="355" t="s">
        <v>88</v>
      </c>
      <c r="SFG56" s="355" t="s">
        <v>88</v>
      </c>
      <c r="SFH56" s="355" t="s">
        <v>88</v>
      </c>
      <c r="SFI56" s="355" t="s">
        <v>88</v>
      </c>
      <c r="SFJ56" s="355" t="s">
        <v>88</v>
      </c>
      <c r="SFK56" s="355" t="s">
        <v>88</v>
      </c>
      <c r="SFL56" s="355" t="s">
        <v>88</v>
      </c>
      <c r="SFM56" s="355" t="s">
        <v>88</v>
      </c>
      <c r="SFN56" s="355" t="s">
        <v>88</v>
      </c>
      <c r="SFO56" s="355" t="s">
        <v>88</v>
      </c>
      <c r="SFP56" s="355" t="s">
        <v>88</v>
      </c>
      <c r="SFQ56" s="355" t="s">
        <v>88</v>
      </c>
      <c r="SFR56" s="355" t="s">
        <v>88</v>
      </c>
      <c r="SFS56" s="355" t="s">
        <v>88</v>
      </c>
      <c r="SFT56" s="355" t="s">
        <v>88</v>
      </c>
      <c r="SFU56" s="355" t="s">
        <v>88</v>
      </c>
      <c r="SFV56" s="355" t="s">
        <v>88</v>
      </c>
      <c r="SFW56" s="355" t="s">
        <v>88</v>
      </c>
      <c r="SFX56" s="355" t="s">
        <v>88</v>
      </c>
      <c r="SFY56" s="355" t="s">
        <v>88</v>
      </c>
      <c r="SFZ56" s="355" t="s">
        <v>88</v>
      </c>
      <c r="SGA56" s="355" t="s">
        <v>88</v>
      </c>
      <c r="SGB56" s="355" t="s">
        <v>88</v>
      </c>
      <c r="SGC56" s="355" t="s">
        <v>88</v>
      </c>
      <c r="SGD56" s="355" t="s">
        <v>88</v>
      </c>
      <c r="SGE56" s="355" t="s">
        <v>88</v>
      </c>
      <c r="SGF56" s="355" t="s">
        <v>88</v>
      </c>
      <c r="SGG56" s="355" t="s">
        <v>88</v>
      </c>
      <c r="SGH56" s="355" t="s">
        <v>88</v>
      </c>
      <c r="SGI56" s="355" t="s">
        <v>88</v>
      </c>
      <c r="SGJ56" s="355" t="s">
        <v>88</v>
      </c>
      <c r="SGK56" s="355" t="s">
        <v>88</v>
      </c>
      <c r="SGL56" s="355" t="s">
        <v>88</v>
      </c>
      <c r="SGM56" s="355" t="s">
        <v>88</v>
      </c>
      <c r="SGN56" s="355" t="s">
        <v>88</v>
      </c>
      <c r="SGO56" s="355" t="s">
        <v>88</v>
      </c>
      <c r="SGP56" s="355" t="s">
        <v>88</v>
      </c>
      <c r="SGQ56" s="355" t="s">
        <v>88</v>
      </c>
      <c r="SGR56" s="355" t="s">
        <v>88</v>
      </c>
      <c r="SGS56" s="355" t="s">
        <v>88</v>
      </c>
      <c r="SGT56" s="355" t="s">
        <v>88</v>
      </c>
      <c r="SGU56" s="355" t="s">
        <v>88</v>
      </c>
      <c r="SGV56" s="355" t="s">
        <v>88</v>
      </c>
      <c r="SGW56" s="355" t="s">
        <v>88</v>
      </c>
      <c r="SGX56" s="355" t="s">
        <v>88</v>
      </c>
      <c r="SGY56" s="355" t="s">
        <v>88</v>
      </c>
      <c r="SGZ56" s="355" t="s">
        <v>88</v>
      </c>
      <c r="SHA56" s="355" t="s">
        <v>88</v>
      </c>
      <c r="SHB56" s="355" t="s">
        <v>88</v>
      </c>
      <c r="SHC56" s="355" t="s">
        <v>88</v>
      </c>
      <c r="SHD56" s="355" t="s">
        <v>88</v>
      </c>
      <c r="SHE56" s="355" t="s">
        <v>88</v>
      </c>
      <c r="SHF56" s="355" t="s">
        <v>88</v>
      </c>
      <c r="SHG56" s="355" t="s">
        <v>88</v>
      </c>
      <c r="SHH56" s="355" t="s">
        <v>88</v>
      </c>
      <c r="SHI56" s="355" t="s">
        <v>88</v>
      </c>
      <c r="SHJ56" s="355" t="s">
        <v>88</v>
      </c>
      <c r="SHK56" s="355" t="s">
        <v>88</v>
      </c>
      <c r="SHL56" s="355" t="s">
        <v>88</v>
      </c>
      <c r="SHM56" s="355" t="s">
        <v>88</v>
      </c>
      <c r="SHN56" s="355" t="s">
        <v>88</v>
      </c>
      <c r="SHO56" s="355" t="s">
        <v>88</v>
      </c>
      <c r="SHP56" s="355" t="s">
        <v>88</v>
      </c>
      <c r="SHQ56" s="355" t="s">
        <v>88</v>
      </c>
      <c r="SHR56" s="355" t="s">
        <v>88</v>
      </c>
      <c r="SHS56" s="355" t="s">
        <v>88</v>
      </c>
      <c r="SHT56" s="355" t="s">
        <v>88</v>
      </c>
      <c r="SHU56" s="355" t="s">
        <v>88</v>
      </c>
      <c r="SHV56" s="355" t="s">
        <v>88</v>
      </c>
      <c r="SHW56" s="355" t="s">
        <v>88</v>
      </c>
      <c r="SHX56" s="355" t="s">
        <v>88</v>
      </c>
      <c r="SHY56" s="355" t="s">
        <v>88</v>
      </c>
      <c r="SHZ56" s="355" t="s">
        <v>88</v>
      </c>
      <c r="SIA56" s="355" t="s">
        <v>88</v>
      </c>
      <c r="SIB56" s="355" t="s">
        <v>88</v>
      </c>
      <c r="SIC56" s="355" t="s">
        <v>88</v>
      </c>
      <c r="SID56" s="355" t="s">
        <v>88</v>
      </c>
      <c r="SIE56" s="355" t="s">
        <v>88</v>
      </c>
      <c r="SIF56" s="355" t="s">
        <v>88</v>
      </c>
      <c r="SIG56" s="355" t="s">
        <v>88</v>
      </c>
      <c r="SIH56" s="355" t="s">
        <v>88</v>
      </c>
      <c r="SII56" s="355" t="s">
        <v>88</v>
      </c>
      <c r="SIJ56" s="355" t="s">
        <v>88</v>
      </c>
      <c r="SIK56" s="355" t="s">
        <v>88</v>
      </c>
      <c r="SIL56" s="355" t="s">
        <v>88</v>
      </c>
      <c r="SIM56" s="355" t="s">
        <v>88</v>
      </c>
      <c r="SIN56" s="355" t="s">
        <v>88</v>
      </c>
      <c r="SIO56" s="355" t="s">
        <v>88</v>
      </c>
      <c r="SIP56" s="355" t="s">
        <v>88</v>
      </c>
      <c r="SIQ56" s="355" t="s">
        <v>88</v>
      </c>
      <c r="SIR56" s="355" t="s">
        <v>88</v>
      </c>
      <c r="SIS56" s="355" t="s">
        <v>88</v>
      </c>
      <c r="SIT56" s="355" t="s">
        <v>88</v>
      </c>
      <c r="SIU56" s="355" t="s">
        <v>88</v>
      </c>
      <c r="SIV56" s="355" t="s">
        <v>88</v>
      </c>
      <c r="SIW56" s="355" t="s">
        <v>88</v>
      </c>
      <c r="SIX56" s="355" t="s">
        <v>88</v>
      </c>
      <c r="SIY56" s="355" t="s">
        <v>88</v>
      </c>
      <c r="SIZ56" s="355" t="s">
        <v>88</v>
      </c>
      <c r="SJA56" s="355" t="s">
        <v>88</v>
      </c>
      <c r="SJB56" s="355" t="s">
        <v>88</v>
      </c>
      <c r="SJC56" s="355" t="s">
        <v>88</v>
      </c>
      <c r="SJD56" s="355" t="s">
        <v>88</v>
      </c>
      <c r="SJE56" s="355" t="s">
        <v>88</v>
      </c>
      <c r="SJF56" s="355" t="s">
        <v>88</v>
      </c>
      <c r="SJG56" s="355" t="s">
        <v>88</v>
      </c>
      <c r="SJH56" s="355" t="s">
        <v>88</v>
      </c>
      <c r="SJI56" s="355" t="s">
        <v>88</v>
      </c>
      <c r="SJJ56" s="355" t="s">
        <v>88</v>
      </c>
      <c r="SJK56" s="355" t="s">
        <v>88</v>
      </c>
      <c r="SJL56" s="355" t="s">
        <v>88</v>
      </c>
      <c r="SJM56" s="355" t="s">
        <v>88</v>
      </c>
      <c r="SJN56" s="355" t="s">
        <v>88</v>
      </c>
      <c r="SJO56" s="355" t="s">
        <v>88</v>
      </c>
      <c r="SJP56" s="355" t="s">
        <v>88</v>
      </c>
      <c r="SJQ56" s="355" t="s">
        <v>88</v>
      </c>
      <c r="SJR56" s="355" t="s">
        <v>88</v>
      </c>
      <c r="SJS56" s="355" t="s">
        <v>88</v>
      </c>
      <c r="SJT56" s="355" t="s">
        <v>88</v>
      </c>
      <c r="SJU56" s="355" t="s">
        <v>88</v>
      </c>
      <c r="SJV56" s="355" t="s">
        <v>88</v>
      </c>
      <c r="SJW56" s="355" t="s">
        <v>88</v>
      </c>
      <c r="SJX56" s="355" t="s">
        <v>88</v>
      </c>
      <c r="SJY56" s="355" t="s">
        <v>88</v>
      </c>
      <c r="SJZ56" s="355" t="s">
        <v>88</v>
      </c>
      <c r="SKA56" s="355" t="s">
        <v>88</v>
      </c>
      <c r="SKB56" s="355" t="s">
        <v>88</v>
      </c>
      <c r="SKC56" s="355" t="s">
        <v>88</v>
      </c>
      <c r="SKD56" s="355" t="s">
        <v>88</v>
      </c>
      <c r="SKE56" s="355" t="s">
        <v>88</v>
      </c>
      <c r="SKF56" s="355" t="s">
        <v>88</v>
      </c>
      <c r="SKG56" s="355" t="s">
        <v>88</v>
      </c>
      <c r="SKH56" s="355" t="s">
        <v>88</v>
      </c>
      <c r="SKI56" s="355" t="s">
        <v>88</v>
      </c>
      <c r="SKJ56" s="355" t="s">
        <v>88</v>
      </c>
      <c r="SKK56" s="355" t="s">
        <v>88</v>
      </c>
      <c r="SKL56" s="355" t="s">
        <v>88</v>
      </c>
      <c r="SKM56" s="355" t="s">
        <v>88</v>
      </c>
      <c r="SKN56" s="355" t="s">
        <v>88</v>
      </c>
      <c r="SKO56" s="355" t="s">
        <v>88</v>
      </c>
      <c r="SKP56" s="355" t="s">
        <v>88</v>
      </c>
      <c r="SKQ56" s="355" t="s">
        <v>88</v>
      </c>
      <c r="SKR56" s="355" t="s">
        <v>88</v>
      </c>
      <c r="SKS56" s="355" t="s">
        <v>88</v>
      </c>
      <c r="SKT56" s="355" t="s">
        <v>88</v>
      </c>
      <c r="SKU56" s="355" t="s">
        <v>88</v>
      </c>
      <c r="SKV56" s="355" t="s">
        <v>88</v>
      </c>
      <c r="SKW56" s="355" t="s">
        <v>88</v>
      </c>
      <c r="SKX56" s="355" t="s">
        <v>88</v>
      </c>
      <c r="SKY56" s="355" t="s">
        <v>88</v>
      </c>
      <c r="SKZ56" s="355" t="s">
        <v>88</v>
      </c>
      <c r="SLA56" s="355" t="s">
        <v>88</v>
      </c>
      <c r="SLB56" s="355" t="s">
        <v>88</v>
      </c>
      <c r="SLC56" s="355" t="s">
        <v>88</v>
      </c>
      <c r="SLD56" s="355" t="s">
        <v>88</v>
      </c>
      <c r="SLE56" s="355" t="s">
        <v>88</v>
      </c>
      <c r="SLF56" s="355" t="s">
        <v>88</v>
      </c>
      <c r="SLG56" s="355" t="s">
        <v>88</v>
      </c>
      <c r="SLH56" s="355" t="s">
        <v>88</v>
      </c>
      <c r="SLI56" s="355" t="s">
        <v>88</v>
      </c>
      <c r="SLJ56" s="355" t="s">
        <v>88</v>
      </c>
      <c r="SLK56" s="355" t="s">
        <v>88</v>
      </c>
      <c r="SLL56" s="355" t="s">
        <v>88</v>
      </c>
      <c r="SLM56" s="355" t="s">
        <v>88</v>
      </c>
      <c r="SLN56" s="355" t="s">
        <v>88</v>
      </c>
      <c r="SLO56" s="355" t="s">
        <v>88</v>
      </c>
      <c r="SLP56" s="355" t="s">
        <v>88</v>
      </c>
      <c r="SLQ56" s="355" t="s">
        <v>88</v>
      </c>
      <c r="SLR56" s="355" t="s">
        <v>88</v>
      </c>
      <c r="SLS56" s="355" t="s">
        <v>88</v>
      </c>
      <c r="SLT56" s="355" t="s">
        <v>88</v>
      </c>
      <c r="SLU56" s="355" t="s">
        <v>88</v>
      </c>
      <c r="SLV56" s="355" t="s">
        <v>88</v>
      </c>
      <c r="SLW56" s="355" t="s">
        <v>88</v>
      </c>
      <c r="SLX56" s="355" t="s">
        <v>88</v>
      </c>
      <c r="SLY56" s="355" t="s">
        <v>88</v>
      </c>
      <c r="SLZ56" s="355" t="s">
        <v>88</v>
      </c>
      <c r="SMA56" s="355" t="s">
        <v>88</v>
      </c>
      <c r="SMB56" s="355" t="s">
        <v>88</v>
      </c>
      <c r="SMC56" s="355" t="s">
        <v>88</v>
      </c>
      <c r="SMD56" s="355" t="s">
        <v>88</v>
      </c>
      <c r="SME56" s="355" t="s">
        <v>88</v>
      </c>
      <c r="SMF56" s="355" t="s">
        <v>88</v>
      </c>
      <c r="SMG56" s="355" t="s">
        <v>88</v>
      </c>
      <c r="SMH56" s="355" t="s">
        <v>88</v>
      </c>
      <c r="SMI56" s="355" t="s">
        <v>88</v>
      </c>
      <c r="SMJ56" s="355" t="s">
        <v>88</v>
      </c>
      <c r="SMK56" s="355" t="s">
        <v>88</v>
      </c>
      <c r="SML56" s="355" t="s">
        <v>88</v>
      </c>
      <c r="SMM56" s="355" t="s">
        <v>88</v>
      </c>
      <c r="SMN56" s="355" t="s">
        <v>88</v>
      </c>
      <c r="SMO56" s="355" t="s">
        <v>88</v>
      </c>
      <c r="SMP56" s="355" t="s">
        <v>88</v>
      </c>
      <c r="SMQ56" s="355" t="s">
        <v>88</v>
      </c>
      <c r="SMR56" s="355" t="s">
        <v>88</v>
      </c>
      <c r="SMS56" s="355" t="s">
        <v>88</v>
      </c>
      <c r="SMT56" s="355" t="s">
        <v>88</v>
      </c>
      <c r="SMU56" s="355" t="s">
        <v>88</v>
      </c>
      <c r="SMV56" s="355" t="s">
        <v>88</v>
      </c>
      <c r="SMW56" s="355" t="s">
        <v>88</v>
      </c>
      <c r="SMX56" s="355" t="s">
        <v>88</v>
      </c>
      <c r="SMY56" s="355" t="s">
        <v>88</v>
      </c>
      <c r="SMZ56" s="355" t="s">
        <v>88</v>
      </c>
      <c r="SNA56" s="355" t="s">
        <v>88</v>
      </c>
      <c r="SNB56" s="355" t="s">
        <v>88</v>
      </c>
      <c r="SNC56" s="355" t="s">
        <v>88</v>
      </c>
      <c r="SND56" s="355" t="s">
        <v>88</v>
      </c>
      <c r="SNE56" s="355" t="s">
        <v>88</v>
      </c>
      <c r="SNF56" s="355" t="s">
        <v>88</v>
      </c>
      <c r="SNG56" s="355" t="s">
        <v>88</v>
      </c>
      <c r="SNH56" s="355" t="s">
        <v>88</v>
      </c>
      <c r="SNI56" s="355" t="s">
        <v>88</v>
      </c>
      <c r="SNJ56" s="355" t="s">
        <v>88</v>
      </c>
      <c r="SNK56" s="355" t="s">
        <v>88</v>
      </c>
      <c r="SNL56" s="355" t="s">
        <v>88</v>
      </c>
      <c r="SNM56" s="355" t="s">
        <v>88</v>
      </c>
      <c r="SNN56" s="355" t="s">
        <v>88</v>
      </c>
      <c r="SNO56" s="355" t="s">
        <v>88</v>
      </c>
      <c r="SNP56" s="355" t="s">
        <v>88</v>
      </c>
      <c r="SNQ56" s="355" t="s">
        <v>88</v>
      </c>
      <c r="SNR56" s="355" t="s">
        <v>88</v>
      </c>
      <c r="SNS56" s="355" t="s">
        <v>88</v>
      </c>
      <c r="SNT56" s="355" t="s">
        <v>88</v>
      </c>
      <c r="SNU56" s="355" t="s">
        <v>88</v>
      </c>
      <c r="SNV56" s="355" t="s">
        <v>88</v>
      </c>
      <c r="SNW56" s="355" t="s">
        <v>88</v>
      </c>
      <c r="SNX56" s="355" t="s">
        <v>88</v>
      </c>
      <c r="SNY56" s="355" t="s">
        <v>88</v>
      </c>
      <c r="SNZ56" s="355" t="s">
        <v>88</v>
      </c>
      <c r="SOA56" s="355" t="s">
        <v>88</v>
      </c>
      <c r="SOB56" s="355" t="s">
        <v>88</v>
      </c>
      <c r="SOC56" s="355" t="s">
        <v>88</v>
      </c>
      <c r="SOD56" s="355" t="s">
        <v>88</v>
      </c>
      <c r="SOE56" s="355" t="s">
        <v>88</v>
      </c>
      <c r="SOF56" s="355" t="s">
        <v>88</v>
      </c>
      <c r="SOG56" s="355" t="s">
        <v>88</v>
      </c>
      <c r="SOH56" s="355" t="s">
        <v>88</v>
      </c>
      <c r="SOI56" s="355" t="s">
        <v>88</v>
      </c>
      <c r="SOJ56" s="355" t="s">
        <v>88</v>
      </c>
      <c r="SOK56" s="355" t="s">
        <v>88</v>
      </c>
      <c r="SOL56" s="355" t="s">
        <v>88</v>
      </c>
      <c r="SOM56" s="355" t="s">
        <v>88</v>
      </c>
      <c r="SON56" s="355" t="s">
        <v>88</v>
      </c>
      <c r="SOO56" s="355" t="s">
        <v>88</v>
      </c>
      <c r="SOP56" s="355" t="s">
        <v>88</v>
      </c>
      <c r="SOQ56" s="355" t="s">
        <v>88</v>
      </c>
      <c r="SOR56" s="355" t="s">
        <v>88</v>
      </c>
      <c r="SOS56" s="355" t="s">
        <v>88</v>
      </c>
      <c r="SOT56" s="355" t="s">
        <v>88</v>
      </c>
      <c r="SOU56" s="355" t="s">
        <v>88</v>
      </c>
      <c r="SOV56" s="355" t="s">
        <v>88</v>
      </c>
      <c r="SOW56" s="355" t="s">
        <v>88</v>
      </c>
      <c r="SOX56" s="355" t="s">
        <v>88</v>
      </c>
      <c r="SOY56" s="355" t="s">
        <v>88</v>
      </c>
      <c r="SOZ56" s="355" t="s">
        <v>88</v>
      </c>
      <c r="SPA56" s="355" t="s">
        <v>88</v>
      </c>
      <c r="SPB56" s="355" t="s">
        <v>88</v>
      </c>
      <c r="SPC56" s="355" t="s">
        <v>88</v>
      </c>
      <c r="SPD56" s="355" t="s">
        <v>88</v>
      </c>
      <c r="SPE56" s="355" t="s">
        <v>88</v>
      </c>
      <c r="SPF56" s="355" t="s">
        <v>88</v>
      </c>
      <c r="SPG56" s="355" t="s">
        <v>88</v>
      </c>
      <c r="SPH56" s="355" t="s">
        <v>88</v>
      </c>
      <c r="SPI56" s="355" t="s">
        <v>88</v>
      </c>
      <c r="SPJ56" s="355" t="s">
        <v>88</v>
      </c>
      <c r="SPK56" s="355" t="s">
        <v>88</v>
      </c>
      <c r="SPL56" s="355" t="s">
        <v>88</v>
      </c>
      <c r="SPM56" s="355" t="s">
        <v>88</v>
      </c>
      <c r="SPN56" s="355" t="s">
        <v>88</v>
      </c>
      <c r="SPO56" s="355" t="s">
        <v>88</v>
      </c>
      <c r="SPP56" s="355" t="s">
        <v>88</v>
      </c>
      <c r="SPQ56" s="355" t="s">
        <v>88</v>
      </c>
      <c r="SPR56" s="355" t="s">
        <v>88</v>
      </c>
      <c r="SPS56" s="355" t="s">
        <v>88</v>
      </c>
      <c r="SPT56" s="355" t="s">
        <v>88</v>
      </c>
      <c r="SPU56" s="355" t="s">
        <v>88</v>
      </c>
      <c r="SPV56" s="355" t="s">
        <v>88</v>
      </c>
      <c r="SPW56" s="355" t="s">
        <v>88</v>
      </c>
      <c r="SPX56" s="355" t="s">
        <v>88</v>
      </c>
      <c r="SPY56" s="355" t="s">
        <v>88</v>
      </c>
      <c r="SPZ56" s="355" t="s">
        <v>88</v>
      </c>
      <c r="SQA56" s="355" t="s">
        <v>88</v>
      </c>
      <c r="SQB56" s="355" t="s">
        <v>88</v>
      </c>
      <c r="SQC56" s="355" t="s">
        <v>88</v>
      </c>
      <c r="SQD56" s="355" t="s">
        <v>88</v>
      </c>
      <c r="SQE56" s="355" t="s">
        <v>88</v>
      </c>
      <c r="SQF56" s="355" t="s">
        <v>88</v>
      </c>
      <c r="SQG56" s="355" t="s">
        <v>88</v>
      </c>
      <c r="SQH56" s="355" t="s">
        <v>88</v>
      </c>
      <c r="SQI56" s="355" t="s">
        <v>88</v>
      </c>
      <c r="SQJ56" s="355" t="s">
        <v>88</v>
      </c>
      <c r="SQK56" s="355" t="s">
        <v>88</v>
      </c>
      <c r="SQL56" s="355" t="s">
        <v>88</v>
      </c>
      <c r="SQM56" s="355" t="s">
        <v>88</v>
      </c>
      <c r="SQN56" s="355" t="s">
        <v>88</v>
      </c>
      <c r="SQO56" s="355" t="s">
        <v>88</v>
      </c>
      <c r="SQP56" s="355" t="s">
        <v>88</v>
      </c>
      <c r="SQQ56" s="355" t="s">
        <v>88</v>
      </c>
      <c r="SQR56" s="355" t="s">
        <v>88</v>
      </c>
      <c r="SQS56" s="355" t="s">
        <v>88</v>
      </c>
      <c r="SQT56" s="355" t="s">
        <v>88</v>
      </c>
      <c r="SQU56" s="355" t="s">
        <v>88</v>
      </c>
      <c r="SQV56" s="355" t="s">
        <v>88</v>
      </c>
      <c r="SQW56" s="355" t="s">
        <v>88</v>
      </c>
      <c r="SQX56" s="355" t="s">
        <v>88</v>
      </c>
      <c r="SQY56" s="355" t="s">
        <v>88</v>
      </c>
      <c r="SQZ56" s="355" t="s">
        <v>88</v>
      </c>
      <c r="SRA56" s="355" t="s">
        <v>88</v>
      </c>
      <c r="SRB56" s="355" t="s">
        <v>88</v>
      </c>
      <c r="SRC56" s="355" t="s">
        <v>88</v>
      </c>
      <c r="SRD56" s="355" t="s">
        <v>88</v>
      </c>
      <c r="SRE56" s="355" t="s">
        <v>88</v>
      </c>
      <c r="SRF56" s="355" t="s">
        <v>88</v>
      </c>
      <c r="SRG56" s="355" t="s">
        <v>88</v>
      </c>
      <c r="SRH56" s="355" t="s">
        <v>88</v>
      </c>
      <c r="SRI56" s="355" t="s">
        <v>88</v>
      </c>
      <c r="SRJ56" s="355" t="s">
        <v>88</v>
      </c>
      <c r="SRK56" s="355" t="s">
        <v>88</v>
      </c>
      <c r="SRL56" s="355" t="s">
        <v>88</v>
      </c>
      <c r="SRM56" s="355" t="s">
        <v>88</v>
      </c>
      <c r="SRN56" s="355" t="s">
        <v>88</v>
      </c>
      <c r="SRO56" s="355" t="s">
        <v>88</v>
      </c>
      <c r="SRP56" s="355" t="s">
        <v>88</v>
      </c>
      <c r="SRQ56" s="355" t="s">
        <v>88</v>
      </c>
      <c r="SRR56" s="355" t="s">
        <v>88</v>
      </c>
      <c r="SRS56" s="355" t="s">
        <v>88</v>
      </c>
      <c r="SRT56" s="355" t="s">
        <v>88</v>
      </c>
      <c r="SRU56" s="355" t="s">
        <v>88</v>
      </c>
      <c r="SRV56" s="355" t="s">
        <v>88</v>
      </c>
      <c r="SRW56" s="355" t="s">
        <v>88</v>
      </c>
      <c r="SRX56" s="355" t="s">
        <v>88</v>
      </c>
      <c r="SRY56" s="355" t="s">
        <v>88</v>
      </c>
      <c r="SRZ56" s="355" t="s">
        <v>88</v>
      </c>
      <c r="SSA56" s="355" t="s">
        <v>88</v>
      </c>
      <c r="SSB56" s="355" t="s">
        <v>88</v>
      </c>
      <c r="SSC56" s="355" t="s">
        <v>88</v>
      </c>
      <c r="SSD56" s="355" t="s">
        <v>88</v>
      </c>
      <c r="SSE56" s="355" t="s">
        <v>88</v>
      </c>
      <c r="SSF56" s="355" t="s">
        <v>88</v>
      </c>
      <c r="SSG56" s="355" t="s">
        <v>88</v>
      </c>
      <c r="SSH56" s="355" t="s">
        <v>88</v>
      </c>
      <c r="SSI56" s="355" t="s">
        <v>88</v>
      </c>
      <c r="SSJ56" s="355" t="s">
        <v>88</v>
      </c>
      <c r="SSK56" s="355" t="s">
        <v>88</v>
      </c>
      <c r="SSL56" s="355" t="s">
        <v>88</v>
      </c>
      <c r="SSM56" s="355" t="s">
        <v>88</v>
      </c>
      <c r="SSN56" s="355" t="s">
        <v>88</v>
      </c>
      <c r="SSO56" s="355" t="s">
        <v>88</v>
      </c>
      <c r="SSP56" s="355" t="s">
        <v>88</v>
      </c>
      <c r="SSQ56" s="355" t="s">
        <v>88</v>
      </c>
      <c r="SSR56" s="355" t="s">
        <v>88</v>
      </c>
      <c r="SSS56" s="355" t="s">
        <v>88</v>
      </c>
      <c r="SST56" s="355" t="s">
        <v>88</v>
      </c>
      <c r="SSU56" s="355" t="s">
        <v>88</v>
      </c>
      <c r="SSV56" s="355" t="s">
        <v>88</v>
      </c>
      <c r="SSW56" s="355" t="s">
        <v>88</v>
      </c>
      <c r="SSX56" s="355" t="s">
        <v>88</v>
      </c>
      <c r="SSY56" s="355" t="s">
        <v>88</v>
      </c>
      <c r="SSZ56" s="355" t="s">
        <v>88</v>
      </c>
      <c r="STA56" s="355" t="s">
        <v>88</v>
      </c>
      <c r="STB56" s="355" t="s">
        <v>88</v>
      </c>
      <c r="STC56" s="355" t="s">
        <v>88</v>
      </c>
      <c r="STD56" s="355" t="s">
        <v>88</v>
      </c>
      <c r="STE56" s="355" t="s">
        <v>88</v>
      </c>
      <c r="STF56" s="355" t="s">
        <v>88</v>
      </c>
      <c r="STG56" s="355" t="s">
        <v>88</v>
      </c>
      <c r="STH56" s="355" t="s">
        <v>88</v>
      </c>
      <c r="STI56" s="355" t="s">
        <v>88</v>
      </c>
      <c r="STJ56" s="355" t="s">
        <v>88</v>
      </c>
      <c r="STK56" s="355" t="s">
        <v>88</v>
      </c>
      <c r="STL56" s="355" t="s">
        <v>88</v>
      </c>
      <c r="STM56" s="355" t="s">
        <v>88</v>
      </c>
      <c r="STN56" s="355" t="s">
        <v>88</v>
      </c>
      <c r="STO56" s="355" t="s">
        <v>88</v>
      </c>
      <c r="STP56" s="355" t="s">
        <v>88</v>
      </c>
      <c r="STQ56" s="355" t="s">
        <v>88</v>
      </c>
      <c r="STR56" s="355" t="s">
        <v>88</v>
      </c>
      <c r="STS56" s="355" t="s">
        <v>88</v>
      </c>
      <c r="STT56" s="355" t="s">
        <v>88</v>
      </c>
      <c r="STU56" s="355" t="s">
        <v>88</v>
      </c>
      <c r="STV56" s="355" t="s">
        <v>88</v>
      </c>
      <c r="STW56" s="355" t="s">
        <v>88</v>
      </c>
      <c r="STX56" s="355" t="s">
        <v>88</v>
      </c>
      <c r="STY56" s="355" t="s">
        <v>88</v>
      </c>
      <c r="STZ56" s="355" t="s">
        <v>88</v>
      </c>
      <c r="SUA56" s="355" t="s">
        <v>88</v>
      </c>
      <c r="SUB56" s="355" t="s">
        <v>88</v>
      </c>
      <c r="SUC56" s="355" t="s">
        <v>88</v>
      </c>
      <c r="SUD56" s="355" t="s">
        <v>88</v>
      </c>
      <c r="SUE56" s="355" t="s">
        <v>88</v>
      </c>
      <c r="SUF56" s="355" t="s">
        <v>88</v>
      </c>
      <c r="SUG56" s="355" t="s">
        <v>88</v>
      </c>
      <c r="SUH56" s="355" t="s">
        <v>88</v>
      </c>
      <c r="SUI56" s="355" t="s">
        <v>88</v>
      </c>
      <c r="SUJ56" s="355" t="s">
        <v>88</v>
      </c>
      <c r="SUK56" s="355" t="s">
        <v>88</v>
      </c>
      <c r="SUL56" s="355" t="s">
        <v>88</v>
      </c>
      <c r="SUM56" s="355" t="s">
        <v>88</v>
      </c>
      <c r="SUN56" s="355" t="s">
        <v>88</v>
      </c>
      <c r="SUO56" s="355" t="s">
        <v>88</v>
      </c>
      <c r="SUP56" s="355" t="s">
        <v>88</v>
      </c>
      <c r="SUQ56" s="355" t="s">
        <v>88</v>
      </c>
      <c r="SUR56" s="355" t="s">
        <v>88</v>
      </c>
      <c r="SUS56" s="355" t="s">
        <v>88</v>
      </c>
      <c r="SUT56" s="355" t="s">
        <v>88</v>
      </c>
      <c r="SUU56" s="355" t="s">
        <v>88</v>
      </c>
      <c r="SUV56" s="355" t="s">
        <v>88</v>
      </c>
      <c r="SUW56" s="355" t="s">
        <v>88</v>
      </c>
      <c r="SUX56" s="355" t="s">
        <v>88</v>
      </c>
      <c r="SUY56" s="355" t="s">
        <v>88</v>
      </c>
      <c r="SUZ56" s="355" t="s">
        <v>88</v>
      </c>
      <c r="SVA56" s="355" t="s">
        <v>88</v>
      </c>
      <c r="SVB56" s="355" t="s">
        <v>88</v>
      </c>
      <c r="SVC56" s="355" t="s">
        <v>88</v>
      </c>
      <c r="SVD56" s="355" t="s">
        <v>88</v>
      </c>
      <c r="SVE56" s="355" t="s">
        <v>88</v>
      </c>
      <c r="SVF56" s="355" t="s">
        <v>88</v>
      </c>
      <c r="SVG56" s="355" t="s">
        <v>88</v>
      </c>
      <c r="SVH56" s="355" t="s">
        <v>88</v>
      </c>
      <c r="SVI56" s="355" t="s">
        <v>88</v>
      </c>
      <c r="SVJ56" s="355" t="s">
        <v>88</v>
      </c>
      <c r="SVK56" s="355" t="s">
        <v>88</v>
      </c>
      <c r="SVL56" s="355" t="s">
        <v>88</v>
      </c>
      <c r="SVM56" s="355" t="s">
        <v>88</v>
      </c>
      <c r="SVN56" s="355" t="s">
        <v>88</v>
      </c>
      <c r="SVO56" s="355" t="s">
        <v>88</v>
      </c>
      <c r="SVP56" s="355" t="s">
        <v>88</v>
      </c>
      <c r="SVQ56" s="355" t="s">
        <v>88</v>
      </c>
      <c r="SVR56" s="355" t="s">
        <v>88</v>
      </c>
      <c r="SVS56" s="355" t="s">
        <v>88</v>
      </c>
      <c r="SVT56" s="355" t="s">
        <v>88</v>
      </c>
      <c r="SVU56" s="355" t="s">
        <v>88</v>
      </c>
      <c r="SVV56" s="355" t="s">
        <v>88</v>
      </c>
      <c r="SVW56" s="355" t="s">
        <v>88</v>
      </c>
      <c r="SVX56" s="355" t="s">
        <v>88</v>
      </c>
      <c r="SVY56" s="355" t="s">
        <v>88</v>
      </c>
      <c r="SVZ56" s="355" t="s">
        <v>88</v>
      </c>
      <c r="SWA56" s="355" t="s">
        <v>88</v>
      </c>
      <c r="SWB56" s="355" t="s">
        <v>88</v>
      </c>
      <c r="SWC56" s="355" t="s">
        <v>88</v>
      </c>
      <c r="SWD56" s="355" t="s">
        <v>88</v>
      </c>
      <c r="SWE56" s="355" t="s">
        <v>88</v>
      </c>
      <c r="SWF56" s="355" t="s">
        <v>88</v>
      </c>
      <c r="SWG56" s="355" t="s">
        <v>88</v>
      </c>
      <c r="SWH56" s="355" t="s">
        <v>88</v>
      </c>
      <c r="SWI56" s="355" t="s">
        <v>88</v>
      </c>
      <c r="SWJ56" s="355" t="s">
        <v>88</v>
      </c>
      <c r="SWK56" s="355" t="s">
        <v>88</v>
      </c>
      <c r="SWL56" s="355" t="s">
        <v>88</v>
      </c>
      <c r="SWM56" s="355" t="s">
        <v>88</v>
      </c>
      <c r="SWN56" s="355" t="s">
        <v>88</v>
      </c>
      <c r="SWO56" s="355" t="s">
        <v>88</v>
      </c>
      <c r="SWP56" s="355" t="s">
        <v>88</v>
      </c>
      <c r="SWQ56" s="355" t="s">
        <v>88</v>
      </c>
      <c r="SWR56" s="355" t="s">
        <v>88</v>
      </c>
      <c r="SWS56" s="355" t="s">
        <v>88</v>
      </c>
      <c r="SWT56" s="355" t="s">
        <v>88</v>
      </c>
      <c r="SWU56" s="355" t="s">
        <v>88</v>
      </c>
      <c r="SWV56" s="355" t="s">
        <v>88</v>
      </c>
      <c r="SWW56" s="355" t="s">
        <v>88</v>
      </c>
      <c r="SWX56" s="355" t="s">
        <v>88</v>
      </c>
      <c r="SWY56" s="355" t="s">
        <v>88</v>
      </c>
      <c r="SWZ56" s="355" t="s">
        <v>88</v>
      </c>
      <c r="SXA56" s="355" t="s">
        <v>88</v>
      </c>
      <c r="SXB56" s="355" t="s">
        <v>88</v>
      </c>
      <c r="SXC56" s="355" t="s">
        <v>88</v>
      </c>
      <c r="SXD56" s="355" t="s">
        <v>88</v>
      </c>
      <c r="SXE56" s="355" t="s">
        <v>88</v>
      </c>
      <c r="SXF56" s="355" t="s">
        <v>88</v>
      </c>
      <c r="SXG56" s="355" t="s">
        <v>88</v>
      </c>
      <c r="SXH56" s="355" t="s">
        <v>88</v>
      </c>
      <c r="SXI56" s="355" t="s">
        <v>88</v>
      </c>
      <c r="SXJ56" s="355" t="s">
        <v>88</v>
      </c>
      <c r="SXK56" s="355" t="s">
        <v>88</v>
      </c>
      <c r="SXL56" s="355" t="s">
        <v>88</v>
      </c>
      <c r="SXM56" s="355" t="s">
        <v>88</v>
      </c>
      <c r="SXN56" s="355" t="s">
        <v>88</v>
      </c>
      <c r="SXO56" s="355" t="s">
        <v>88</v>
      </c>
      <c r="SXP56" s="355" t="s">
        <v>88</v>
      </c>
      <c r="SXQ56" s="355" t="s">
        <v>88</v>
      </c>
      <c r="SXR56" s="355" t="s">
        <v>88</v>
      </c>
      <c r="SXS56" s="355" t="s">
        <v>88</v>
      </c>
      <c r="SXT56" s="355" t="s">
        <v>88</v>
      </c>
      <c r="SXU56" s="355" t="s">
        <v>88</v>
      </c>
      <c r="SXV56" s="355" t="s">
        <v>88</v>
      </c>
      <c r="SXW56" s="355" t="s">
        <v>88</v>
      </c>
      <c r="SXX56" s="355" t="s">
        <v>88</v>
      </c>
      <c r="SXY56" s="355" t="s">
        <v>88</v>
      </c>
      <c r="SXZ56" s="355" t="s">
        <v>88</v>
      </c>
      <c r="SYA56" s="355" t="s">
        <v>88</v>
      </c>
      <c r="SYB56" s="355" t="s">
        <v>88</v>
      </c>
      <c r="SYC56" s="355" t="s">
        <v>88</v>
      </c>
      <c r="SYD56" s="355" t="s">
        <v>88</v>
      </c>
      <c r="SYE56" s="355" t="s">
        <v>88</v>
      </c>
      <c r="SYF56" s="355" t="s">
        <v>88</v>
      </c>
      <c r="SYG56" s="355" t="s">
        <v>88</v>
      </c>
      <c r="SYH56" s="355" t="s">
        <v>88</v>
      </c>
      <c r="SYI56" s="355" t="s">
        <v>88</v>
      </c>
      <c r="SYJ56" s="355" t="s">
        <v>88</v>
      </c>
      <c r="SYK56" s="355" t="s">
        <v>88</v>
      </c>
      <c r="SYL56" s="355" t="s">
        <v>88</v>
      </c>
      <c r="SYM56" s="355" t="s">
        <v>88</v>
      </c>
      <c r="SYN56" s="355" t="s">
        <v>88</v>
      </c>
      <c r="SYO56" s="355" t="s">
        <v>88</v>
      </c>
      <c r="SYP56" s="355" t="s">
        <v>88</v>
      </c>
      <c r="SYQ56" s="355" t="s">
        <v>88</v>
      </c>
      <c r="SYR56" s="355" t="s">
        <v>88</v>
      </c>
      <c r="SYS56" s="355" t="s">
        <v>88</v>
      </c>
      <c r="SYT56" s="355" t="s">
        <v>88</v>
      </c>
      <c r="SYU56" s="355" t="s">
        <v>88</v>
      </c>
      <c r="SYV56" s="355" t="s">
        <v>88</v>
      </c>
      <c r="SYW56" s="355" t="s">
        <v>88</v>
      </c>
      <c r="SYX56" s="355" t="s">
        <v>88</v>
      </c>
      <c r="SYY56" s="355" t="s">
        <v>88</v>
      </c>
      <c r="SYZ56" s="355" t="s">
        <v>88</v>
      </c>
      <c r="SZA56" s="355" t="s">
        <v>88</v>
      </c>
      <c r="SZB56" s="355" t="s">
        <v>88</v>
      </c>
      <c r="SZC56" s="355" t="s">
        <v>88</v>
      </c>
      <c r="SZD56" s="355" t="s">
        <v>88</v>
      </c>
      <c r="SZE56" s="355" t="s">
        <v>88</v>
      </c>
      <c r="SZF56" s="355" t="s">
        <v>88</v>
      </c>
      <c r="SZG56" s="355" t="s">
        <v>88</v>
      </c>
      <c r="SZH56" s="355" t="s">
        <v>88</v>
      </c>
      <c r="SZI56" s="355" t="s">
        <v>88</v>
      </c>
      <c r="SZJ56" s="355" t="s">
        <v>88</v>
      </c>
      <c r="SZK56" s="355" t="s">
        <v>88</v>
      </c>
      <c r="SZL56" s="355" t="s">
        <v>88</v>
      </c>
      <c r="SZM56" s="355" t="s">
        <v>88</v>
      </c>
      <c r="SZN56" s="355" t="s">
        <v>88</v>
      </c>
      <c r="SZO56" s="355" t="s">
        <v>88</v>
      </c>
      <c r="SZP56" s="355" t="s">
        <v>88</v>
      </c>
      <c r="SZQ56" s="355" t="s">
        <v>88</v>
      </c>
      <c r="SZR56" s="355" t="s">
        <v>88</v>
      </c>
      <c r="SZS56" s="355" t="s">
        <v>88</v>
      </c>
      <c r="SZT56" s="355" t="s">
        <v>88</v>
      </c>
      <c r="SZU56" s="355" t="s">
        <v>88</v>
      </c>
      <c r="SZV56" s="355" t="s">
        <v>88</v>
      </c>
      <c r="SZW56" s="355" t="s">
        <v>88</v>
      </c>
      <c r="SZX56" s="355" t="s">
        <v>88</v>
      </c>
      <c r="SZY56" s="355" t="s">
        <v>88</v>
      </c>
      <c r="SZZ56" s="355" t="s">
        <v>88</v>
      </c>
      <c r="TAA56" s="355" t="s">
        <v>88</v>
      </c>
      <c r="TAB56" s="355" t="s">
        <v>88</v>
      </c>
      <c r="TAC56" s="355" t="s">
        <v>88</v>
      </c>
      <c r="TAD56" s="355" t="s">
        <v>88</v>
      </c>
      <c r="TAE56" s="355" t="s">
        <v>88</v>
      </c>
      <c r="TAF56" s="355" t="s">
        <v>88</v>
      </c>
      <c r="TAG56" s="355" t="s">
        <v>88</v>
      </c>
      <c r="TAH56" s="355" t="s">
        <v>88</v>
      </c>
      <c r="TAI56" s="355" t="s">
        <v>88</v>
      </c>
      <c r="TAJ56" s="355" t="s">
        <v>88</v>
      </c>
      <c r="TAK56" s="355" t="s">
        <v>88</v>
      </c>
      <c r="TAL56" s="355" t="s">
        <v>88</v>
      </c>
      <c r="TAM56" s="355" t="s">
        <v>88</v>
      </c>
      <c r="TAN56" s="355" t="s">
        <v>88</v>
      </c>
      <c r="TAO56" s="355" t="s">
        <v>88</v>
      </c>
      <c r="TAP56" s="355" t="s">
        <v>88</v>
      </c>
      <c r="TAQ56" s="355" t="s">
        <v>88</v>
      </c>
      <c r="TAR56" s="355" t="s">
        <v>88</v>
      </c>
      <c r="TAS56" s="355" t="s">
        <v>88</v>
      </c>
      <c r="TAT56" s="355" t="s">
        <v>88</v>
      </c>
      <c r="TAU56" s="355" t="s">
        <v>88</v>
      </c>
      <c r="TAV56" s="355" t="s">
        <v>88</v>
      </c>
      <c r="TAW56" s="355" t="s">
        <v>88</v>
      </c>
      <c r="TAX56" s="355" t="s">
        <v>88</v>
      </c>
      <c r="TAY56" s="355" t="s">
        <v>88</v>
      </c>
      <c r="TAZ56" s="355" t="s">
        <v>88</v>
      </c>
      <c r="TBA56" s="355" t="s">
        <v>88</v>
      </c>
      <c r="TBB56" s="355" t="s">
        <v>88</v>
      </c>
      <c r="TBC56" s="355" t="s">
        <v>88</v>
      </c>
      <c r="TBD56" s="355" t="s">
        <v>88</v>
      </c>
      <c r="TBE56" s="355" t="s">
        <v>88</v>
      </c>
      <c r="TBF56" s="355" t="s">
        <v>88</v>
      </c>
      <c r="TBG56" s="355" t="s">
        <v>88</v>
      </c>
      <c r="TBH56" s="355" t="s">
        <v>88</v>
      </c>
      <c r="TBI56" s="355" t="s">
        <v>88</v>
      </c>
      <c r="TBJ56" s="355" t="s">
        <v>88</v>
      </c>
      <c r="TBK56" s="355" t="s">
        <v>88</v>
      </c>
      <c r="TBL56" s="355" t="s">
        <v>88</v>
      </c>
      <c r="TBM56" s="355" t="s">
        <v>88</v>
      </c>
      <c r="TBN56" s="355" t="s">
        <v>88</v>
      </c>
      <c r="TBO56" s="355" t="s">
        <v>88</v>
      </c>
      <c r="TBP56" s="355" t="s">
        <v>88</v>
      </c>
      <c r="TBQ56" s="355" t="s">
        <v>88</v>
      </c>
      <c r="TBR56" s="355" t="s">
        <v>88</v>
      </c>
      <c r="TBS56" s="355" t="s">
        <v>88</v>
      </c>
      <c r="TBT56" s="355" t="s">
        <v>88</v>
      </c>
      <c r="TBU56" s="355" t="s">
        <v>88</v>
      </c>
      <c r="TBV56" s="355" t="s">
        <v>88</v>
      </c>
      <c r="TBW56" s="355" t="s">
        <v>88</v>
      </c>
      <c r="TBX56" s="355" t="s">
        <v>88</v>
      </c>
      <c r="TBY56" s="355" t="s">
        <v>88</v>
      </c>
      <c r="TBZ56" s="355" t="s">
        <v>88</v>
      </c>
      <c r="TCA56" s="355" t="s">
        <v>88</v>
      </c>
      <c r="TCB56" s="355" t="s">
        <v>88</v>
      </c>
      <c r="TCC56" s="355" t="s">
        <v>88</v>
      </c>
      <c r="TCD56" s="355" t="s">
        <v>88</v>
      </c>
      <c r="TCE56" s="355" t="s">
        <v>88</v>
      </c>
      <c r="TCF56" s="355" t="s">
        <v>88</v>
      </c>
      <c r="TCG56" s="355" t="s">
        <v>88</v>
      </c>
      <c r="TCH56" s="355" t="s">
        <v>88</v>
      </c>
      <c r="TCI56" s="355" t="s">
        <v>88</v>
      </c>
      <c r="TCJ56" s="355" t="s">
        <v>88</v>
      </c>
      <c r="TCK56" s="355" t="s">
        <v>88</v>
      </c>
      <c r="TCL56" s="355" t="s">
        <v>88</v>
      </c>
      <c r="TCM56" s="355" t="s">
        <v>88</v>
      </c>
      <c r="TCN56" s="355" t="s">
        <v>88</v>
      </c>
      <c r="TCO56" s="355" t="s">
        <v>88</v>
      </c>
      <c r="TCP56" s="355" t="s">
        <v>88</v>
      </c>
      <c r="TCQ56" s="355" t="s">
        <v>88</v>
      </c>
      <c r="TCR56" s="355" t="s">
        <v>88</v>
      </c>
      <c r="TCS56" s="355" t="s">
        <v>88</v>
      </c>
      <c r="TCT56" s="355" t="s">
        <v>88</v>
      </c>
      <c r="TCU56" s="355" t="s">
        <v>88</v>
      </c>
      <c r="TCV56" s="355" t="s">
        <v>88</v>
      </c>
      <c r="TCW56" s="355" t="s">
        <v>88</v>
      </c>
      <c r="TCX56" s="355" t="s">
        <v>88</v>
      </c>
      <c r="TCY56" s="355" t="s">
        <v>88</v>
      </c>
      <c r="TCZ56" s="355" t="s">
        <v>88</v>
      </c>
      <c r="TDA56" s="355" t="s">
        <v>88</v>
      </c>
      <c r="TDB56" s="355" t="s">
        <v>88</v>
      </c>
      <c r="TDC56" s="355" t="s">
        <v>88</v>
      </c>
      <c r="TDD56" s="355" t="s">
        <v>88</v>
      </c>
      <c r="TDE56" s="355" t="s">
        <v>88</v>
      </c>
      <c r="TDF56" s="355" t="s">
        <v>88</v>
      </c>
      <c r="TDG56" s="355" t="s">
        <v>88</v>
      </c>
      <c r="TDH56" s="355" t="s">
        <v>88</v>
      </c>
      <c r="TDI56" s="355" t="s">
        <v>88</v>
      </c>
      <c r="TDJ56" s="355" t="s">
        <v>88</v>
      </c>
      <c r="TDK56" s="355" t="s">
        <v>88</v>
      </c>
      <c r="TDL56" s="355" t="s">
        <v>88</v>
      </c>
      <c r="TDM56" s="355" t="s">
        <v>88</v>
      </c>
      <c r="TDN56" s="355" t="s">
        <v>88</v>
      </c>
      <c r="TDO56" s="355" t="s">
        <v>88</v>
      </c>
      <c r="TDP56" s="355" t="s">
        <v>88</v>
      </c>
      <c r="TDQ56" s="355" t="s">
        <v>88</v>
      </c>
      <c r="TDR56" s="355" t="s">
        <v>88</v>
      </c>
      <c r="TDS56" s="355" t="s">
        <v>88</v>
      </c>
      <c r="TDT56" s="355" t="s">
        <v>88</v>
      </c>
      <c r="TDU56" s="355" t="s">
        <v>88</v>
      </c>
      <c r="TDV56" s="355" t="s">
        <v>88</v>
      </c>
      <c r="TDW56" s="355" t="s">
        <v>88</v>
      </c>
      <c r="TDX56" s="355" t="s">
        <v>88</v>
      </c>
      <c r="TDY56" s="355" t="s">
        <v>88</v>
      </c>
      <c r="TDZ56" s="355" t="s">
        <v>88</v>
      </c>
      <c r="TEA56" s="355" t="s">
        <v>88</v>
      </c>
      <c r="TEB56" s="355" t="s">
        <v>88</v>
      </c>
      <c r="TEC56" s="355" t="s">
        <v>88</v>
      </c>
      <c r="TED56" s="355" t="s">
        <v>88</v>
      </c>
      <c r="TEE56" s="355" t="s">
        <v>88</v>
      </c>
      <c r="TEF56" s="355" t="s">
        <v>88</v>
      </c>
      <c r="TEG56" s="355" t="s">
        <v>88</v>
      </c>
      <c r="TEH56" s="355" t="s">
        <v>88</v>
      </c>
      <c r="TEI56" s="355" t="s">
        <v>88</v>
      </c>
      <c r="TEJ56" s="355" t="s">
        <v>88</v>
      </c>
      <c r="TEK56" s="355" t="s">
        <v>88</v>
      </c>
      <c r="TEL56" s="355" t="s">
        <v>88</v>
      </c>
      <c r="TEM56" s="355" t="s">
        <v>88</v>
      </c>
      <c r="TEN56" s="355" t="s">
        <v>88</v>
      </c>
      <c r="TEO56" s="355" t="s">
        <v>88</v>
      </c>
      <c r="TEP56" s="355" t="s">
        <v>88</v>
      </c>
      <c r="TEQ56" s="355" t="s">
        <v>88</v>
      </c>
      <c r="TER56" s="355" t="s">
        <v>88</v>
      </c>
      <c r="TES56" s="355" t="s">
        <v>88</v>
      </c>
      <c r="TET56" s="355" t="s">
        <v>88</v>
      </c>
      <c r="TEU56" s="355" t="s">
        <v>88</v>
      </c>
      <c r="TEV56" s="355" t="s">
        <v>88</v>
      </c>
      <c r="TEW56" s="355" t="s">
        <v>88</v>
      </c>
      <c r="TEX56" s="355" t="s">
        <v>88</v>
      </c>
      <c r="TEY56" s="355" t="s">
        <v>88</v>
      </c>
      <c r="TEZ56" s="355" t="s">
        <v>88</v>
      </c>
      <c r="TFA56" s="355" t="s">
        <v>88</v>
      </c>
      <c r="TFB56" s="355" t="s">
        <v>88</v>
      </c>
      <c r="TFC56" s="355" t="s">
        <v>88</v>
      </c>
      <c r="TFD56" s="355" t="s">
        <v>88</v>
      </c>
      <c r="TFE56" s="355" t="s">
        <v>88</v>
      </c>
      <c r="TFF56" s="355" t="s">
        <v>88</v>
      </c>
      <c r="TFG56" s="355" t="s">
        <v>88</v>
      </c>
      <c r="TFH56" s="355" t="s">
        <v>88</v>
      </c>
      <c r="TFI56" s="355" t="s">
        <v>88</v>
      </c>
      <c r="TFJ56" s="355" t="s">
        <v>88</v>
      </c>
      <c r="TFK56" s="355" t="s">
        <v>88</v>
      </c>
      <c r="TFL56" s="355" t="s">
        <v>88</v>
      </c>
      <c r="TFM56" s="355" t="s">
        <v>88</v>
      </c>
      <c r="TFN56" s="355" t="s">
        <v>88</v>
      </c>
      <c r="TFO56" s="355" t="s">
        <v>88</v>
      </c>
      <c r="TFP56" s="355" t="s">
        <v>88</v>
      </c>
      <c r="TFQ56" s="355" t="s">
        <v>88</v>
      </c>
      <c r="TFR56" s="355" t="s">
        <v>88</v>
      </c>
      <c r="TFS56" s="355" t="s">
        <v>88</v>
      </c>
      <c r="TFT56" s="355" t="s">
        <v>88</v>
      </c>
      <c r="TFU56" s="355" t="s">
        <v>88</v>
      </c>
      <c r="TFV56" s="355" t="s">
        <v>88</v>
      </c>
      <c r="TFW56" s="355" t="s">
        <v>88</v>
      </c>
      <c r="TFX56" s="355" t="s">
        <v>88</v>
      </c>
      <c r="TFY56" s="355" t="s">
        <v>88</v>
      </c>
      <c r="TFZ56" s="355" t="s">
        <v>88</v>
      </c>
      <c r="TGA56" s="355" t="s">
        <v>88</v>
      </c>
      <c r="TGB56" s="355" t="s">
        <v>88</v>
      </c>
      <c r="TGC56" s="355" t="s">
        <v>88</v>
      </c>
      <c r="TGD56" s="355" t="s">
        <v>88</v>
      </c>
      <c r="TGE56" s="355" t="s">
        <v>88</v>
      </c>
      <c r="TGF56" s="355" t="s">
        <v>88</v>
      </c>
      <c r="TGG56" s="355" t="s">
        <v>88</v>
      </c>
      <c r="TGH56" s="355" t="s">
        <v>88</v>
      </c>
      <c r="TGI56" s="355" t="s">
        <v>88</v>
      </c>
      <c r="TGJ56" s="355" t="s">
        <v>88</v>
      </c>
      <c r="TGK56" s="355" t="s">
        <v>88</v>
      </c>
      <c r="TGL56" s="355" t="s">
        <v>88</v>
      </c>
      <c r="TGM56" s="355" t="s">
        <v>88</v>
      </c>
      <c r="TGN56" s="355" t="s">
        <v>88</v>
      </c>
      <c r="TGO56" s="355" t="s">
        <v>88</v>
      </c>
      <c r="TGP56" s="355" t="s">
        <v>88</v>
      </c>
      <c r="TGQ56" s="355" t="s">
        <v>88</v>
      </c>
      <c r="TGR56" s="355" t="s">
        <v>88</v>
      </c>
      <c r="TGS56" s="355" t="s">
        <v>88</v>
      </c>
      <c r="TGT56" s="355" t="s">
        <v>88</v>
      </c>
      <c r="TGU56" s="355" t="s">
        <v>88</v>
      </c>
      <c r="TGV56" s="355" t="s">
        <v>88</v>
      </c>
      <c r="TGW56" s="355" t="s">
        <v>88</v>
      </c>
      <c r="TGX56" s="355" t="s">
        <v>88</v>
      </c>
      <c r="TGY56" s="355" t="s">
        <v>88</v>
      </c>
      <c r="TGZ56" s="355" t="s">
        <v>88</v>
      </c>
      <c r="THA56" s="355" t="s">
        <v>88</v>
      </c>
      <c r="THB56" s="355" t="s">
        <v>88</v>
      </c>
      <c r="THC56" s="355" t="s">
        <v>88</v>
      </c>
      <c r="THD56" s="355" t="s">
        <v>88</v>
      </c>
      <c r="THE56" s="355" t="s">
        <v>88</v>
      </c>
      <c r="THF56" s="355" t="s">
        <v>88</v>
      </c>
      <c r="THG56" s="355" t="s">
        <v>88</v>
      </c>
      <c r="THH56" s="355" t="s">
        <v>88</v>
      </c>
      <c r="THI56" s="355" t="s">
        <v>88</v>
      </c>
      <c r="THJ56" s="355" t="s">
        <v>88</v>
      </c>
      <c r="THK56" s="355" t="s">
        <v>88</v>
      </c>
      <c r="THL56" s="355" t="s">
        <v>88</v>
      </c>
      <c r="THM56" s="355" t="s">
        <v>88</v>
      </c>
      <c r="THN56" s="355" t="s">
        <v>88</v>
      </c>
      <c r="THO56" s="355" t="s">
        <v>88</v>
      </c>
      <c r="THP56" s="355" t="s">
        <v>88</v>
      </c>
      <c r="THQ56" s="355" t="s">
        <v>88</v>
      </c>
      <c r="THR56" s="355" t="s">
        <v>88</v>
      </c>
      <c r="THS56" s="355" t="s">
        <v>88</v>
      </c>
      <c r="THT56" s="355" t="s">
        <v>88</v>
      </c>
      <c r="THU56" s="355" t="s">
        <v>88</v>
      </c>
      <c r="THV56" s="355" t="s">
        <v>88</v>
      </c>
      <c r="THW56" s="355" t="s">
        <v>88</v>
      </c>
      <c r="THX56" s="355" t="s">
        <v>88</v>
      </c>
      <c r="THY56" s="355" t="s">
        <v>88</v>
      </c>
      <c r="THZ56" s="355" t="s">
        <v>88</v>
      </c>
      <c r="TIA56" s="355" t="s">
        <v>88</v>
      </c>
      <c r="TIB56" s="355" t="s">
        <v>88</v>
      </c>
      <c r="TIC56" s="355" t="s">
        <v>88</v>
      </c>
      <c r="TID56" s="355" t="s">
        <v>88</v>
      </c>
      <c r="TIE56" s="355" t="s">
        <v>88</v>
      </c>
      <c r="TIF56" s="355" t="s">
        <v>88</v>
      </c>
      <c r="TIG56" s="355" t="s">
        <v>88</v>
      </c>
      <c r="TIH56" s="355" t="s">
        <v>88</v>
      </c>
      <c r="TII56" s="355" t="s">
        <v>88</v>
      </c>
      <c r="TIJ56" s="355" t="s">
        <v>88</v>
      </c>
      <c r="TIK56" s="355" t="s">
        <v>88</v>
      </c>
      <c r="TIL56" s="355" t="s">
        <v>88</v>
      </c>
      <c r="TIM56" s="355" t="s">
        <v>88</v>
      </c>
      <c r="TIN56" s="355" t="s">
        <v>88</v>
      </c>
      <c r="TIO56" s="355" t="s">
        <v>88</v>
      </c>
      <c r="TIP56" s="355" t="s">
        <v>88</v>
      </c>
      <c r="TIQ56" s="355" t="s">
        <v>88</v>
      </c>
      <c r="TIR56" s="355" t="s">
        <v>88</v>
      </c>
      <c r="TIS56" s="355" t="s">
        <v>88</v>
      </c>
      <c r="TIT56" s="355" t="s">
        <v>88</v>
      </c>
      <c r="TIU56" s="355" t="s">
        <v>88</v>
      </c>
      <c r="TIV56" s="355" t="s">
        <v>88</v>
      </c>
      <c r="TIW56" s="355" t="s">
        <v>88</v>
      </c>
      <c r="TIX56" s="355" t="s">
        <v>88</v>
      </c>
      <c r="TIY56" s="355" t="s">
        <v>88</v>
      </c>
      <c r="TIZ56" s="355" t="s">
        <v>88</v>
      </c>
      <c r="TJA56" s="355" t="s">
        <v>88</v>
      </c>
      <c r="TJB56" s="355" t="s">
        <v>88</v>
      </c>
      <c r="TJC56" s="355" t="s">
        <v>88</v>
      </c>
      <c r="TJD56" s="355" t="s">
        <v>88</v>
      </c>
      <c r="TJE56" s="355" t="s">
        <v>88</v>
      </c>
      <c r="TJF56" s="355" t="s">
        <v>88</v>
      </c>
      <c r="TJG56" s="355" t="s">
        <v>88</v>
      </c>
      <c r="TJH56" s="355" t="s">
        <v>88</v>
      </c>
      <c r="TJI56" s="355" t="s">
        <v>88</v>
      </c>
      <c r="TJJ56" s="355" t="s">
        <v>88</v>
      </c>
      <c r="TJK56" s="355" t="s">
        <v>88</v>
      </c>
      <c r="TJL56" s="355" t="s">
        <v>88</v>
      </c>
      <c r="TJM56" s="355" t="s">
        <v>88</v>
      </c>
      <c r="TJN56" s="355" t="s">
        <v>88</v>
      </c>
      <c r="TJO56" s="355" t="s">
        <v>88</v>
      </c>
      <c r="TJP56" s="355" t="s">
        <v>88</v>
      </c>
      <c r="TJQ56" s="355" t="s">
        <v>88</v>
      </c>
      <c r="TJR56" s="355" t="s">
        <v>88</v>
      </c>
      <c r="TJS56" s="355" t="s">
        <v>88</v>
      </c>
      <c r="TJT56" s="355" t="s">
        <v>88</v>
      </c>
      <c r="TJU56" s="355" t="s">
        <v>88</v>
      </c>
      <c r="TJV56" s="355" t="s">
        <v>88</v>
      </c>
      <c r="TJW56" s="355" t="s">
        <v>88</v>
      </c>
      <c r="TJX56" s="355" t="s">
        <v>88</v>
      </c>
      <c r="TJY56" s="355" t="s">
        <v>88</v>
      </c>
      <c r="TJZ56" s="355" t="s">
        <v>88</v>
      </c>
      <c r="TKA56" s="355" t="s">
        <v>88</v>
      </c>
      <c r="TKB56" s="355" t="s">
        <v>88</v>
      </c>
      <c r="TKC56" s="355" t="s">
        <v>88</v>
      </c>
      <c r="TKD56" s="355" t="s">
        <v>88</v>
      </c>
      <c r="TKE56" s="355" t="s">
        <v>88</v>
      </c>
      <c r="TKF56" s="355" t="s">
        <v>88</v>
      </c>
      <c r="TKG56" s="355" t="s">
        <v>88</v>
      </c>
      <c r="TKH56" s="355" t="s">
        <v>88</v>
      </c>
      <c r="TKI56" s="355" t="s">
        <v>88</v>
      </c>
      <c r="TKJ56" s="355" t="s">
        <v>88</v>
      </c>
      <c r="TKK56" s="355" t="s">
        <v>88</v>
      </c>
      <c r="TKL56" s="355" t="s">
        <v>88</v>
      </c>
      <c r="TKM56" s="355" t="s">
        <v>88</v>
      </c>
      <c r="TKN56" s="355" t="s">
        <v>88</v>
      </c>
      <c r="TKO56" s="355" t="s">
        <v>88</v>
      </c>
      <c r="TKP56" s="355" t="s">
        <v>88</v>
      </c>
      <c r="TKQ56" s="355" t="s">
        <v>88</v>
      </c>
      <c r="TKR56" s="355" t="s">
        <v>88</v>
      </c>
      <c r="TKS56" s="355" t="s">
        <v>88</v>
      </c>
      <c r="TKT56" s="355" t="s">
        <v>88</v>
      </c>
      <c r="TKU56" s="355" t="s">
        <v>88</v>
      </c>
      <c r="TKV56" s="355" t="s">
        <v>88</v>
      </c>
      <c r="TKW56" s="355" t="s">
        <v>88</v>
      </c>
      <c r="TKX56" s="355" t="s">
        <v>88</v>
      </c>
      <c r="TKY56" s="355" t="s">
        <v>88</v>
      </c>
      <c r="TKZ56" s="355" t="s">
        <v>88</v>
      </c>
      <c r="TLA56" s="355" t="s">
        <v>88</v>
      </c>
      <c r="TLB56" s="355" t="s">
        <v>88</v>
      </c>
      <c r="TLC56" s="355" t="s">
        <v>88</v>
      </c>
      <c r="TLD56" s="355" t="s">
        <v>88</v>
      </c>
      <c r="TLE56" s="355" t="s">
        <v>88</v>
      </c>
      <c r="TLF56" s="355" t="s">
        <v>88</v>
      </c>
      <c r="TLG56" s="355" t="s">
        <v>88</v>
      </c>
      <c r="TLH56" s="355" t="s">
        <v>88</v>
      </c>
      <c r="TLI56" s="355" t="s">
        <v>88</v>
      </c>
      <c r="TLJ56" s="355" t="s">
        <v>88</v>
      </c>
      <c r="TLK56" s="355" t="s">
        <v>88</v>
      </c>
      <c r="TLL56" s="355" t="s">
        <v>88</v>
      </c>
      <c r="TLM56" s="355" t="s">
        <v>88</v>
      </c>
      <c r="TLN56" s="355" t="s">
        <v>88</v>
      </c>
      <c r="TLO56" s="355" t="s">
        <v>88</v>
      </c>
      <c r="TLP56" s="355" t="s">
        <v>88</v>
      </c>
      <c r="TLQ56" s="355" t="s">
        <v>88</v>
      </c>
      <c r="TLR56" s="355" t="s">
        <v>88</v>
      </c>
      <c r="TLS56" s="355" t="s">
        <v>88</v>
      </c>
      <c r="TLT56" s="355" t="s">
        <v>88</v>
      </c>
      <c r="TLU56" s="355" t="s">
        <v>88</v>
      </c>
      <c r="TLV56" s="355" t="s">
        <v>88</v>
      </c>
      <c r="TLW56" s="355" t="s">
        <v>88</v>
      </c>
      <c r="TLX56" s="355" t="s">
        <v>88</v>
      </c>
      <c r="TLY56" s="355" t="s">
        <v>88</v>
      </c>
      <c r="TLZ56" s="355" t="s">
        <v>88</v>
      </c>
      <c r="TMA56" s="355" t="s">
        <v>88</v>
      </c>
      <c r="TMB56" s="355" t="s">
        <v>88</v>
      </c>
      <c r="TMC56" s="355" t="s">
        <v>88</v>
      </c>
      <c r="TMD56" s="355" t="s">
        <v>88</v>
      </c>
      <c r="TME56" s="355" t="s">
        <v>88</v>
      </c>
      <c r="TMF56" s="355" t="s">
        <v>88</v>
      </c>
      <c r="TMG56" s="355" t="s">
        <v>88</v>
      </c>
      <c r="TMH56" s="355" t="s">
        <v>88</v>
      </c>
      <c r="TMI56" s="355" t="s">
        <v>88</v>
      </c>
      <c r="TMJ56" s="355" t="s">
        <v>88</v>
      </c>
      <c r="TMK56" s="355" t="s">
        <v>88</v>
      </c>
      <c r="TML56" s="355" t="s">
        <v>88</v>
      </c>
      <c r="TMM56" s="355" t="s">
        <v>88</v>
      </c>
      <c r="TMN56" s="355" t="s">
        <v>88</v>
      </c>
      <c r="TMO56" s="355" t="s">
        <v>88</v>
      </c>
      <c r="TMP56" s="355" t="s">
        <v>88</v>
      </c>
      <c r="TMQ56" s="355" t="s">
        <v>88</v>
      </c>
      <c r="TMR56" s="355" t="s">
        <v>88</v>
      </c>
      <c r="TMS56" s="355" t="s">
        <v>88</v>
      </c>
      <c r="TMT56" s="355" t="s">
        <v>88</v>
      </c>
      <c r="TMU56" s="355" t="s">
        <v>88</v>
      </c>
      <c r="TMV56" s="355" t="s">
        <v>88</v>
      </c>
      <c r="TMW56" s="355" t="s">
        <v>88</v>
      </c>
      <c r="TMX56" s="355" t="s">
        <v>88</v>
      </c>
      <c r="TMY56" s="355" t="s">
        <v>88</v>
      </c>
      <c r="TMZ56" s="355" t="s">
        <v>88</v>
      </c>
      <c r="TNA56" s="355" t="s">
        <v>88</v>
      </c>
      <c r="TNB56" s="355" t="s">
        <v>88</v>
      </c>
      <c r="TNC56" s="355" t="s">
        <v>88</v>
      </c>
      <c r="TND56" s="355" t="s">
        <v>88</v>
      </c>
      <c r="TNE56" s="355" t="s">
        <v>88</v>
      </c>
      <c r="TNF56" s="355" t="s">
        <v>88</v>
      </c>
      <c r="TNG56" s="355" t="s">
        <v>88</v>
      </c>
      <c r="TNH56" s="355" t="s">
        <v>88</v>
      </c>
      <c r="TNI56" s="355" t="s">
        <v>88</v>
      </c>
      <c r="TNJ56" s="355" t="s">
        <v>88</v>
      </c>
      <c r="TNK56" s="355" t="s">
        <v>88</v>
      </c>
      <c r="TNL56" s="355" t="s">
        <v>88</v>
      </c>
      <c r="TNM56" s="355" t="s">
        <v>88</v>
      </c>
      <c r="TNN56" s="355" t="s">
        <v>88</v>
      </c>
      <c r="TNO56" s="355" t="s">
        <v>88</v>
      </c>
      <c r="TNP56" s="355" t="s">
        <v>88</v>
      </c>
      <c r="TNQ56" s="355" t="s">
        <v>88</v>
      </c>
      <c r="TNR56" s="355" t="s">
        <v>88</v>
      </c>
      <c r="TNS56" s="355" t="s">
        <v>88</v>
      </c>
      <c r="TNT56" s="355" t="s">
        <v>88</v>
      </c>
      <c r="TNU56" s="355" t="s">
        <v>88</v>
      </c>
      <c r="TNV56" s="355" t="s">
        <v>88</v>
      </c>
      <c r="TNW56" s="355" t="s">
        <v>88</v>
      </c>
      <c r="TNX56" s="355" t="s">
        <v>88</v>
      </c>
      <c r="TNY56" s="355" t="s">
        <v>88</v>
      </c>
      <c r="TNZ56" s="355" t="s">
        <v>88</v>
      </c>
      <c r="TOA56" s="355" t="s">
        <v>88</v>
      </c>
      <c r="TOB56" s="355" t="s">
        <v>88</v>
      </c>
      <c r="TOC56" s="355" t="s">
        <v>88</v>
      </c>
      <c r="TOD56" s="355" t="s">
        <v>88</v>
      </c>
      <c r="TOE56" s="355" t="s">
        <v>88</v>
      </c>
      <c r="TOF56" s="355" t="s">
        <v>88</v>
      </c>
      <c r="TOG56" s="355" t="s">
        <v>88</v>
      </c>
      <c r="TOH56" s="355" t="s">
        <v>88</v>
      </c>
      <c r="TOI56" s="355" t="s">
        <v>88</v>
      </c>
      <c r="TOJ56" s="355" t="s">
        <v>88</v>
      </c>
      <c r="TOK56" s="355" t="s">
        <v>88</v>
      </c>
      <c r="TOL56" s="355" t="s">
        <v>88</v>
      </c>
      <c r="TOM56" s="355" t="s">
        <v>88</v>
      </c>
      <c r="TON56" s="355" t="s">
        <v>88</v>
      </c>
      <c r="TOO56" s="355" t="s">
        <v>88</v>
      </c>
      <c r="TOP56" s="355" t="s">
        <v>88</v>
      </c>
      <c r="TOQ56" s="355" t="s">
        <v>88</v>
      </c>
      <c r="TOR56" s="355" t="s">
        <v>88</v>
      </c>
      <c r="TOS56" s="355" t="s">
        <v>88</v>
      </c>
      <c r="TOT56" s="355" t="s">
        <v>88</v>
      </c>
      <c r="TOU56" s="355" t="s">
        <v>88</v>
      </c>
      <c r="TOV56" s="355" t="s">
        <v>88</v>
      </c>
      <c r="TOW56" s="355" t="s">
        <v>88</v>
      </c>
      <c r="TOX56" s="355" t="s">
        <v>88</v>
      </c>
      <c r="TOY56" s="355" t="s">
        <v>88</v>
      </c>
      <c r="TOZ56" s="355" t="s">
        <v>88</v>
      </c>
      <c r="TPA56" s="355" t="s">
        <v>88</v>
      </c>
      <c r="TPB56" s="355" t="s">
        <v>88</v>
      </c>
      <c r="TPC56" s="355" t="s">
        <v>88</v>
      </c>
      <c r="TPD56" s="355" t="s">
        <v>88</v>
      </c>
      <c r="TPE56" s="355" t="s">
        <v>88</v>
      </c>
      <c r="TPF56" s="355" t="s">
        <v>88</v>
      </c>
      <c r="TPG56" s="355" t="s">
        <v>88</v>
      </c>
      <c r="TPH56" s="355" t="s">
        <v>88</v>
      </c>
      <c r="TPI56" s="355" t="s">
        <v>88</v>
      </c>
      <c r="TPJ56" s="355" t="s">
        <v>88</v>
      </c>
      <c r="TPK56" s="355" t="s">
        <v>88</v>
      </c>
      <c r="TPL56" s="355" t="s">
        <v>88</v>
      </c>
      <c r="TPM56" s="355" t="s">
        <v>88</v>
      </c>
      <c r="TPN56" s="355" t="s">
        <v>88</v>
      </c>
      <c r="TPO56" s="355" t="s">
        <v>88</v>
      </c>
      <c r="TPP56" s="355" t="s">
        <v>88</v>
      </c>
      <c r="TPQ56" s="355" t="s">
        <v>88</v>
      </c>
      <c r="TPR56" s="355" t="s">
        <v>88</v>
      </c>
      <c r="TPS56" s="355" t="s">
        <v>88</v>
      </c>
      <c r="TPT56" s="355" t="s">
        <v>88</v>
      </c>
      <c r="TPU56" s="355" t="s">
        <v>88</v>
      </c>
      <c r="TPV56" s="355" t="s">
        <v>88</v>
      </c>
      <c r="TPW56" s="355" t="s">
        <v>88</v>
      </c>
      <c r="TPX56" s="355" t="s">
        <v>88</v>
      </c>
      <c r="TPY56" s="355" t="s">
        <v>88</v>
      </c>
      <c r="TPZ56" s="355" t="s">
        <v>88</v>
      </c>
      <c r="TQA56" s="355" t="s">
        <v>88</v>
      </c>
      <c r="TQB56" s="355" t="s">
        <v>88</v>
      </c>
      <c r="TQC56" s="355" t="s">
        <v>88</v>
      </c>
      <c r="TQD56" s="355" t="s">
        <v>88</v>
      </c>
      <c r="TQE56" s="355" t="s">
        <v>88</v>
      </c>
      <c r="TQF56" s="355" t="s">
        <v>88</v>
      </c>
      <c r="TQG56" s="355" t="s">
        <v>88</v>
      </c>
      <c r="TQH56" s="355" t="s">
        <v>88</v>
      </c>
      <c r="TQI56" s="355" t="s">
        <v>88</v>
      </c>
      <c r="TQJ56" s="355" t="s">
        <v>88</v>
      </c>
      <c r="TQK56" s="355" t="s">
        <v>88</v>
      </c>
      <c r="TQL56" s="355" t="s">
        <v>88</v>
      </c>
      <c r="TQM56" s="355" t="s">
        <v>88</v>
      </c>
      <c r="TQN56" s="355" t="s">
        <v>88</v>
      </c>
      <c r="TQO56" s="355" t="s">
        <v>88</v>
      </c>
      <c r="TQP56" s="355" t="s">
        <v>88</v>
      </c>
      <c r="TQQ56" s="355" t="s">
        <v>88</v>
      </c>
      <c r="TQR56" s="355" t="s">
        <v>88</v>
      </c>
      <c r="TQS56" s="355" t="s">
        <v>88</v>
      </c>
      <c r="TQT56" s="355" t="s">
        <v>88</v>
      </c>
      <c r="TQU56" s="355" t="s">
        <v>88</v>
      </c>
      <c r="TQV56" s="355" t="s">
        <v>88</v>
      </c>
      <c r="TQW56" s="355" t="s">
        <v>88</v>
      </c>
      <c r="TQX56" s="355" t="s">
        <v>88</v>
      </c>
      <c r="TQY56" s="355" t="s">
        <v>88</v>
      </c>
      <c r="TQZ56" s="355" t="s">
        <v>88</v>
      </c>
      <c r="TRA56" s="355" t="s">
        <v>88</v>
      </c>
      <c r="TRB56" s="355" t="s">
        <v>88</v>
      </c>
      <c r="TRC56" s="355" t="s">
        <v>88</v>
      </c>
      <c r="TRD56" s="355" t="s">
        <v>88</v>
      </c>
      <c r="TRE56" s="355" t="s">
        <v>88</v>
      </c>
      <c r="TRF56" s="355" t="s">
        <v>88</v>
      </c>
      <c r="TRG56" s="355" t="s">
        <v>88</v>
      </c>
      <c r="TRH56" s="355" t="s">
        <v>88</v>
      </c>
      <c r="TRI56" s="355" t="s">
        <v>88</v>
      </c>
      <c r="TRJ56" s="355" t="s">
        <v>88</v>
      </c>
      <c r="TRK56" s="355" t="s">
        <v>88</v>
      </c>
      <c r="TRL56" s="355" t="s">
        <v>88</v>
      </c>
      <c r="TRM56" s="355" t="s">
        <v>88</v>
      </c>
      <c r="TRN56" s="355" t="s">
        <v>88</v>
      </c>
      <c r="TRO56" s="355" t="s">
        <v>88</v>
      </c>
      <c r="TRP56" s="355" t="s">
        <v>88</v>
      </c>
      <c r="TRQ56" s="355" t="s">
        <v>88</v>
      </c>
      <c r="TRR56" s="355" t="s">
        <v>88</v>
      </c>
      <c r="TRS56" s="355" t="s">
        <v>88</v>
      </c>
      <c r="TRT56" s="355" t="s">
        <v>88</v>
      </c>
      <c r="TRU56" s="355" t="s">
        <v>88</v>
      </c>
      <c r="TRV56" s="355" t="s">
        <v>88</v>
      </c>
      <c r="TRW56" s="355" t="s">
        <v>88</v>
      </c>
      <c r="TRX56" s="355" t="s">
        <v>88</v>
      </c>
      <c r="TRY56" s="355" t="s">
        <v>88</v>
      </c>
      <c r="TRZ56" s="355" t="s">
        <v>88</v>
      </c>
      <c r="TSA56" s="355" t="s">
        <v>88</v>
      </c>
      <c r="TSB56" s="355" t="s">
        <v>88</v>
      </c>
      <c r="TSC56" s="355" t="s">
        <v>88</v>
      </c>
      <c r="TSD56" s="355" t="s">
        <v>88</v>
      </c>
      <c r="TSE56" s="355" t="s">
        <v>88</v>
      </c>
      <c r="TSF56" s="355" t="s">
        <v>88</v>
      </c>
      <c r="TSG56" s="355" t="s">
        <v>88</v>
      </c>
      <c r="TSH56" s="355" t="s">
        <v>88</v>
      </c>
      <c r="TSI56" s="355" t="s">
        <v>88</v>
      </c>
      <c r="TSJ56" s="355" t="s">
        <v>88</v>
      </c>
      <c r="TSK56" s="355" t="s">
        <v>88</v>
      </c>
      <c r="TSL56" s="355" t="s">
        <v>88</v>
      </c>
      <c r="TSM56" s="355" t="s">
        <v>88</v>
      </c>
      <c r="TSN56" s="355" t="s">
        <v>88</v>
      </c>
      <c r="TSO56" s="355" t="s">
        <v>88</v>
      </c>
      <c r="TSP56" s="355" t="s">
        <v>88</v>
      </c>
      <c r="TSQ56" s="355" t="s">
        <v>88</v>
      </c>
      <c r="TSR56" s="355" t="s">
        <v>88</v>
      </c>
      <c r="TSS56" s="355" t="s">
        <v>88</v>
      </c>
      <c r="TST56" s="355" t="s">
        <v>88</v>
      </c>
      <c r="TSU56" s="355" t="s">
        <v>88</v>
      </c>
      <c r="TSV56" s="355" t="s">
        <v>88</v>
      </c>
      <c r="TSW56" s="355" t="s">
        <v>88</v>
      </c>
      <c r="TSX56" s="355" t="s">
        <v>88</v>
      </c>
      <c r="TSY56" s="355" t="s">
        <v>88</v>
      </c>
      <c r="TSZ56" s="355" t="s">
        <v>88</v>
      </c>
      <c r="TTA56" s="355" t="s">
        <v>88</v>
      </c>
      <c r="TTB56" s="355" t="s">
        <v>88</v>
      </c>
      <c r="TTC56" s="355" t="s">
        <v>88</v>
      </c>
      <c r="TTD56" s="355" t="s">
        <v>88</v>
      </c>
      <c r="TTE56" s="355" t="s">
        <v>88</v>
      </c>
      <c r="TTF56" s="355" t="s">
        <v>88</v>
      </c>
      <c r="TTG56" s="355" t="s">
        <v>88</v>
      </c>
      <c r="TTH56" s="355" t="s">
        <v>88</v>
      </c>
      <c r="TTI56" s="355" t="s">
        <v>88</v>
      </c>
      <c r="TTJ56" s="355" t="s">
        <v>88</v>
      </c>
      <c r="TTK56" s="355" t="s">
        <v>88</v>
      </c>
      <c r="TTL56" s="355" t="s">
        <v>88</v>
      </c>
      <c r="TTM56" s="355" t="s">
        <v>88</v>
      </c>
      <c r="TTN56" s="355" t="s">
        <v>88</v>
      </c>
      <c r="TTO56" s="355" t="s">
        <v>88</v>
      </c>
      <c r="TTP56" s="355" t="s">
        <v>88</v>
      </c>
      <c r="TTQ56" s="355" t="s">
        <v>88</v>
      </c>
      <c r="TTR56" s="355" t="s">
        <v>88</v>
      </c>
      <c r="TTS56" s="355" t="s">
        <v>88</v>
      </c>
      <c r="TTT56" s="355" t="s">
        <v>88</v>
      </c>
      <c r="TTU56" s="355" t="s">
        <v>88</v>
      </c>
      <c r="TTV56" s="355" t="s">
        <v>88</v>
      </c>
      <c r="TTW56" s="355" t="s">
        <v>88</v>
      </c>
      <c r="TTX56" s="355" t="s">
        <v>88</v>
      </c>
      <c r="TTY56" s="355" t="s">
        <v>88</v>
      </c>
      <c r="TTZ56" s="355" t="s">
        <v>88</v>
      </c>
      <c r="TUA56" s="355" t="s">
        <v>88</v>
      </c>
      <c r="TUB56" s="355" t="s">
        <v>88</v>
      </c>
      <c r="TUC56" s="355" t="s">
        <v>88</v>
      </c>
      <c r="TUD56" s="355" t="s">
        <v>88</v>
      </c>
      <c r="TUE56" s="355" t="s">
        <v>88</v>
      </c>
      <c r="TUF56" s="355" t="s">
        <v>88</v>
      </c>
      <c r="TUG56" s="355" t="s">
        <v>88</v>
      </c>
      <c r="TUH56" s="355" t="s">
        <v>88</v>
      </c>
      <c r="TUI56" s="355" t="s">
        <v>88</v>
      </c>
      <c r="TUJ56" s="355" t="s">
        <v>88</v>
      </c>
      <c r="TUK56" s="355" t="s">
        <v>88</v>
      </c>
      <c r="TUL56" s="355" t="s">
        <v>88</v>
      </c>
      <c r="TUM56" s="355" t="s">
        <v>88</v>
      </c>
      <c r="TUN56" s="355" t="s">
        <v>88</v>
      </c>
      <c r="TUO56" s="355" t="s">
        <v>88</v>
      </c>
      <c r="TUP56" s="355" t="s">
        <v>88</v>
      </c>
      <c r="TUQ56" s="355" t="s">
        <v>88</v>
      </c>
      <c r="TUR56" s="355" t="s">
        <v>88</v>
      </c>
      <c r="TUS56" s="355" t="s">
        <v>88</v>
      </c>
      <c r="TUT56" s="355" t="s">
        <v>88</v>
      </c>
      <c r="TUU56" s="355" t="s">
        <v>88</v>
      </c>
      <c r="TUV56" s="355" t="s">
        <v>88</v>
      </c>
      <c r="TUW56" s="355" t="s">
        <v>88</v>
      </c>
      <c r="TUX56" s="355" t="s">
        <v>88</v>
      </c>
      <c r="TUY56" s="355" t="s">
        <v>88</v>
      </c>
      <c r="TUZ56" s="355" t="s">
        <v>88</v>
      </c>
      <c r="TVA56" s="355" t="s">
        <v>88</v>
      </c>
      <c r="TVB56" s="355" t="s">
        <v>88</v>
      </c>
      <c r="TVC56" s="355" t="s">
        <v>88</v>
      </c>
      <c r="TVD56" s="355" t="s">
        <v>88</v>
      </c>
      <c r="TVE56" s="355" t="s">
        <v>88</v>
      </c>
      <c r="TVF56" s="355" t="s">
        <v>88</v>
      </c>
      <c r="TVG56" s="355" t="s">
        <v>88</v>
      </c>
      <c r="TVH56" s="355" t="s">
        <v>88</v>
      </c>
      <c r="TVI56" s="355" t="s">
        <v>88</v>
      </c>
      <c r="TVJ56" s="355" t="s">
        <v>88</v>
      </c>
      <c r="TVK56" s="355" t="s">
        <v>88</v>
      </c>
      <c r="TVL56" s="355" t="s">
        <v>88</v>
      </c>
      <c r="TVM56" s="355" t="s">
        <v>88</v>
      </c>
      <c r="TVN56" s="355" t="s">
        <v>88</v>
      </c>
      <c r="TVO56" s="355" t="s">
        <v>88</v>
      </c>
      <c r="TVP56" s="355" t="s">
        <v>88</v>
      </c>
      <c r="TVQ56" s="355" t="s">
        <v>88</v>
      </c>
      <c r="TVR56" s="355" t="s">
        <v>88</v>
      </c>
      <c r="TVS56" s="355" t="s">
        <v>88</v>
      </c>
      <c r="TVT56" s="355" t="s">
        <v>88</v>
      </c>
      <c r="TVU56" s="355" t="s">
        <v>88</v>
      </c>
      <c r="TVV56" s="355" t="s">
        <v>88</v>
      </c>
      <c r="TVW56" s="355" t="s">
        <v>88</v>
      </c>
      <c r="TVX56" s="355" t="s">
        <v>88</v>
      </c>
      <c r="TVY56" s="355" t="s">
        <v>88</v>
      </c>
      <c r="TVZ56" s="355" t="s">
        <v>88</v>
      </c>
      <c r="TWA56" s="355" t="s">
        <v>88</v>
      </c>
      <c r="TWB56" s="355" t="s">
        <v>88</v>
      </c>
      <c r="TWC56" s="355" t="s">
        <v>88</v>
      </c>
      <c r="TWD56" s="355" t="s">
        <v>88</v>
      </c>
      <c r="TWE56" s="355" t="s">
        <v>88</v>
      </c>
      <c r="TWF56" s="355" t="s">
        <v>88</v>
      </c>
      <c r="TWG56" s="355" t="s">
        <v>88</v>
      </c>
      <c r="TWH56" s="355" t="s">
        <v>88</v>
      </c>
      <c r="TWI56" s="355" t="s">
        <v>88</v>
      </c>
      <c r="TWJ56" s="355" t="s">
        <v>88</v>
      </c>
      <c r="TWK56" s="355" t="s">
        <v>88</v>
      </c>
      <c r="TWL56" s="355" t="s">
        <v>88</v>
      </c>
      <c r="TWM56" s="355" t="s">
        <v>88</v>
      </c>
      <c r="TWN56" s="355" t="s">
        <v>88</v>
      </c>
      <c r="TWO56" s="355" t="s">
        <v>88</v>
      </c>
      <c r="TWP56" s="355" t="s">
        <v>88</v>
      </c>
      <c r="TWQ56" s="355" t="s">
        <v>88</v>
      </c>
      <c r="TWR56" s="355" t="s">
        <v>88</v>
      </c>
      <c r="TWS56" s="355" t="s">
        <v>88</v>
      </c>
      <c r="TWT56" s="355" t="s">
        <v>88</v>
      </c>
      <c r="TWU56" s="355" t="s">
        <v>88</v>
      </c>
      <c r="TWV56" s="355" t="s">
        <v>88</v>
      </c>
      <c r="TWW56" s="355" t="s">
        <v>88</v>
      </c>
      <c r="TWX56" s="355" t="s">
        <v>88</v>
      </c>
      <c r="TWY56" s="355" t="s">
        <v>88</v>
      </c>
      <c r="TWZ56" s="355" t="s">
        <v>88</v>
      </c>
      <c r="TXA56" s="355" t="s">
        <v>88</v>
      </c>
      <c r="TXB56" s="355" t="s">
        <v>88</v>
      </c>
      <c r="TXC56" s="355" t="s">
        <v>88</v>
      </c>
      <c r="TXD56" s="355" t="s">
        <v>88</v>
      </c>
      <c r="TXE56" s="355" t="s">
        <v>88</v>
      </c>
      <c r="TXF56" s="355" t="s">
        <v>88</v>
      </c>
      <c r="TXG56" s="355" t="s">
        <v>88</v>
      </c>
      <c r="TXH56" s="355" t="s">
        <v>88</v>
      </c>
      <c r="TXI56" s="355" t="s">
        <v>88</v>
      </c>
      <c r="TXJ56" s="355" t="s">
        <v>88</v>
      </c>
      <c r="TXK56" s="355" t="s">
        <v>88</v>
      </c>
      <c r="TXL56" s="355" t="s">
        <v>88</v>
      </c>
      <c r="TXM56" s="355" t="s">
        <v>88</v>
      </c>
      <c r="TXN56" s="355" t="s">
        <v>88</v>
      </c>
      <c r="TXO56" s="355" t="s">
        <v>88</v>
      </c>
      <c r="TXP56" s="355" t="s">
        <v>88</v>
      </c>
      <c r="TXQ56" s="355" t="s">
        <v>88</v>
      </c>
      <c r="TXR56" s="355" t="s">
        <v>88</v>
      </c>
      <c r="TXS56" s="355" t="s">
        <v>88</v>
      </c>
      <c r="TXT56" s="355" t="s">
        <v>88</v>
      </c>
      <c r="TXU56" s="355" t="s">
        <v>88</v>
      </c>
      <c r="TXV56" s="355" t="s">
        <v>88</v>
      </c>
      <c r="TXW56" s="355" t="s">
        <v>88</v>
      </c>
      <c r="TXX56" s="355" t="s">
        <v>88</v>
      </c>
      <c r="TXY56" s="355" t="s">
        <v>88</v>
      </c>
      <c r="TXZ56" s="355" t="s">
        <v>88</v>
      </c>
      <c r="TYA56" s="355" t="s">
        <v>88</v>
      </c>
      <c r="TYB56" s="355" t="s">
        <v>88</v>
      </c>
      <c r="TYC56" s="355" t="s">
        <v>88</v>
      </c>
      <c r="TYD56" s="355" t="s">
        <v>88</v>
      </c>
      <c r="TYE56" s="355" t="s">
        <v>88</v>
      </c>
      <c r="TYF56" s="355" t="s">
        <v>88</v>
      </c>
      <c r="TYG56" s="355" t="s">
        <v>88</v>
      </c>
      <c r="TYH56" s="355" t="s">
        <v>88</v>
      </c>
      <c r="TYI56" s="355" t="s">
        <v>88</v>
      </c>
      <c r="TYJ56" s="355" t="s">
        <v>88</v>
      </c>
      <c r="TYK56" s="355" t="s">
        <v>88</v>
      </c>
      <c r="TYL56" s="355" t="s">
        <v>88</v>
      </c>
      <c r="TYM56" s="355" t="s">
        <v>88</v>
      </c>
      <c r="TYN56" s="355" t="s">
        <v>88</v>
      </c>
      <c r="TYO56" s="355" t="s">
        <v>88</v>
      </c>
      <c r="TYP56" s="355" t="s">
        <v>88</v>
      </c>
      <c r="TYQ56" s="355" t="s">
        <v>88</v>
      </c>
      <c r="TYR56" s="355" t="s">
        <v>88</v>
      </c>
      <c r="TYS56" s="355" t="s">
        <v>88</v>
      </c>
      <c r="TYT56" s="355" t="s">
        <v>88</v>
      </c>
      <c r="TYU56" s="355" t="s">
        <v>88</v>
      </c>
      <c r="TYV56" s="355" t="s">
        <v>88</v>
      </c>
      <c r="TYW56" s="355" t="s">
        <v>88</v>
      </c>
      <c r="TYX56" s="355" t="s">
        <v>88</v>
      </c>
      <c r="TYY56" s="355" t="s">
        <v>88</v>
      </c>
      <c r="TYZ56" s="355" t="s">
        <v>88</v>
      </c>
      <c r="TZA56" s="355" t="s">
        <v>88</v>
      </c>
      <c r="TZB56" s="355" t="s">
        <v>88</v>
      </c>
      <c r="TZC56" s="355" t="s">
        <v>88</v>
      </c>
      <c r="TZD56" s="355" t="s">
        <v>88</v>
      </c>
      <c r="TZE56" s="355" t="s">
        <v>88</v>
      </c>
      <c r="TZF56" s="355" t="s">
        <v>88</v>
      </c>
      <c r="TZG56" s="355" t="s">
        <v>88</v>
      </c>
      <c r="TZH56" s="355" t="s">
        <v>88</v>
      </c>
      <c r="TZI56" s="355" t="s">
        <v>88</v>
      </c>
      <c r="TZJ56" s="355" t="s">
        <v>88</v>
      </c>
      <c r="TZK56" s="355" t="s">
        <v>88</v>
      </c>
      <c r="TZL56" s="355" t="s">
        <v>88</v>
      </c>
      <c r="TZM56" s="355" t="s">
        <v>88</v>
      </c>
      <c r="TZN56" s="355" t="s">
        <v>88</v>
      </c>
      <c r="TZO56" s="355" t="s">
        <v>88</v>
      </c>
      <c r="TZP56" s="355" t="s">
        <v>88</v>
      </c>
      <c r="TZQ56" s="355" t="s">
        <v>88</v>
      </c>
      <c r="TZR56" s="355" t="s">
        <v>88</v>
      </c>
      <c r="TZS56" s="355" t="s">
        <v>88</v>
      </c>
      <c r="TZT56" s="355" t="s">
        <v>88</v>
      </c>
      <c r="TZU56" s="355" t="s">
        <v>88</v>
      </c>
      <c r="TZV56" s="355" t="s">
        <v>88</v>
      </c>
      <c r="TZW56" s="355" t="s">
        <v>88</v>
      </c>
      <c r="TZX56" s="355" t="s">
        <v>88</v>
      </c>
      <c r="TZY56" s="355" t="s">
        <v>88</v>
      </c>
      <c r="TZZ56" s="355" t="s">
        <v>88</v>
      </c>
      <c r="UAA56" s="355" t="s">
        <v>88</v>
      </c>
      <c r="UAB56" s="355" t="s">
        <v>88</v>
      </c>
      <c r="UAC56" s="355" t="s">
        <v>88</v>
      </c>
      <c r="UAD56" s="355" t="s">
        <v>88</v>
      </c>
      <c r="UAE56" s="355" t="s">
        <v>88</v>
      </c>
      <c r="UAF56" s="355" t="s">
        <v>88</v>
      </c>
      <c r="UAG56" s="355" t="s">
        <v>88</v>
      </c>
      <c r="UAH56" s="355" t="s">
        <v>88</v>
      </c>
      <c r="UAI56" s="355" t="s">
        <v>88</v>
      </c>
      <c r="UAJ56" s="355" t="s">
        <v>88</v>
      </c>
      <c r="UAK56" s="355" t="s">
        <v>88</v>
      </c>
      <c r="UAL56" s="355" t="s">
        <v>88</v>
      </c>
      <c r="UAM56" s="355" t="s">
        <v>88</v>
      </c>
      <c r="UAN56" s="355" t="s">
        <v>88</v>
      </c>
      <c r="UAO56" s="355" t="s">
        <v>88</v>
      </c>
      <c r="UAP56" s="355" t="s">
        <v>88</v>
      </c>
      <c r="UAQ56" s="355" t="s">
        <v>88</v>
      </c>
      <c r="UAR56" s="355" t="s">
        <v>88</v>
      </c>
      <c r="UAS56" s="355" t="s">
        <v>88</v>
      </c>
      <c r="UAT56" s="355" t="s">
        <v>88</v>
      </c>
      <c r="UAU56" s="355" t="s">
        <v>88</v>
      </c>
      <c r="UAV56" s="355" t="s">
        <v>88</v>
      </c>
      <c r="UAW56" s="355" t="s">
        <v>88</v>
      </c>
      <c r="UAX56" s="355" t="s">
        <v>88</v>
      </c>
      <c r="UAY56" s="355" t="s">
        <v>88</v>
      </c>
      <c r="UAZ56" s="355" t="s">
        <v>88</v>
      </c>
      <c r="UBA56" s="355" t="s">
        <v>88</v>
      </c>
      <c r="UBB56" s="355" t="s">
        <v>88</v>
      </c>
      <c r="UBC56" s="355" t="s">
        <v>88</v>
      </c>
      <c r="UBD56" s="355" t="s">
        <v>88</v>
      </c>
      <c r="UBE56" s="355" t="s">
        <v>88</v>
      </c>
      <c r="UBF56" s="355" t="s">
        <v>88</v>
      </c>
      <c r="UBG56" s="355" t="s">
        <v>88</v>
      </c>
      <c r="UBH56" s="355" t="s">
        <v>88</v>
      </c>
      <c r="UBI56" s="355" t="s">
        <v>88</v>
      </c>
      <c r="UBJ56" s="355" t="s">
        <v>88</v>
      </c>
      <c r="UBK56" s="355" t="s">
        <v>88</v>
      </c>
      <c r="UBL56" s="355" t="s">
        <v>88</v>
      </c>
      <c r="UBM56" s="355" t="s">
        <v>88</v>
      </c>
      <c r="UBN56" s="355" t="s">
        <v>88</v>
      </c>
      <c r="UBO56" s="355" t="s">
        <v>88</v>
      </c>
      <c r="UBP56" s="355" t="s">
        <v>88</v>
      </c>
      <c r="UBQ56" s="355" t="s">
        <v>88</v>
      </c>
      <c r="UBR56" s="355" t="s">
        <v>88</v>
      </c>
      <c r="UBS56" s="355" t="s">
        <v>88</v>
      </c>
      <c r="UBT56" s="355" t="s">
        <v>88</v>
      </c>
      <c r="UBU56" s="355" t="s">
        <v>88</v>
      </c>
      <c r="UBV56" s="355" t="s">
        <v>88</v>
      </c>
      <c r="UBW56" s="355" t="s">
        <v>88</v>
      </c>
      <c r="UBX56" s="355" t="s">
        <v>88</v>
      </c>
      <c r="UBY56" s="355" t="s">
        <v>88</v>
      </c>
      <c r="UBZ56" s="355" t="s">
        <v>88</v>
      </c>
      <c r="UCA56" s="355" t="s">
        <v>88</v>
      </c>
      <c r="UCB56" s="355" t="s">
        <v>88</v>
      </c>
      <c r="UCC56" s="355" t="s">
        <v>88</v>
      </c>
      <c r="UCD56" s="355" t="s">
        <v>88</v>
      </c>
      <c r="UCE56" s="355" t="s">
        <v>88</v>
      </c>
      <c r="UCF56" s="355" t="s">
        <v>88</v>
      </c>
      <c r="UCG56" s="355" t="s">
        <v>88</v>
      </c>
      <c r="UCH56" s="355" t="s">
        <v>88</v>
      </c>
      <c r="UCI56" s="355" t="s">
        <v>88</v>
      </c>
      <c r="UCJ56" s="355" t="s">
        <v>88</v>
      </c>
      <c r="UCK56" s="355" t="s">
        <v>88</v>
      </c>
      <c r="UCL56" s="355" t="s">
        <v>88</v>
      </c>
      <c r="UCM56" s="355" t="s">
        <v>88</v>
      </c>
      <c r="UCN56" s="355" t="s">
        <v>88</v>
      </c>
      <c r="UCO56" s="355" t="s">
        <v>88</v>
      </c>
      <c r="UCP56" s="355" t="s">
        <v>88</v>
      </c>
      <c r="UCQ56" s="355" t="s">
        <v>88</v>
      </c>
      <c r="UCR56" s="355" t="s">
        <v>88</v>
      </c>
      <c r="UCS56" s="355" t="s">
        <v>88</v>
      </c>
      <c r="UCT56" s="355" t="s">
        <v>88</v>
      </c>
      <c r="UCU56" s="355" t="s">
        <v>88</v>
      </c>
      <c r="UCV56" s="355" t="s">
        <v>88</v>
      </c>
      <c r="UCW56" s="355" t="s">
        <v>88</v>
      </c>
      <c r="UCX56" s="355" t="s">
        <v>88</v>
      </c>
      <c r="UCY56" s="355" t="s">
        <v>88</v>
      </c>
      <c r="UCZ56" s="355" t="s">
        <v>88</v>
      </c>
      <c r="UDA56" s="355" t="s">
        <v>88</v>
      </c>
      <c r="UDB56" s="355" t="s">
        <v>88</v>
      </c>
      <c r="UDC56" s="355" t="s">
        <v>88</v>
      </c>
      <c r="UDD56" s="355" t="s">
        <v>88</v>
      </c>
      <c r="UDE56" s="355" t="s">
        <v>88</v>
      </c>
      <c r="UDF56" s="355" t="s">
        <v>88</v>
      </c>
      <c r="UDG56" s="355" t="s">
        <v>88</v>
      </c>
      <c r="UDH56" s="355" t="s">
        <v>88</v>
      </c>
      <c r="UDI56" s="355" t="s">
        <v>88</v>
      </c>
      <c r="UDJ56" s="355" t="s">
        <v>88</v>
      </c>
      <c r="UDK56" s="355" t="s">
        <v>88</v>
      </c>
      <c r="UDL56" s="355" t="s">
        <v>88</v>
      </c>
      <c r="UDM56" s="355" t="s">
        <v>88</v>
      </c>
      <c r="UDN56" s="355" t="s">
        <v>88</v>
      </c>
      <c r="UDO56" s="355" t="s">
        <v>88</v>
      </c>
      <c r="UDP56" s="355" t="s">
        <v>88</v>
      </c>
      <c r="UDQ56" s="355" t="s">
        <v>88</v>
      </c>
      <c r="UDR56" s="355" t="s">
        <v>88</v>
      </c>
      <c r="UDS56" s="355" t="s">
        <v>88</v>
      </c>
      <c r="UDT56" s="355" t="s">
        <v>88</v>
      </c>
      <c r="UDU56" s="355" t="s">
        <v>88</v>
      </c>
      <c r="UDV56" s="355" t="s">
        <v>88</v>
      </c>
      <c r="UDW56" s="355" t="s">
        <v>88</v>
      </c>
      <c r="UDX56" s="355" t="s">
        <v>88</v>
      </c>
      <c r="UDY56" s="355" t="s">
        <v>88</v>
      </c>
      <c r="UDZ56" s="355" t="s">
        <v>88</v>
      </c>
      <c r="UEA56" s="355" t="s">
        <v>88</v>
      </c>
      <c r="UEB56" s="355" t="s">
        <v>88</v>
      </c>
      <c r="UEC56" s="355" t="s">
        <v>88</v>
      </c>
      <c r="UED56" s="355" t="s">
        <v>88</v>
      </c>
      <c r="UEE56" s="355" t="s">
        <v>88</v>
      </c>
      <c r="UEF56" s="355" t="s">
        <v>88</v>
      </c>
      <c r="UEG56" s="355" t="s">
        <v>88</v>
      </c>
      <c r="UEH56" s="355" t="s">
        <v>88</v>
      </c>
      <c r="UEI56" s="355" t="s">
        <v>88</v>
      </c>
      <c r="UEJ56" s="355" t="s">
        <v>88</v>
      </c>
      <c r="UEK56" s="355" t="s">
        <v>88</v>
      </c>
      <c r="UEL56" s="355" t="s">
        <v>88</v>
      </c>
      <c r="UEM56" s="355" t="s">
        <v>88</v>
      </c>
      <c r="UEN56" s="355" t="s">
        <v>88</v>
      </c>
      <c r="UEO56" s="355" t="s">
        <v>88</v>
      </c>
      <c r="UEP56" s="355" t="s">
        <v>88</v>
      </c>
      <c r="UEQ56" s="355" t="s">
        <v>88</v>
      </c>
      <c r="UER56" s="355" t="s">
        <v>88</v>
      </c>
      <c r="UES56" s="355" t="s">
        <v>88</v>
      </c>
      <c r="UET56" s="355" t="s">
        <v>88</v>
      </c>
      <c r="UEU56" s="355" t="s">
        <v>88</v>
      </c>
      <c r="UEV56" s="355" t="s">
        <v>88</v>
      </c>
      <c r="UEW56" s="355" t="s">
        <v>88</v>
      </c>
      <c r="UEX56" s="355" t="s">
        <v>88</v>
      </c>
      <c r="UEY56" s="355" t="s">
        <v>88</v>
      </c>
      <c r="UEZ56" s="355" t="s">
        <v>88</v>
      </c>
      <c r="UFA56" s="355" t="s">
        <v>88</v>
      </c>
      <c r="UFB56" s="355" t="s">
        <v>88</v>
      </c>
      <c r="UFC56" s="355" t="s">
        <v>88</v>
      </c>
      <c r="UFD56" s="355" t="s">
        <v>88</v>
      </c>
      <c r="UFE56" s="355" t="s">
        <v>88</v>
      </c>
      <c r="UFF56" s="355" t="s">
        <v>88</v>
      </c>
      <c r="UFG56" s="355" t="s">
        <v>88</v>
      </c>
      <c r="UFH56" s="355" t="s">
        <v>88</v>
      </c>
      <c r="UFI56" s="355" t="s">
        <v>88</v>
      </c>
      <c r="UFJ56" s="355" t="s">
        <v>88</v>
      </c>
      <c r="UFK56" s="355" t="s">
        <v>88</v>
      </c>
      <c r="UFL56" s="355" t="s">
        <v>88</v>
      </c>
      <c r="UFM56" s="355" t="s">
        <v>88</v>
      </c>
      <c r="UFN56" s="355" t="s">
        <v>88</v>
      </c>
      <c r="UFO56" s="355" t="s">
        <v>88</v>
      </c>
      <c r="UFP56" s="355" t="s">
        <v>88</v>
      </c>
      <c r="UFQ56" s="355" t="s">
        <v>88</v>
      </c>
      <c r="UFR56" s="355" t="s">
        <v>88</v>
      </c>
      <c r="UFS56" s="355" t="s">
        <v>88</v>
      </c>
      <c r="UFT56" s="355" t="s">
        <v>88</v>
      </c>
      <c r="UFU56" s="355" t="s">
        <v>88</v>
      </c>
      <c r="UFV56" s="355" t="s">
        <v>88</v>
      </c>
      <c r="UFW56" s="355" t="s">
        <v>88</v>
      </c>
      <c r="UFX56" s="355" t="s">
        <v>88</v>
      </c>
      <c r="UFY56" s="355" t="s">
        <v>88</v>
      </c>
      <c r="UFZ56" s="355" t="s">
        <v>88</v>
      </c>
      <c r="UGA56" s="355" t="s">
        <v>88</v>
      </c>
      <c r="UGB56" s="355" t="s">
        <v>88</v>
      </c>
      <c r="UGC56" s="355" t="s">
        <v>88</v>
      </c>
      <c r="UGD56" s="355" t="s">
        <v>88</v>
      </c>
      <c r="UGE56" s="355" t="s">
        <v>88</v>
      </c>
      <c r="UGF56" s="355" t="s">
        <v>88</v>
      </c>
      <c r="UGG56" s="355" t="s">
        <v>88</v>
      </c>
      <c r="UGH56" s="355" t="s">
        <v>88</v>
      </c>
      <c r="UGI56" s="355" t="s">
        <v>88</v>
      </c>
      <c r="UGJ56" s="355" t="s">
        <v>88</v>
      </c>
      <c r="UGK56" s="355" t="s">
        <v>88</v>
      </c>
      <c r="UGL56" s="355" t="s">
        <v>88</v>
      </c>
      <c r="UGM56" s="355" t="s">
        <v>88</v>
      </c>
      <c r="UGN56" s="355" t="s">
        <v>88</v>
      </c>
      <c r="UGO56" s="355" t="s">
        <v>88</v>
      </c>
      <c r="UGP56" s="355" t="s">
        <v>88</v>
      </c>
      <c r="UGQ56" s="355" t="s">
        <v>88</v>
      </c>
      <c r="UGR56" s="355" t="s">
        <v>88</v>
      </c>
      <c r="UGS56" s="355" t="s">
        <v>88</v>
      </c>
      <c r="UGT56" s="355" t="s">
        <v>88</v>
      </c>
      <c r="UGU56" s="355" t="s">
        <v>88</v>
      </c>
      <c r="UGV56" s="355" t="s">
        <v>88</v>
      </c>
      <c r="UGW56" s="355" t="s">
        <v>88</v>
      </c>
      <c r="UGX56" s="355" t="s">
        <v>88</v>
      </c>
      <c r="UGY56" s="355" t="s">
        <v>88</v>
      </c>
      <c r="UGZ56" s="355" t="s">
        <v>88</v>
      </c>
      <c r="UHA56" s="355" t="s">
        <v>88</v>
      </c>
      <c r="UHB56" s="355" t="s">
        <v>88</v>
      </c>
      <c r="UHC56" s="355" t="s">
        <v>88</v>
      </c>
      <c r="UHD56" s="355" t="s">
        <v>88</v>
      </c>
      <c r="UHE56" s="355" t="s">
        <v>88</v>
      </c>
      <c r="UHF56" s="355" t="s">
        <v>88</v>
      </c>
      <c r="UHG56" s="355" t="s">
        <v>88</v>
      </c>
      <c r="UHH56" s="355" t="s">
        <v>88</v>
      </c>
      <c r="UHI56" s="355" t="s">
        <v>88</v>
      </c>
      <c r="UHJ56" s="355" t="s">
        <v>88</v>
      </c>
      <c r="UHK56" s="355" t="s">
        <v>88</v>
      </c>
      <c r="UHL56" s="355" t="s">
        <v>88</v>
      </c>
      <c r="UHM56" s="355" t="s">
        <v>88</v>
      </c>
      <c r="UHN56" s="355" t="s">
        <v>88</v>
      </c>
      <c r="UHO56" s="355" t="s">
        <v>88</v>
      </c>
      <c r="UHP56" s="355" t="s">
        <v>88</v>
      </c>
      <c r="UHQ56" s="355" t="s">
        <v>88</v>
      </c>
      <c r="UHR56" s="355" t="s">
        <v>88</v>
      </c>
      <c r="UHS56" s="355" t="s">
        <v>88</v>
      </c>
      <c r="UHT56" s="355" t="s">
        <v>88</v>
      </c>
      <c r="UHU56" s="355" t="s">
        <v>88</v>
      </c>
      <c r="UHV56" s="355" t="s">
        <v>88</v>
      </c>
      <c r="UHW56" s="355" t="s">
        <v>88</v>
      </c>
      <c r="UHX56" s="355" t="s">
        <v>88</v>
      </c>
      <c r="UHY56" s="355" t="s">
        <v>88</v>
      </c>
      <c r="UHZ56" s="355" t="s">
        <v>88</v>
      </c>
      <c r="UIA56" s="355" t="s">
        <v>88</v>
      </c>
      <c r="UIB56" s="355" t="s">
        <v>88</v>
      </c>
      <c r="UIC56" s="355" t="s">
        <v>88</v>
      </c>
      <c r="UID56" s="355" t="s">
        <v>88</v>
      </c>
      <c r="UIE56" s="355" t="s">
        <v>88</v>
      </c>
      <c r="UIF56" s="355" t="s">
        <v>88</v>
      </c>
      <c r="UIG56" s="355" t="s">
        <v>88</v>
      </c>
      <c r="UIH56" s="355" t="s">
        <v>88</v>
      </c>
      <c r="UII56" s="355" t="s">
        <v>88</v>
      </c>
      <c r="UIJ56" s="355" t="s">
        <v>88</v>
      </c>
      <c r="UIK56" s="355" t="s">
        <v>88</v>
      </c>
      <c r="UIL56" s="355" t="s">
        <v>88</v>
      </c>
      <c r="UIM56" s="355" t="s">
        <v>88</v>
      </c>
      <c r="UIN56" s="355" t="s">
        <v>88</v>
      </c>
      <c r="UIO56" s="355" t="s">
        <v>88</v>
      </c>
      <c r="UIP56" s="355" t="s">
        <v>88</v>
      </c>
      <c r="UIQ56" s="355" t="s">
        <v>88</v>
      </c>
      <c r="UIR56" s="355" t="s">
        <v>88</v>
      </c>
      <c r="UIS56" s="355" t="s">
        <v>88</v>
      </c>
      <c r="UIT56" s="355" t="s">
        <v>88</v>
      </c>
      <c r="UIU56" s="355" t="s">
        <v>88</v>
      </c>
      <c r="UIV56" s="355" t="s">
        <v>88</v>
      </c>
      <c r="UIW56" s="355" t="s">
        <v>88</v>
      </c>
      <c r="UIX56" s="355" t="s">
        <v>88</v>
      </c>
      <c r="UIY56" s="355" t="s">
        <v>88</v>
      </c>
      <c r="UIZ56" s="355" t="s">
        <v>88</v>
      </c>
      <c r="UJA56" s="355" t="s">
        <v>88</v>
      </c>
      <c r="UJB56" s="355" t="s">
        <v>88</v>
      </c>
      <c r="UJC56" s="355" t="s">
        <v>88</v>
      </c>
      <c r="UJD56" s="355" t="s">
        <v>88</v>
      </c>
      <c r="UJE56" s="355" t="s">
        <v>88</v>
      </c>
      <c r="UJF56" s="355" t="s">
        <v>88</v>
      </c>
      <c r="UJG56" s="355" t="s">
        <v>88</v>
      </c>
      <c r="UJH56" s="355" t="s">
        <v>88</v>
      </c>
      <c r="UJI56" s="355" t="s">
        <v>88</v>
      </c>
      <c r="UJJ56" s="355" t="s">
        <v>88</v>
      </c>
      <c r="UJK56" s="355" t="s">
        <v>88</v>
      </c>
      <c r="UJL56" s="355" t="s">
        <v>88</v>
      </c>
      <c r="UJM56" s="355" t="s">
        <v>88</v>
      </c>
      <c r="UJN56" s="355" t="s">
        <v>88</v>
      </c>
      <c r="UJO56" s="355" t="s">
        <v>88</v>
      </c>
      <c r="UJP56" s="355" t="s">
        <v>88</v>
      </c>
      <c r="UJQ56" s="355" t="s">
        <v>88</v>
      </c>
      <c r="UJR56" s="355" t="s">
        <v>88</v>
      </c>
      <c r="UJS56" s="355" t="s">
        <v>88</v>
      </c>
      <c r="UJT56" s="355" t="s">
        <v>88</v>
      </c>
      <c r="UJU56" s="355" t="s">
        <v>88</v>
      </c>
      <c r="UJV56" s="355" t="s">
        <v>88</v>
      </c>
      <c r="UJW56" s="355" t="s">
        <v>88</v>
      </c>
      <c r="UJX56" s="355" t="s">
        <v>88</v>
      </c>
      <c r="UJY56" s="355" t="s">
        <v>88</v>
      </c>
      <c r="UJZ56" s="355" t="s">
        <v>88</v>
      </c>
      <c r="UKA56" s="355" t="s">
        <v>88</v>
      </c>
      <c r="UKB56" s="355" t="s">
        <v>88</v>
      </c>
      <c r="UKC56" s="355" t="s">
        <v>88</v>
      </c>
      <c r="UKD56" s="355" t="s">
        <v>88</v>
      </c>
      <c r="UKE56" s="355" t="s">
        <v>88</v>
      </c>
      <c r="UKF56" s="355" t="s">
        <v>88</v>
      </c>
      <c r="UKG56" s="355" t="s">
        <v>88</v>
      </c>
      <c r="UKH56" s="355" t="s">
        <v>88</v>
      </c>
      <c r="UKI56" s="355" t="s">
        <v>88</v>
      </c>
      <c r="UKJ56" s="355" t="s">
        <v>88</v>
      </c>
      <c r="UKK56" s="355" t="s">
        <v>88</v>
      </c>
      <c r="UKL56" s="355" t="s">
        <v>88</v>
      </c>
      <c r="UKM56" s="355" t="s">
        <v>88</v>
      </c>
      <c r="UKN56" s="355" t="s">
        <v>88</v>
      </c>
      <c r="UKO56" s="355" t="s">
        <v>88</v>
      </c>
      <c r="UKP56" s="355" t="s">
        <v>88</v>
      </c>
      <c r="UKQ56" s="355" t="s">
        <v>88</v>
      </c>
      <c r="UKR56" s="355" t="s">
        <v>88</v>
      </c>
      <c r="UKS56" s="355" t="s">
        <v>88</v>
      </c>
      <c r="UKT56" s="355" t="s">
        <v>88</v>
      </c>
      <c r="UKU56" s="355" t="s">
        <v>88</v>
      </c>
      <c r="UKV56" s="355" t="s">
        <v>88</v>
      </c>
      <c r="UKW56" s="355" t="s">
        <v>88</v>
      </c>
      <c r="UKX56" s="355" t="s">
        <v>88</v>
      </c>
      <c r="UKY56" s="355" t="s">
        <v>88</v>
      </c>
      <c r="UKZ56" s="355" t="s">
        <v>88</v>
      </c>
      <c r="ULA56" s="355" t="s">
        <v>88</v>
      </c>
      <c r="ULB56" s="355" t="s">
        <v>88</v>
      </c>
      <c r="ULC56" s="355" t="s">
        <v>88</v>
      </c>
      <c r="ULD56" s="355" t="s">
        <v>88</v>
      </c>
      <c r="ULE56" s="355" t="s">
        <v>88</v>
      </c>
      <c r="ULF56" s="355" t="s">
        <v>88</v>
      </c>
      <c r="ULG56" s="355" t="s">
        <v>88</v>
      </c>
      <c r="ULH56" s="355" t="s">
        <v>88</v>
      </c>
      <c r="ULI56" s="355" t="s">
        <v>88</v>
      </c>
      <c r="ULJ56" s="355" t="s">
        <v>88</v>
      </c>
      <c r="ULK56" s="355" t="s">
        <v>88</v>
      </c>
      <c r="ULL56" s="355" t="s">
        <v>88</v>
      </c>
      <c r="ULM56" s="355" t="s">
        <v>88</v>
      </c>
      <c r="ULN56" s="355" t="s">
        <v>88</v>
      </c>
      <c r="ULO56" s="355" t="s">
        <v>88</v>
      </c>
      <c r="ULP56" s="355" t="s">
        <v>88</v>
      </c>
      <c r="ULQ56" s="355" t="s">
        <v>88</v>
      </c>
      <c r="ULR56" s="355" t="s">
        <v>88</v>
      </c>
      <c r="ULS56" s="355" t="s">
        <v>88</v>
      </c>
      <c r="ULT56" s="355" t="s">
        <v>88</v>
      </c>
      <c r="ULU56" s="355" t="s">
        <v>88</v>
      </c>
      <c r="ULV56" s="355" t="s">
        <v>88</v>
      </c>
      <c r="ULW56" s="355" t="s">
        <v>88</v>
      </c>
      <c r="ULX56" s="355" t="s">
        <v>88</v>
      </c>
      <c r="ULY56" s="355" t="s">
        <v>88</v>
      </c>
      <c r="ULZ56" s="355" t="s">
        <v>88</v>
      </c>
      <c r="UMA56" s="355" t="s">
        <v>88</v>
      </c>
      <c r="UMB56" s="355" t="s">
        <v>88</v>
      </c>
      <c r="UMC56" s="355" t="s">
        <v>88</v>
      </c>
      <c r="UMD56" s="355" t="s">
        <v>88</v>
      </c>
      <c r="UME56" s="355" t="s">
        <v>88</v>
      </c>
      <c r="UMF56" s="355" t="s">
        <v>88</v>
      </c>
      <c r="UMG56" s="355" t="s">
        <v>88</v>
      </c>
      <c r="UMH56" s="355" t="s">
        <v>88</v>
      </c>
      <c r="UMI56" s="355" t="s">
        <v>88</v>
      </c>
      <c r="UMJ56" s="355" t="s">
        <v>88</v>
      </c>
      <c r="UMK56" s="355" t="s">
        <v>88</v>
      </c>
      <c r="UML56" s="355" t="s">
        <v>88</v>
      </c>
      <c r="UMM56" s="355" t="s">
        <v>88</v>
      </c>
      <c r="UMN56" s="355" t="s">
        <v>88</v>
      </c>
      <c r="UMO56" s="355" t="s">
        <v>88</v>
      </c>
      <c r="UMP56" s="355" t="s">
        <v>88</v>
      </c>
      <c r="UMQ56" s="355" t="s">
        <v>88</v>
      </c>
      <c r="UMR56" s="355" t="s">
        <v>88</v>
      </c>
      <c r="UMS56" s="355" t="s">
        <v>88</v>
      </c>
      <c r="UMT56" s="355" t="s">
        <v>88</v>
      </c>
      <c r="UMU56" s="355" t="s">
        <v>88</v>
      </c>
      <c r="UMV56" s="355" t="s">
        <v>88</v>
      </c>
      <c r="UMW56" s="355" t="s">
        <v>88</v>
      </c>
      <c r="UMX56" s="355" t="s">
        <v>88</v>
      </c>
      <c r="UMY56" s="355" t="s">
        <v>88</v>
      </c>
      <c r="UMZ56" s="355" t="s">
        <v>88</v>
      </c>
      <c r="UNA56" s="355" t="s">
        <v>88</v>
      </c>
      <c r="UNB56" s="355" t="s">
        <v>88</v>
      </c>
      <c r="UNC56" s="355" t="s">
        <v>88</v>
      </c>
      <c r="UND56" s="355" t="s">
        <v>88</v>
      </c>
      <c r="UNE56" s="355" t="s">
        <v>88</v>
      </c>
      <c r="UNF56" s="355" t="s">
        <v>88</v>
      </c>
      <c r="UNG56" s="355" t="s">
        <v>88</v>
      </c>
      <c r="UNH56" s="355" t="s">
        <v>88</v>
      </c>
      <c r="UNI56" s="355" t="s">
        <v>88</v>
      </c>
      <c r="UNJ56" s="355" t="s">
        <v>88</v>
      </c>
      <c r="UNK56" s="355" t="s">
        <v>88</v>
      </c>
      <c r="UNL56" s="355" t="s">
        <v>88</v>
      </c>
      <c r="UNM56" s="355" t="s">
        <v>88</v>
      </c>
      <c r="UNN56" s="355" t="s">
        <v>88</v>
      </c>
      <c r="UNO56" s="355" t="s">
        <v>88</v>
      </c>
      <c r="UNP56" s="355" t="s">
        <v>88</v>
      </c>
      <c r="UNQ56" s="355" t="s">
        <v>88</v>
      </c>
      <c r="UNR56" s="355" t="s">
        <v>88</v>
      </c>
      <c r="UNS56" s="355" t="s">
        <v>88</v>
      </c>
      <c r="UNT56" s="355" t="s">
        <v>88</v>
      </c>
      <c r="UNU56" s="355" t="s">
        <v>88</v>
      </c>
      <c r="UNV56" s="355" t="s">
        <v>88</v>
      </c>
      <c r="UNW56" s="355" t="s">
        <v>88</v>
      </c>
      <c r="UNX56" s="355" t="s">
        <v>88</v>
      </c>
      <c r="UNY56" s="355" t="s">
        <v>88</v>
      </c>
      <c r="UNZ56" s="355" t="s">
        <v>88</v>
      </c>
      <c r="UOA56" s="355" t="s">
        <v>88</v>
      </c>
      <c r="UOB56" s="355" t="s">
        <v>88</v>
      </c>
      <c r="UOC56" s="355" t="s">
        <v>88</v>
      </c>
      <c r="UOD56" s="355" t="s">
        <v>88</v>
      </c>
      <c r="UOE56" s="355" t="s">
        <v>88</v>
      </c>
      <c r="UOF56" s="355" t="s">
        <v>88</v>
      </c>
      <c r="UOG56" s="355" t="s">
        <v>88</v>
      </c>
      <c r="UOH56" s="355" t="s">
        <v>88</v>
      </c>
      <c r="UOI56" s="355" t="s">
        <v>88</v>
      </c>
      <c r="UOJ56" s="355" t="s">
        <v>88</v>
      </c>
      <c r="UOK56" s="355" t="s">
        <v>88</v>
      </c>
      <c r="UOL56" s="355" t="s">
        <v>88</v>
      </c>
      <c r="UOM56" s="355" t="s">
        <v>88</v>
      </c>
      <c r="UON56" s="355" t="s">
        <v>88</v>
      </c>
      <c r="UOO56" s="355" t="s">
        <v>88</v>
      </c>
      <c r="UOP56" s="355" t="s">
        <v>88</v>
      </c>
      <c r="UOQ56" s="355" t="s">
        <v>88</v>
      </c>
      <c r="UOR56" s="355" t="s">
        <v>88</v>
      </c>
      <c r="UOS56" s="355" t="s">
        <v>88</v>
      </c>
      <c r="UOT56" s="355" t="s">
        <v>88</v>
      </c>
      <c r="UOU56" s="355" t="s">
        <v>88</v>
      </c>
      <c r="UOV56" s="355" t="s">
        <v>88</v>
      </c>
      <c r="UOW56" s="355" t="s">
        <v>88</v>
      </c>
      <c r="UOX56" s="355" t="s">
        <v>88</v>
      </c>
      <c r="UOY56" s="355" t="s">
        <v>88</v>
      </c>
      <c r="UOZ56" s="355" t="s">
        <v>88</v>
      </c>
      <c r="UPA56" s="355" t="s">
        <v>88</v>
      </c>
      <c r="UPB56" s="355" t="s">
        <v>88</v>
      </c>
      <c r="UPC56" s="355" t="s">
        <v>88</v>
      </c>
      <c r="UPD56" s="355" t="s">
        <v>88</v>
      </c>
      <c r="UPE56" s="355" t="s">
        <v>88</v>
      </c>
      <c r="UPF56" s="355" t="s">
        <v>88</v>
      </c>
      <c r="UPG56" s="355" t="s">
        <v>88</v>
      </c>
      <c r="UPH56" s="355" t="s">
        <v>88</v>
      </c>
      <c r="UPI56" s="355" t="s">
        <v>88</v>
      </c>
      <c r="UPJ56" s="355" t="s">
        <v>88</v>
      </c>
      <c r="UPK56" s="355" t="s">
        <v>88</v>
      </c>
      <c r="UPL56" s="355" t="s">
        <v>88</v>
      </c>
      <c r="UPM56" s="355" t="s">
        <v>88</v>
      </c>
      <c r="UPN56" s="355" t="s">
        <v>88</v>
      </c>
      <c r="UPO56" s="355" t="s">
        <v>88</v>
      </c>
      <c r="UPP56" s="355" t="s">
        <v>88</v>
      </c>
      <c r="UPQ56" s="355" t="s">
        <v>88</v>
      </c>
      <c r="UPR56" s="355" t="s">
        <v>88</v>
      </c>
      <c r="UPS56" s="355" t="s">
        <v>88</v>
      </c>
      <c r="UPT56" s="355" t="s">
        <v>88</v>
      </c>
      <c r="UPU56" s="355" t="s">
        <v>88</v>
      </c>
      <c r="UPV56" s="355" t="s">
        <v>88</v>
      </c>
      <c r="UPW56" s="355" t="s">
        <v>88</v>
      </c>
      <c r="UPX56" s="355" t="s">
        <v>88</v>
      </c>
      <c r="UPY56" s="355" t="s">
        <v>88</v>
      </c>
      <c r="UPZ56" s="355" t="s">
        <v>88</v>
      </c>
      <c r="UQA56" s="355" t="s">
        <v>88</v>
      </c>
      <c r="UQB56" s="355" t="s">
        <v>88</v>
      </c>
      <c r="UQC56" s="355" t="s">
        <v>88</v>
      </c>
      <c r="UQD56" s="355" t="s">
        <v>88</v>
      </c>
      <c r="UQE56" s="355" t="s">
        <v>88</v>
      </c>
      <c r="UQF56" s="355" t="s">
        <v>88</v>
      </c>
      <c r="UQG56" s="355" t="s">
        <v>88</v>
      </c>
      <c r="UQH56" s="355" t="s">
        <v>88</v>
      </c>
      <c r="UQI56" s="355" t="s">
        <v>88</v>
      </c>
      <c r="UQJ56" s="355" t="s">
        <v>88</v>
      </c>
      <c r="UQK56" s="355" t="s">
        <v>88</v>
      </c>
      <c r="UQL56" s="355" t="s">
        <v>88</v>
      </c>
      <c r="UQM56" s="355" t="s">
        <v>88</v>
      </c>
      <c r="UQN56" s="355" t="s">
        <v>88</v>
      </c>
      <c r="UQO56" s="355" t="s">
        <v>88</v>
      </c>
      <c r="UQP56" s="355" t="s">
        <v>88</v>
      </c>
      <c r="UQQ56" s="355" t="s">
        <v>88</v>
      </c>
      <c r="UQR56" s="355" t="s">
        <v>88</v>
      </c>
      <c r="UQS56" s="355" t="s">
        <v>88</v>
      </c>
      <c r="UQT56" s="355" t="s">
        <v>88</v>
      </c>
      <c r="UQU56" s="355" t="s">
        <v>88</v>
      </c>
      <c r="UQV56" s="355" t="s">
        <v>88</v>
      </c>
      <c r="UQW56" s="355" t="s">
        <v>88</v>
      </c>
      <c r="UQX56" s="355" t="s">
        <v>88</v>
      </c>
      <c r="UQY56" s="355" t="s">
        <v>88</v>
      </c>
      <c r="UQZ56" s="355" t="s">
        <v>88</v>
      </c>
      <c r="URA56" s="355" t="s">
        <v>88</v>
      </c>
      <c r="URB56" s="355" t="s">
        <v>88</v>
      </c>
      <c r="URC56" s="355" t="s">
        <v>88</v>
      </c>
      <c r="URD56" s="355" t="s">
        <v>88</v>
      </c>
      <c r="URE56" s="355" t="s">
        <v>88</v>
      </c>
      <c r="URF56" s="355" t="s">
        <v>88</v>
      </c>
      <c r="URG56" s="355" t="s">
        <v>88</v>
      </c>
      <c r="URH56" s="355" t="s">
        <v>88</v>
      </c>
      <c r="URI56" s="355" t="s">
        <v>88</v>
      </c>
      <c r="URJ56" s="355" t="s">
        <v>88</v>
      </c>
      <c r="URK56" s="355" t="s">
        <v>88</v>
      </c>
      <c r="URL56" s="355" t="s">
        <v>88</v>
      </c>
      <c r="URM56" s="355" t="s">
        <v>88</v>
      </c>
      <c r="URN56" s="355" t="s">
        <v>88</v>
      </c>
      <c r="URO56" s="355" t="s">
        <v>88</v>
      </c>
      <c r="URP56" s="355" t="s">
        <v>88</v>
      </c>
      <c r="URQ56" s="355" t="s">
        <v>88</v>
      </c>
      <c r="URR56" s="355" t="s">
        <v>88</v>
      </c>
      <c r="URS56" s="355" t="s">
        <v>88</v>
      </c>
      <c r="URT56" s="355" t="s">
        <v>88</v>
      </c>
      <c r="URU56" s="355" t="s">
        <v>88</v>
      </c>
      <c r="URV56" s="355" t="s">
        <v>88</v>
      </c>
      <c r="URW56" s="355" t="s">
        <v>88</v>
      </c>
      <c r="URX56" s="355" t="s">
        <v>88</v>
      </c>
      <c r="URY56" s="355" t="s">
        <v>88</v>
      </c>
      <c r="URZ56" s="355" t="s">
        <v>88</v>
      </c>
      <c r="USA56" s="355" t="s">
        <v>88</v>
      </c>
      <c r="USB56" s="355" t="s">
        <v>88</v>
      </c>
      <c r="USC56" s="355" t="s">
        <v>88</v>
      </c>
      <c r="USD56" s="355" t="s">
        <v>88</v>
      </c>
      <c r="USE56" s="355" t="s">
        <v>88</v>
      </c>
      <c r="USF56" s="355" t="s">
        <v>88</v>
      </c>
      <c r="USG56" s="355" t="s">
        <v>88</v>
      </c>
      <c r="USH56" s="355" t="s">
        <v>88</v>
      </c>
      <c r="USI56" s="355" t="s">
        <v>88</v>
      </c>
      <c r="USJ56" s="355" t="s">
        <v>88</v>
      </c>
      <c r="USK56" s="355" t="s">
        <v>88</v>
      </c>
      <c r="USL56" s="355" t="s">
        <v>88</v>
      </c>
      <c r="USM56" s="355" t="s">
        <v>88</v>
      </c>
      <c r="USN56" s="355" t="s">
        <v>88</v>
      </c>
      <c r="USO56" s="355" t="s">
        <v>88</v>
      </c>
      <c r="USP56" s="355" t="s">
        <v>88</v>
      </c>
      <c r="USQ56" s="355" t="s">
        <v>88</v>
      </c>
      <c r="USR56" s="355" t="s">
        <v>88</v>
      </c>
      <c r="USS56" s="355" t="s">
        <v>88</v>
      </c>
      <c r="UST56" s="355" t="s">
        <v>88</v>
      </c>
      <c r="USU56" s="355" t="s">
        <v>88</v>
      </c>
      <c r="USV56" s="355" t="s">
        <v>88</v>
      </c>
      <c r="USW56" s="355" t="s">
        <v>88</v>
      </c>
      <c r="USX56" s="355" t="s">
        <v>88</v>
      </c>
      <c r="USY56" s="355" t="s">
        <v>88</v>
      </c>
      <c r="USZ56" s="355" t="s">
        <v>88</v>
      </c>
      <c r="UTA56" s="355" t="s">
        <v>88</v>
      </c>
      <c r="UTB56" s="355" t="s">
        <v>88</v>
      </c>
      <c r="UTC56" s="355" t="s">
        <v>88</v>
      </c>
      <c r="UTD56" s="355" t="s">
        <v>88</v>
      </c>
      <c r="UTE56" s="355" t="s">
        <v>88</v>
      </c>
      <c r="UTF56" s="355" t="s">
        <v>88</v>
      </c>
      <c r="UTG56" s="355" t="s">
        <v>88</v>
      </c>
      <c r="UTH56" s="355" t="s">
        <v>88</v>
      </c>
      <c r="UTI56" s="355" t="s">
        <v>88</v>
      </c>
      <c r="UTJ56" s="355" t="s">
        <v>88</v>
      </c>
      <c r="UTK56" s="355" t="s">
        <v>88</v>
      </c>
      <c r="UTL56" s="355" t="s">
        <v>88</v>
      </c>
      <c r="UTM56" s="355" t="s">
        <v>88</v>
      </c>
      <c r="UTN56" s="355" t="s">
        <v>88</v>
      </c>
      <c r="UTO56" s="355" t="s">
        <v>88</v>
      </c>
      <c r="UTP56" s="355" t="s">
        <v>88</v>
      </c>
      <c r="UTQ56" s="355" t="s">
        <v>88</v>
      </c>
      <c r="UTR56" s="355" t="s">
        <v>88</v>
      </c>
      <c r="UTS56" s="355" t="s">
        <v>88</v>
      </c>
      <c r="UTT56" s="355" t="s">
        <v>88</v>
      </c>
      <c r="UTU56" s="355" t="s">
        <v>88</v>
      </c>
      <c r="UTV56" s="355" t="s">
        <v>88</v>
      </c>
      <c r="UTW56" s="355" t="s">
        <v>88</v>
      </c>
      <c r="UTX56" s="355" t="s">
        <v>88</v>
      </c>
      <c r="UTY56" s="355" t="s">
        <v>88</v>
      </c>
      <c r="UTZ56" s="355" t="s">
        <v>88</v>
      </c>
      <c r="UUA56" s="355" t="s">
        <v>88</v>
      </c>
      <c r="UUB56" s="355" t="s">
        <v>88</v>
      </c>
      <c r="UUC56" s="355" t="s">
        <v>88</v>
      </c>
      <c r="UUD56" s="355" t="s">
        <v>88</v>
      </c>
      <c r="UUE56" s="355" t="s">
        <v>88</v>
      </c>
      <c r="UUF56" s="355" t="s">
        <v>88</v>
      </c>
      <c r="UUG56" s="355" t="s">
        <v>88</v>
      </c>
      <c r="UUH56" s="355" t="s">
        <v>88</v>
      </c>
      <c r="UUI56" s="355" t="s">
        <v>88</v>
      </c>
      <c r="UUJ56" s="355" t="s">
        <v>88</v>
      </c>
      <c r="UUK56" s="355" t="s">
        <v>88</v>
      </c>
      <c r="UUL56" s="355" t="s">
        <v>88</v>
      </c>
      <c r="UUM56" s="355" t="s">
        <v>88</v>
      </c>
      <c r="UUN56" s="355" t="s">
        <v>88</v>
      </c>
      <c r="UUO56" s="355" t="s">
        <v>88</v>
      </c>
      <c r="UUP56" s="355" t="s">
        <v>88</v>
      </c>
      <c r="UUQ56" s="355" t="s">
        <v>88</v>
      </c>
      <c r="UUR56" s="355" t="s">
        <v>88</v>
      </c>
      <c r="UUS56" s="355" t="s">
        <v>88</v>
      </c>
      <c r="UUT56" s="355" t="s">
        <v>88</v>
      </c>
      <c r="UUU56" s="355" t="s">
        <v>88</v>
      </c>
      <c r="UUV56" s="355" t="s">
        <v>88</v>
      </c>
      <c r="UUW56" s="355" t="s">
        <v>88</v>
      </c>
      <c r="UUX56" s="355" t="s">
        <v>88</v>
      </c>
      <c r="UUY56" s="355" t="s">
        <v>88</v>
      </c>
      <c r="UUZ56" s="355" t="s">
        <v>88</v>
      </c>
      <c r="UVA56" s="355" t="s">
        <v>88</v>
      </c>
      <c r="UVB56" s="355" t="s">
        <v>88</v>
      </c>
      <c r="UVC56" s="355" t="s">
        <v>88</v>
      </c>
      <c r="UVD56" s="355" t="s">
        <v>88</v>
      </c>
      <c r="UVE56" s="355" t="s">
        <v>88</v>
      </c>
      <c r="UVF56" s="355" t="s">
        <v>88</v>
      </c>
      <c r="UVG56" s="355" t="s">
        <v>88</v>
      </c>
      <c r="UVH56" s="355" t="s">
        <v>88</v>
      </c>
      <c r="UVI56" s="355" t="s">
        <v>88</v>
      </c>
      <c r="UVJ56" s="355" t="s">
        <v>88</v>
      </c>
      <c r="UVK56" s="355" t="s">
        <v>88</v>
      </c>
      <c r="UVL56" s="355" t="s">
        <v>88</v>
      </c>
      <c r="UVM56" s="355" t="s">
        <v>88</v>
      </c>
      <c r="UVN56" s="355" t="s">
        <v>88</v>
      </c>
      <c r="UVO56" s="355" t="s">
        <v>88</v>
      </c>
      <c r="UVP56" s="355" t="s">
        <v>88</v>
      </c>
      <c r="UVQ56" s="355" t="s">
        <v>88</v>
      </c>
      <c r="UVR56" s="355" t="s">
        <v>88</v>
      </c>
      <c r="UVS56" s="355" t="s">
        <v>88</v>
      </c>
      <c r="UVT56" s="355" t="s">
        <v>88</v>
      </c>
      <c r="UVU56" s="355" t="s">
        <v>88</v>
      </c>
      <c r="UVV56" s="355" t="s">
        <v>88</v>
      </c>
      <c r="UVW56" s="355" t="s">
        <v>88</v>
      </c>
      <c r="UVX56" s="355" t="s">
        <v>88</v>
      </c>
      <c r="UVY56" s="355" t="s">
        <v>88</v>
      </c>
      <c r="UVZ56" s="355" t="s">
        <v>88</v>
      </c>
      <c r="UWA56" s="355" t="s">
        <v>88</v>
      </c>
      <c r="UWB56" s="355" t="s">
        <v>88</v>
      </c>
      <c r="UWC56" s="355" t="s">
        <v>88</v>
      </c>
      <c r="UWD56" s="355" t="s">
        <v>88</v>
      </c>
      <c r="UWE56" s="355" t="s">
        <v>88</v>
      </c>
      <c r="UWF56" s="355" t="s">
        <v>88</v>
      </c>
      <c r="UWG56" s="355" t="s">
        <v>88</v>
      </c>
      <c r="UWH56" s="355" t="s">
        <v>88</v>
      </c>
      <c r="UWI56" s="355" t="s">
        <v>88</v>
      </c>
      <c r="UWJ56" s="355" t="s">
        <v>88</v>
      </c>
      <c r="UWK56" s="355" t="s">
        <v>88</v>
      </c>
      <c r="UWL56" s="355" t="s">
        <v>88</v>
      </c>
      <c r="UWM56" s="355" t="s">
        <v>88</v>
      </c>
      <c r="UWN56" s="355" t="s">
        <v>88</v>
      </c>
      <c r="UWO56" s="355" t="s">
        <v>88</v>
      </c>
      <c r="UWP56" s="355" t="s">
        <v>88</v>
      </c>
      <c r="UWQ56" s="355" t="s">
        <v>88</v>
      </c>
      <c r="UWR56" s="355" t="s">
        <v>88</v>
      </c>
      <c r="UWS56" s="355" t="s">
        <v>88</v>
      </c>
      <c r="UWT56" s="355" t="s">
        <v>88</v>
      </c>
      <c r="UWU56" s="355" t="s">
        <v>88</v>
      </c>
      <c r="UWV56" s="355" t="s">
        <v>88</v>
      </c>
      <c r="UWW56" s="355" t="s">
        <v>88</v>
      </c>
      <c r="UWX56" s="355" t="s">
        <v>88</v>
      </c>
      <c r="UWY56" s="355" t="s">
        <v>88</v>
      </c>
      <c r="UWZ56" s="355" t="s">
        <v>88</v>
      </c>
      <c r="UXA56" s="355" t="s">
        <v>88</v>
      </c>
      <c r="UXB56" s="355" t="s">
        <v>88</v>
      </c>
      <c r="UXC56" s="355" t="s">
        <v>88</v>
      </c>
      <c r="UXD56" s="355" t="s">
        <v>88</v>
      </c>
      <c r="UXE56" s="355" t="s">
        <v>88</v>
      </c>
      <c r="UXF56" s="355" t="s">
        <v>88</v>
      </c>
      <c r="UXG56" s="355" t="s">
        <v>88</v>
      </c>
      <c r="UXH56" s="355" t="s">
        <v>88</v>
      </c>
      <c r="UXI56" s="355" t="s">
        <v>88</v>
      </c>
      <c r="UXJ56" s="355" t="s">
        <v>88</v>
      </c>
      <c r="UXK56" s="355" t="s">
        <v>88</v>
      </c>
      <c r="UXL56" s="355" t="s">
        <v>88</v>
      </c>
      <c r="UXM56" s="355" t="s">
        <v>88</v>
      </c>
      <c r="UXN56" s="355" t="s">
        <v>88</v>
      </c>
      <c r="UXO56" s="355" t="s">
        <v>88</v>
      </c>
      <c r="UXP56" s="355" t="s">
        <v>88</v>
      </c>
      <c r="UXQ56" s="355" t="s">
        <v>88</v>
      </c>
      <c r="UXR56" s="355" t="s">
        <v>88</v>
      </c>
      <c r="UXS56" s="355" t="s">
        <v>88</v>
      </c>
      <c r="UXT56" s="355" t="s">
        <v>88</v>
      </c>
      <c r="UXU56" s="355" t="s">
        <v>88</v>
      </c>
      <c r="UXV56" s="355" t="s">
        <v>88</v>
      </c>
      <c r="UXW56" s="355" t="s">
        <v>88</v>
      </c>
      <c r="UXX56" s="355" t="s">
        <v>88</v>
      </c>
      <c r="UXY56" s="355" t="s">
        <v>88</v>
      </c>
      <c r="UXZ56" s="355" t="s">
        <v>88</v>
      </c>
      <c r="UYA56" s="355" t="s">
        <v>88</v>
      </c>
      <c r="UYB56" s="355" t="s">
        <v>88</v>
      </c>
      <c r="UYC56" s="355" t="s">
        <v>88</v>
      </c>
      <c r="UYD56" s="355" t="s">
        <v>88</v>
      </c>
      <c r="UYE56" s="355" t="s">
        <v>88</v>
      </c>
      <c r="UYF56" s="355" t="s">
        <v>88</v>
      </c>
      <c r="UYG56" s="355" t="s">
        <v>88</v>
      </c>
      <c r="UYH56" s="355" t="s">
        <v>88</v>
      </c>
      <c r="UYI56" s="355" t="s">
        <v>88</v>
      </c>
      <c r="UYJ56" s="355" t="s">
        <v>88</v>
      </c>
      <c r="UYK56" s="355" t="s">
        <v>88</v>
      </c>
      <c r="UYL56" s="355" t="s">
        <v>88</v>
      </c>
      <c r="UYM56" s="355" t="s">
        <v>88</v>
      </c>
      <c r="UYN56" s="355" t="s">
        <v>88</v>
      </c>
      <c r="UYO56" s="355" t="s">
        <v>88</v>
      </c>
      <c r="UYP56" s="355" t="s">
        <v>88</v>
      </c>
      <c r="UYQ56" s="355" t="s">
        <v>88</v>
      </c>
      <c r="UYR56" s="355" t="s">
        <v>88</v>
      </c>
      <c r="UYS56" s="355" t="s">
        <v>88</v>
      </c>
      <c r="UYT56" s="355" t="s">
        <v>88</v>
      </c>
      <c r="UYU56" s="355" t="s">
        <v>88</v>
      </c>
      <c r="UYV56" s="355" t="s">
        <v>88</v>
      </c>
      <c r="UYW56" s="355" t="s">
        <v>88</v>
      </c>
      <c r="UYX56" s="355" t="s">
        <v>88</v>
      </c>
      <c r="UYY56" s="355" t="s">
        <v>88</v>
      </c>
      <c r="UYZ56" s="355" t="s">
        <v>88</v>
      </c>
      <c r="UZA56" s="355" t="s">
        <v>88</v>
      </c>
      <c r="UZB56" s="355" t="s">
        <v>88</v>
      </c>
      <c r="UZC56" s="355" t="s">
        <v>88</v>
      </c>
      <c r="UZD56" s="355" t="s">
        <v>88</v>
      </c>
      <c r="UZE56" s="355" t="s">
        <v>88</v>
      </c>
      <c r="UZF56" s="355" t="s">
        <v>88</v>
      </c>
      <c r="UZG56" s="355" t="s">
        <v>88</v>
      </c>
      <c r="UZH56" s="355" t="s">
        <v>88</v>
      </c>
      <c r="UZI56" s="355" t="s">
        <v>88</v>
      </c>
      <c r="UZJ56" s="355" t="s">
        <v>88</v>
      </c>
      <c r="UZK56" s="355" t="s">
        <v>88</v>
      </c>
      <c r="UZL56" s="355" t="s">
        <v>88</v>
      </c>
      <c r="UZM56" s="355" t="s">
        <v>88</v>
      </c>
      <c r="UZN56" s="355" t="s">
        <v>88</v>
      </c>
      <c r="UZO56" s="355" t="s">
        <v>88</v>
      </c>
      <c r="UZP56" s="355" t="s">
        <v>88</v>
      </c>
      <c r="UZQ56" s="355" t="s">
        <v>88</v>
      </c>
      <c r="UZR56" s="355" t="s">
        <v>88</v>
      </c>
      <c r="UZS56" s="355" t="s">
        <v>88</v>
      </c>
      <c r="UZT56" s="355" t="s">
        <v>88</v>
      </c>
      <c r="UZU56" s="355" t="s">
        <v>88</v>
      </c>
      <c r="UZV56" s="355" t="s">
        <v>88</v>
      </c>
      <c r="UZW56" s="355" t="s">
        <v>88</v>
      </c>
      <c r="UZX56" s="355" t="s">
        <v>88</v>
      </c>
      <c r="UZY56" s="355" t="s">
        <v>88</v>
      </c>
      <c r="UZZ56" s="355" t="s">
        <v>88</v>
      </c>
      <c r="VAA56" s="355" t="s">
        <v>88</v>
      </c>
      <c r="VAB56" s="355" t="s">
        <v>88</v>
      </c>
      <c r="VAC56" s="355" t="s">
        <v>88</v>
      </c>
      <c r="VAD56" s="355" t="s">
        <v>88</v>
      </c>
      <c r="VAE56" s="355" t="s">
        <v>88</v>
      </c>
      <c r="VAF56" s="355" t="s">
        <v>88</v>
      </c>
      <c r="VAG56" s="355" t="s">
        <v>88</v>
      </c>
      <c r="VAH56" s="355" t="s">
        <v>88</v>
      </c>
      <c r="VAI56" s="355" t="s">
        <v>88</v>
      </c>
      <c r="VAJ56" s="355" t="s">
        <v>88</v>
      </c>
      <c r="VAK56" s="355" t="s">
        <v>88</v>
      </c>
      <c r="VAL56" s="355" t="s">
        <v>88</v>
      </c>
      <c r="VAM56" s="355" t="s">
        <v>88</v>
      </c>
      <c r="VAN56" s="355" t="s">
        <v>88</v>
      </c>
      <c r="VAO56" s="355" t="s">
        <v>88</v>
      </c>
      <c r="VAP56" s="355" t="s">
        <v>88</v>
      </c>
      <c r="VAQ56" s="355" t="s">
        <v>88</v>
      </c>
      <c r="VAR56" s="355" t="s">
        <v>88</v>
      </c>
      <c r="VAS56" s="355" t="s">
        <v>88</v>
      </c>
      <c r="VAT56" s="355" t="s">
        <v>88</v>
      </c>
      <c r="VAU56" s="355" t="s">
        <v>88</v>
      </c>
      <c r="VAV56" s="355" t="s">
        <v>88</v>
      </c>
      <c r="VAW56" s="355" t="s">
        <v>88</v>
      </c>
      <c r="VAX56" s="355" t="s">
        <v>88</v>
      </c>
      <c r="VAY56" s="355" t="s">
        <v>88</v>
      </c>
      <c r="VAZ56" s="355" t="s">
        <v>88</v>
      </c>
      <c r="VBA56" s="355" t="s">
        <v>88</v>
      </c>
      <c r="VBB56" s="355" t="s">
        <v>88</v>
      </c>
      <c r="VBC56" s="355" t="s">
        <v>88</v>
      </c>
      <c r="VBD56" s="355" t="s">
        <v>88</v>
      </c>
      <c r="VBE56" s="355" t="s">
        <v>88</v>
      </c>
      <c r="VBF56" s="355" t="s">
        <v>88</v>
      </c>
      <c r="VBG56" s="355" t="s">
        <v>88</v>
      </c>
      <c r="VBH56" s="355" t="s">
        <v>88</v>
      </c>
      <c r="VBI56" s="355" t="s">
        <v>88</v>
      </c>
      <c r="VBJ56" s="355" t="s">
        <v>88</v>
      </c>
      <c r="VBK56" s="355" t="s">
        <v>88</v>
      </c>
      <c r="VBL56" s="355" t="s">
        <v>88</v>
      </c>
      <c r="VBM56" s="355" t="s">
        <v>88</v>
      </c>
      <c r="VBN56" s="355" t="s">
        <v>88</v>
      </c>
      <c r="VBO56" s="355" t="s">
        <v>88</v>
      </c>
      <c r="VBP56" s="355" t="s">
        <v>88</v>
      </c>
      <c r="VBQ56" s="355" t="s">
        <v>88</v>
      </c>
      <c r="VBR56" s="355" t="s">
        <v>88</v>
      </c>
      <c r="VBS56" s="355" t="s">
        <v>88</v>
      </c>
      <c r="VBT56" s="355" t="s">
        <v>88</v>
      </c>
      <c r="VBU56" s="355" t="s">
        <v>88</v>
      </c>
      <c r="VBV56" s="355" t="s">
        <v>88</v>
      </c>
      <c r="VBW56" s="355" t="s">
        <v>88</v>
      </c>
      <c r="VBX56" s="355" t="s">
        <v>88</v>
      </c>
      <c r="VBY56" s="355" t="s">
        <v>88</v>
      </c>
      <c r="VBZ56" s="355" t="s">
        <v>88</v>
      </c>
      <c r="VCA56" s="355" t="s">
        <v>88</v>
      </c>
      <c r="VCB56" s="355" t="s">
        <v>88</v>
      </c>
      <c r="VCC56" s="355" t="s">
        <v>88</v>
      </c>
      <c r="VCD56" s="355" t="s">
        <v>88</v>
      </c>
      <c r="VCE56" s="355" t="s">
        <v>88</v>
      </c>
      <c r="VCF56" s="355" t="s">
        <v>88</v>
      </c>
      <c r="VCG56" s="355" t="s">
        <v>88</v>
      </c>
      <c r="VCH56" s="355" t="s">
        <v>88</v>
      </c>
      <c r="VCI56" s="355" t="s">
        <v>88</v>
      </c>
      <c r="VCJ56" s="355" t="s">
        <v>88</v>
      </c>
      <c r="VCK56" s="355" t="s">
        <v>88</v>
      </c>
      <c r="VCL56" s="355" t="s">
        <v>88</v>
      </c>
      <c r="VCM56" s="355" t="s">
        <v>88</v>
      </c>
      <c r="VCN56" s="355" t="s">
        <v>88</v>
      </c>
      <c r="VCO56" s="355" t="s">
        <v>88</v>
      </c>
      <c r="VCP56" s="355" t="s">
        <v>88</v>
      </c>
      <c r="VCQ56" s="355" t="s">
        <v>88</v>
      </c>
      <c r="VCR56" s="355" t="s">
        <v>88</v>
      </c>
      <c r="VCS56" s="355" t="s">
        <v>88</v>
      </c>
      <c r="VCT56" s="355" t="s">
        <v>88</v>
      </c>
      <c r="VCU56" s="355" t="s">
        <v>88</v>
      </c>
      <c r="VCV56" s="355" t="s">
        <v>88</v>
      </c>
      <c r="VCW56" s="355" t="s">
        <v>88</v>
      </c>
      <c r="VCX56" s="355" t="s">
        <v>88</v>
      </c>
      <c r="VCY56" s="355" t="s">
        <v>88</v>
      </c>
      <c r="VCZ56" s="355" t="s">
        <v>88</v>
      </c>
      <c r="VDA56" s="355" t="s">
        <v>88</v>
      </c>
      <c r="VDB56" s="355" t="s">
        <v>88</v>
      </c>
      <c r="VDC56" s="355" t="s">
        <v>88</v>
      </c>
      <c r="VDD56" s="355" t="s">
        <v>88</v>
      </c>
      <c r="VDE56" s="355" t="s">
        <v>88</v>
      </c>
      <c r="VDF56" s="355" t="s">
        <v>88</v>
      </c>
      <c r="VDG56" s="355" t="s">
        <v>88</v>
      </c>
      <c r="VDH56" s="355" t="s">
        <v>88</v>
      </c>
      <c r="VDI56" s="355" t="s">
        <v>88</v>
      </c>
      <c r="VDJ56" s="355" t="s">
        <v>88</v>
      </c>
      <c r="VDK56" s="355" t="s">
        <v>88</v>
      </c>
      <c r="VDL56" s="355" t="s">
        <v>88</v>
      </c>
      <c r="VDM56" s="355" t="s">
        <v>88</v>
      </c>
      <c r="VDN56" s="355" t="s">
        <v>88</v>
      </c>
      <c r="VDO56" s="355" t="s">
        <v>88</v>
      </c>
      <c r="VDP56" s="355" t="s">
        <v>88</v>
      </c>
      <c r="VDQ56" s="355" t="s">
        <v>88</v>
      </c>
      <c r="VDR56" s="355" t="s">
        <v>88</v>
      </c>
      <c r="VDS56" s="355" t="s">
        <v>88</v>
      </c>
      <c r="VDT56" s="355" t="s">
        <v>88</v>
      </c>
      <c r="VDU56" s="355" t="s">
        <v>88</v>
      </c>
      <c r="VDV56" s="355" t="s">
        <v>88</v>
      </c>
      <c r="VDW56" s="355" t="s">
        <v>88</v>
      </c>
      <c r="VDX56" s="355" t="s">
        <v>88</v>
      </c>
      <c r="VDY56" s="355" t="s">
        <v>88</v>
      </c>
      <c r="VDZ56" s="355" t="s">
        <v>88</v>
      </c>
      <c r="VEA56" s="355" t="s">
        <v>88</v>
      </c>
      <c r="VEB56" s="355" t="s">
        <v>88</v>
      </c>
      <c r="VEC56" s="355" t="s">
        <v>88</v>
      </c>
      <c r="VED56" s="355" t="s">
        <v>88</v>
      </c>
      <c r="VEE56" s="355" t="s">
        <v>88</v>
      </c>
      <c r="VEF56" s="355" t="s">
        <v>88</v>
      </c>
      <c r="VEG56" s="355" t="s">
        <v>88</v>
      </c>
      <c r="VEH56" s="355" t="s">
        <v>88</v>
      </c>
      <c r="VEI56" s="355" t="s">
        <v>88</v>
      </c>
      <c r="VEJ56" s="355" t="s">
        <v>88</v>
      </c>
      <c r="VEK56" s="355" t="s">
        <v>88</v>
      </c>
      <c r="VEL56" s="355" t="s">
        <v>88</v>
      </c>
      <c r="VEM56" s="355" t="s">
        <v>88</v>
      </c>
      <c r="VEN56" s="355" t="s">
        <v>88</v>
      </c>
      <c r="VEO56" s="355" t="s">
        <v>88</v>
      </c>
      <c r="VEP56" s="355" t="s">
        <v>88</v>
      </c>
      <c r="VEQ56" s="355" t="s">
        <v>88</v>
      </c>
      <c r="VER56" s="355" t="s">
        <v>88</v>
      </c>
      <c r="VES56" s="355" t="s">
        <v>88</v>
      </c>
      <c r="VET56" s="355" t="s">
        <v>88</v>
      </c>
      <c r="VEU56" s="355" t="s">
        <v>88</v>
      </c>
      <c r="VEV56" s="355" t="s">
        <v>88</v>
      </c>
      <c r="VEW56" s="355" t="s">
        <v>88</v>
      </c>
      <c r="VEX56" s="355" t="s">
        <v>88</v>
      </c>
      <c r="VEY56" s="355" t="s">
        <v>88</v>
      </c>
      <c r="VEZ56" s="355" t="s">
        <v>88</v>
      </c>
      <c r="VFA56" s="355" t="s">
        <v>88</v>
      </c>
      <c r="VFB56" s="355" t="s">
        <v>88</v>
      </c>
      <c r="VFC56" s="355" t="s">
        <v>88</v>
      </c>
      <c r="VFD56" s="355" t="s">
        <v>88</v>
      </c>
      <c r="VFE56" s="355" t="s">
        <v>88</v>
      </c>
      <c r="VFF56" s="355" t="s">
        <v>88</v>
      </c>
      <c r="VFG56" s="355" t="s">
        <v>88</v>
      </c>
      <c r="VFH56" s="355" t="s">
        <v>88</v>
      </c>
      <c r="VFI56" s="355" t="s">
        <v>88</v>
      </c>
      <c r="VFJ56" s="355" t="s">
        <v>88</v>
      </c>
      <c r="VFK56" s="355" t="s">
        <v>88</v>
      </c>
      <c r="VFL56" s="355" t="s">
        <v>88</v>
      </c>
      <c r="VFM56" s="355" t="s">
        <v>88</v>
      </c>
      <c r="VFN56" s="355" t="s">
        <v>88</v>
      </c>
      <c r="VFO56" s="355" t="s">
        <v>88</v>
      </c>
      <c r="VFP56" s="355" t="s">
        <v>88</v>
      </c>
      <c r="VFQ56" s="355" t="s">
        <v>88</v>
      </c>
      <c r="VFR56" s="355" t="s">
        <v>88</v>
      </c>
      <c r="VFS56" s="355" t="s">
        <v>88</v>
      </c>
      <c r="VFT56" s="355" t="s">
        <v>88</v>
      </c>
      <c r="VFU56" s="355" t="s">
        <v>88</v>
      </c>
      <c r="VFV56" s="355" t="s">
        <v>88</v>
      </c>
      <c r="VFW56" s="355" t="s">
        <v>88</v>
      </c>
      <c r="VFX56" s="355" t="s">
        <v>88</v>
      </c>
      <c r="VFY56" s="355" t="s">
        <v>88</v>
      </c>
      <c r="VFZ56" s="355" t="s">
        <v>88</v>
      </c>
      <c r="VGA56" s="355" t="s">
        <v>88</v>
      </c>
      <c r="VGB56" s="355" t="s">
        <v>88</v>
      </c>
      <c r="VGC56" s="355" t="s">
        <v>88</v>
      </c>
      <c r="VGD56" s="355" t="s">
        <v>88</v>
      </c>
      <c r="VGE56" s="355" t="s">
        <v>88</v>
      </c>
      <c r="VGF56" s="355" t="s">
        <v>88</v>
      </c>
      <c r="VGG56" s="355" t="s">
        <v>88</v>
      </c>
      <c r="VGH56" s="355" t="s">
        <v>88</v>
      </c>
      <c r="VGI56" s="355" t="s">
        <v>88</v>
      </c>
      <c r="VGJ56" s="355" t="s">
        <v>88</v>
      </c>
      <c r="VGK56" s="355" t="s">
        <v>88</v>
      </c>
      <c r="VGL56" s="355" t="s">
        <v>88</v>
      </c>
      <c r="VGM56" s="355" t="s">
        <v>88</v>
      </c>
      <c r="VGN56" s="355" t="s">
        <v>88</v>
      </c>
      <c r="VGO56" s="355" t="s">
        <v>88</v>
      </c>
      <c r="VGP56" s="355" t="s">
        <v>88</v>
      </c>
      <c r="VGQ56" s="355" t="s">
        <v>88</v>
      </c>
      <c r="VGR56" s="355" t="s">
        <v>88</v>
      </c>
      <c r="VGS56" s="355" t="s">
        <v>88</v>
      </c>
      <c r="VGT56" s="355" t="s">
        <v>88</v>
      </c>
      <c r="VGU56" s="355" t="s">
        <v>88</v>
      </c>
      <c r="VGV56" s="355" t="s">
        <v>88</v>
      </c>
      <c r="VGW56" s="355" t="s">
        <v>88</v>
      </c>
      <c r="VGX56" s="355" t="s">
        <v>88</v>
      </c>
      <c r="VGY56" s="355" t="s">
        <v>88</v>
      </c>
      <c r="VGZ56" s="355" t="s">
        <v>88</v>
      </c>
      <c r="VHA56" s="355" t="s">
        <v>88</v>
      </c>
      <c r="VHB56" s="355" t="s">
        <v>88</v>
      </c>
      <c r="VHC56" s="355" t="s">
        <v>88</v>
      </c>
      <c r="VHD56" s="355" t="s">
        <v>88</v>
      </c>
      <c r="VHE56" s="355" t="s">
        <v>88</v>
      </c>
      <c r="VHF56" s="355" t="s">
        <v>88</v>
      </c>
      <c r="VHG56" s="355" t="s">
        <v>88</v>
      </c>
      <c r="VHH56" s="355" t="s">
        <v>88</v>
      </c>
      <c r="VHI56" s="355" t="s">
        <v>88</v>
      </c>
      <c r="VHJ56" s="355" t="s">
        <v>88</v>
      </c>
      <c r="VHK56" s="355" t="s">
        <v>88</v>
      </c>
      <c r="VHL56" s="355" t="s">
        <v>88</v>
      </c>
      <c r="VHM56" s="355" t="s">
        <v>88</v>
      </c>
      <c r="VHN56" s="355" t="s">
        <v>88</v>
      </c>
      <c r="VHO56" s="355" t="s">
        <v>88</v>
      </c>
      <c r="VHP56" s="355" t="s">
        <v>88</v>
      </c>
      <c r="VHQ56" s="355" t="s">
        <v>88</v>
      </c>
      <c r="VHR56" s="355" t="s">
        <v>88</v>
      </c>
      <c r="VHS56" s="355" t="s">
        <v>88</v>
      </c>
      <c r="VHT56" s="355" t="s">
        <v>88</v>
      </c>
      <c r="VHU56" s="355" t="s">
        <v>88</v>
      </c>
      <c r="VHV56" s="355" t="s">
        <v>88</v>
      </c>
      <c r="VHW56" s="355" t="s">
        <v>88</v>
      </c>
      <c r="VHX56" s="355" t="s">
        <v>88</v>
      </c>
      <c r="VHY56" s="355" t="s">
        <v>88</v>
      </c>
      <c r="VHZ56" s="355" t="s">
        <v>88</v>
      </c>
      <c r="VIA56" s="355" t="s">
        <v>88</v>
      </c>
      <c r="VIB56" s="355" t="s">
        <v>88</v>
      </c>
      <c r="VIC56" s="355" t="s">
        <v>88</v>
      </c>
      <c r="VID56" s="355" t="s">
        <v>88</v>
      </c>
      <c r="VIE56" s="355" t="s">
        <v>88</v>
      </c>
      <c r="VIF56" s="355" t="s">
        <v>88</v>
      </c>
      <c r="VIG56" s="355" t="s">
        <v>88</v>
      </c>
      <c r="VIH56" s="355" t="s">
        <v>88</v>
      </c>
      <c r="VII56" s="355" t="s">
        <v>88</v>
      </c>
      <c r="VIJ56" s="355" t="s">
        <v>88</v>
      </c>
      <c r="VIK56" s="355" t="s">
        <v>88</v>
      </c>
      <c r="VIL56" s="355" t="s">
        <v>88</v>
      </c>
      <c r="VIM56" s="355" t="s">
        <v>88</v>
      </c>
      <c r="VIN56" s="355" t="s">
        <v>88</v>
      </c>
      <c r="VIO56" s="355" t="s">
        <v>88</v>
      </c>
      <c r="VIP56" s="355" t="s">
        <v>88</v>
      </c>
      <c r="VIQ56" s="355" t="s">
        <v>88</v>
      </c>
      <c r="VIR56" s="355" t="s">
        <v>88</v>
      </c>
      <c r="VIS56" s="355" t="s">
        <v>88</v>
      </c>
      <c r="VIT56" s="355" t="s">
        <v>88</v>
      </c>
      <c r="VIU56" s="355" t="s">
        <v>88</v>
      </c>
      <c r="VIV56" s="355" t="s">
        <v>88</v>
      </c>
      <c r="VIW56" s="355" t="s">
        <v>88</v>
      </c>
      <c r="VIX56" s="355" t="s">
        <v>88</v>
      </c>
      <c r="VIY56" s="355" t="s">
        <v>88</v>
      </c>
      <c r="VIZ56" s="355" t="s">
        <v>88</v>
      </c>
      <c r="VJA56" s="355" t="s">
        <v>88</v>
      </c>
      <c r="VJB56" s="355" t="s">
        <v>88</v>
      </c>
      <c r="VJC56" s="355" t="s">
        <v>88</v>
      </c>
      <c r="VJD56" s="355" t="s">
        <v>88</v>
      </c>
      <c r="VJE56" s="355" t="s">
        <v>88</v>
      </c>
      <c r="VJF56" s="355" t="s">
        <v>88</v>
      </c>
      <c r="VJG56" s="355" t="s">
        <v>88</v>
      </c>
      <c r="VJH56" s="355" t="s">
        <v>88</v>
      </c>
      <c r="VJI56" s="355" t="s">
        <v>88</v>
      </c>
      <c r="VJJ56" s="355" t="s">
        <v>88</v>
      </c>
      <c r="VJK56" s="355" t="s">
        <v>88</v>
      </c>
      <c r="VJL56" s="355" t="s">
        <v>88</v>
      </c>
      <c r="VJM56" s="355" t="s">
        <v>88</v>
      </c>
      <c r="VJN56" s="355" t="s">
        <v>88</v>
      </c>
      <c r="VJO56" s="355" t="s">
        <v>88</v>
      </c>
      <c r="VJP56" s="355" t="s">
        <v>88</v>
      </c>
      <c r="VJQ56" s="355" t="s">
        <v>88</v>
      </c>
      <c r="VJR56" s="355" t="s">
        <v>88</v>
      </c>
      <c r="VJS56" s="355" t="s">
        <v>88</v>
      </c>
      <c r="VJT56" s="355" t="s">
        <v>88</v>
      </c>
      <c r="VJU56" s="355" t="s">
        <v>88</v>
      </c>
      <c r="VJV56" s="355" t="s">
        <v>88</v>
      </c>
      <c r="VJW56" s="355" t="s">
        <v>88</v>
      </c>
      <c r="VJX56" s="355" t="s">
        <v>88</v>
      </c>
      <c r="VJY56" s="355" t="s">
        <v>88</v>
      </c>
      <c r="VJZ56" s="355" t="s">
        <v>88</v>
      </c>
      <c r="VKA56" s="355" t="s">
        <v>88</v>
      </c>
      <c r="VKB56" s="355" t="s">
        <v>88</v>
      </c>
      <c r="VKC56" s="355" t="s">
        <v>88</v>
      </c>
      <c r="VKD56" s="355" t="s">
        <v>88</v>
      </c>
      <c r="VKE56" s="355" t="s">
        <v>88</v>
      </c>
      <c r="VKF56" s="355" t="s">
        <v>88</v>
      </c>
      <c r="VKG56" s="355" t="s">
        <v>88</v>
      </c>
      <c r="VKH56" s="355" t="s">
        <v>88</v>
      </c>
      <c r="VKI56" s="355" t="s">
        <v>88</v>
      </c>
      <c r="VKJ56" s="355" t="s">
        <v>88</v>
      </c>
      <c r="VKK56" s="355" t="s">
        <v>88</v>
      </c>
      <c r="VKL56" s="355" t="s">
        <v>88</v>
      </c>
      <c r="VKM56" s="355" t="s">
        <v>88</v>
      </c>
      <c r="VKN56" s="355" t="s">
        <v>88</v>
      </c>
      <c r="VKO56" s="355" t="s">
        <v>88</v>
      </c>
      <c r="VKP56" s="355" t="s">
        <v>88</v>
      </c>
      <c r="VKQ56" s="355" t="s">
        <v>88</v>
      </c>
      <c r="VKR56" s="355" t="s">
        <v>88</v>
      </c>
      <c r="VKS56" s="355" t="s">
        <v>88</v>
      </c>
      <c r="VKT56" s="355" t="s">
        <v>88</v>
      </c>
      <c r="VKU56" s="355" t="s">
        <v>88</v>
      </c>
      <c r="VKV56" s="355" t="s">
        <v>88</v>
      </c>
      <c r="VKW56" s="355" t="s">
        <v>88</v>
      </c>
      <c r="VKX56" s="355" t="s">
        <v>88</v>
      </c>
      <c r="VKY56" s="355" t="s">
        <v>88</v>
      </c>
      <c r="VKZ56" s="355" t="s">
        <v>88</v>
      </c>
      <c r="VLA56" s="355" t="s">
        <v>88</v>
      </c>
      <c r="VLB56" s="355" t="s">
        <v>88</v>
      </c>
      <c r="VLC56" s="355" t="s">
        <v>88</v>
      </c>
      <c r="VLD56" s="355" t="s">
        <v>88</v>
      </c>
      <c r="VLE56" s="355" t="s">
        <v>88</v>
      </c>
      <c r="VLF56" s="355" t="s">
        <v>88</v>
      </c>
      <c r="VLG56" s="355" t="s">
        <v>88</v>
      </c>
      <c r="VLH56" s="355" t="s">
        <v>88</v>
      </c>
      <c r="VLI56" s="355" t="s">
        <v>88</v>
      </c>
      <c r="VLJ56" s="355" t="s">
        <v>88</v>
      </c>
      <c r="VLK56" s="355" t="s">
        <v>88</v>
      </c>
      <c r="VLL56" s="355" t="s">
        <v>88</v>
      </c>
      <c r="VLM56" s="355" t="s">
        <v>88</v>
      </c>
      <c r="VLN56" s="355" t="s">
        <v>88</v>
      </c>
      <c r="VLO56" s="355" t="s">
        <v>88</v>
      </c>
      <c r="VLP56" s="355" t="s">
        <v>88</v>
      </c>
      <c r="VLQ56" s="355" t="s">
        <v>88</v>
      </c>
      <c r="VLR56" s="355" t="s">
        <v>88</v>
      </c>
      <c r="VLS56" s="355" t="s">
        <v>88</v>
      </c>
      <c r="VLT56" s="355" t="s">
        <v>88</v>
      </c>
      <c r="VLU56" s="355" t="s">
        <v>88</v>
      </c>
      <c r="VLV56" s="355" t="s">
        <v>88</v>
      </c>
      <c r="VLW56" s="355" t="s">
        <v>88</v>
      </c>
      <c r="VLX56" s="355" t="s">
        <v>88</v>
      </c>
      <c r="VLY56" s="355" t="s">
        <v>88</v>
      </c>
      <c r="VLZ56" s="355" t="s">
        <v>88</v>
      </c>
      <c r="VMA56" s="355" t="s">
        <v>88</v>
      </c>
      <c r="VMB56" s="355" t="s">
        <v>88</v>
      </c>
      <c r="VMC56" s="355" t="s">
        <v>88</v>
      </c>
      <c r="VMD56" s="355" t="s">
        <v>88</v>
      </c>
      <c r="VME56" s="355" t="s">
        <v>88</v>
      </c>
      <c r="VMF56" s="355" t="s">
        <v>88</v>
      </c>
      <c r="VMG56" s="355" t="s">
        <v>88</v>
      </c>
      <c r="VMH56" s="355" t="s">
        <v>88</v>
      </c>
      <c r="VMI56" s="355" t="s">
        <v>88</v>
      </c>
      <c r="VMJ56" s="355" t="s">
        <v>88</v>
      </c>
      <c r="VMK56" s="355" t="s">
        <v>88</v>
      </c>
      <c r="VML56" s="355" t="s">
        <v>88</v>
      </c>
      <c r="VMM56" s="355" t="s">
        <v>88</v>
      </c>
      <c r="VMN56" s="355" t="s">
        <v>88</v>
      </c>
      <c r="VMO56" s="355" t="s">
        <v>88</v>
      </c>
      <c r="VMP56" s="355" t="s">
        <v>88</v>
      </c>
      <c r="VMQ56" s="355" t="s">
        <v>88</v>
      </c>
      <c r="VMR56" s="355" t="s">
        <v>88</v>
      </c>
      <c r="VMS56" s="355" t="s">
        <v>88</v>
      </c>
      <c r="VMT56" s="355" t="s">
        <v>88</v>
      </c>
      <c r="VMU56" s="355" t="s">
        <v>88</v>
      </c>
      <c r="VMV56" s="355" t="s">
        <v>88</v>
      </c>
      <c r="VMW56" s="355" t="s">
        <v>88</v>
      </c>
      <c r="VMX56" s="355" t="s">
        <v>88</v>
      </c>
      <c r="VMY56" s="355" t="s">
        <v>88</v>
      </c>
      <c r="VMZ56" s="355" t="s">
        <v>88</v>
      </c>
      <c r="VNA56" s="355" t="s">
        <v>88</v>
      </c>
      <c r="VNB56" s="355" t="s">
        <v>88</v>
      </c>
      <c r="VNC56" s="355" t="s">
        <v>88</v>
      </c>
      <c r="VND56" s="355" t="s">
        <v>88</v>
      </c>
      <c r="VNE56" s="355" t="s">
        <v>88</v>
      </c>
      <c r="VNF56" s="355" t="s">
        <v>88</v>
      </c>
      <c r="VNG56" s="355" t="s">
        <v>88</v>
      </c>
      <c r="VNH56" s="355" t="s">
        <v>88</v>
      </c>
      <c r="VNI56" s="355" t="s">
        <v>88</v>
      </c>
      <c r="VNJ56" s="355" t="s">
        <v>88</v>
      </c>
      <c r="VNK56" s="355" t="s">
        <v>88</v>
      </c>
      <c r="VNL56" s="355" t="s">
        <v>88</v>
      </c>
      <c r="VNM56" s="355" t="s">
        <v>88</v>
      </c>
      <c r="VNN56" s="355" t="s">
        <v>88</v>
      </c>
      <c r="VNO56" s="355" t="s">
        <v>88</v>
      </c>
      <c r="VNP56" s="355" t="s">
        <v>88</v>
      </c>
      <c r="VNQ56" s="355" t="s">
        <v>88</v>
      </c>
      <c r="VNR56" s="355" t="s">
        <v>88</v>
      </c>
      <c r="VNS56" s="355" t="s">
        <v>88</v>
      </c>
      <c r="VNT56" s="355" t="s">
        <v>88</v>
      </c>
      <c r="VNU56" s="355" t="s">
        <v>88</v>
      </c>
      <c r="VNV56" s="355" t="s">
        <v>88</v>
      </c>
      <c r="VNW56" s="355" t="s">
        <v>88</v>
      </c>
      <c r="VNX56" s="355" t="s">
        <v>88</v>
      </c>
      <c r="VNY56" s="355" t="s">
        <v>88</v>
      </c>
      <c r="VNZ56" s="355" t="s">
        <v>88</v>
      </c>
      <c r="VOA56" s="355" t="s">
        <v>88</v>
      </c>
      <c r="VOB56" s="355" t="s">
        <v>88</v>
      </c>
      <c r="VOC56" s="355" t="s">
        <v>88</v>
      </c>
      <c r="VOD56" s="355" t="s">
        <v>88</v>
      </c>
      <c r="VOE56" s="355" t="s">
        <v>88</v>
      </c>
      <c r="VOF56" s="355" t="s">
        <v>88</v>
      </c>
      <c r="VOG56" s="355" t="s">
        <v>88</v>
      </c>
      <c r="VOH56" s="355" t="s">
        <v>88</v>
      </c>
      <c r="VOI56" s="355" t="s">
        <v>88</v>
      </c>
      <c r="VOJ56" s="355" t="s">
        <v>88</v>
      </c>
      <c r="VOK56" s="355" t="s">
        <v>88</v>
      </c>
      <c r="VOL56" s="355" t="s">
        <v>88</v>
      </c>
      <c r="VOM56" s="355" t="s">
        <v>88</v>
      </c>
      <c r="VON56" s="355" t="s">
        <v>88</v>
      </c>
      <c r="VOO56" s="355" t="s">
        <v>88</v>
      </c>
      <c r="VOP56" s="355" t="s">
        <v>88</v>
      </c>
      <c r="VOQ56" s="355" t="s">
        <v>88</v>
      </c>
      <c r="VOR56" s="355" t="s">
        <v>88</v>
      </c>
      <c r="VOS56" s="355" t="s">
        <v>88</v>
      </c>
      <c r="VOT56" s="355" t="s">
        <v>88</v>
      </c>
      <c r="VOU56" s="355" t="s">
        <v>88</v>
      </c>
      <c r="VOV56" s="355" t="s">
        <v>88</v>
      </c>
      <c r="VOW56" s="355" t="s">
        <v>88</v>
      </c>
      <c r="VOX56" s="355" t="s">
        <v>88</v>
      </c>
      <c r="VOY56" s="355" t="s">
        <v>88</v>
      </c>
      <c r="VOZ56" s="355" t="s">
        <v>88</v>
      </c>
      <c r="VPA56" s="355" t="s">
        <v>88</v>
      </c>
      <c r="VPB56" s="355" t="s">
        <v>88</v>
      </c>
      <c r="VPC56" s="355" t="s">
        <v>88</v>
      </c>
      <c r="VPD56" s="355" t="s">
        <v>88</v>
      </c>
      <c r="VPE56" s="355" t="s">
        <v>88</v>
      </c>
      <c r="VPF56" s="355" t="s">
        <v>88</v>
      </c>
      <c r="VPG56" s="355" t="s">
        <v>88</v>
      </c>
      <c r="VPH56" s="355" t="s">
        <v>88</v>
      </c>
      <c r="VPI56" s="355" t="s">
        <v>88</v>
      </c>
      <c r="VPJ56" s="355" t="s">
        <v>88</v>
      </c>
      <c r="VPK56" s="355" t="s">
        <v>88</v>
      </c>
      <c r="VPL56" s="355" t="s">
        <v>88</v>
      </c>
      <c r="VPM56" s="355" t="s">
        <v>88</v>
      </c>
      <c r="VPN56" s="355" t="s">
        <v>88</v>
      </c>
      <c r="VPO56" s="355" t="s">
        <v>88</v>
      </c>
      <c r="VPP56" s="355" t="s">
        <v>88</v>
      </c>
      <c r="VPQ56" s="355" t="s">
        <v>88</v>
      </c>
      <c r="VPR56" s="355" t="s">
        <v>88</v>
      </c>
      <c r="VPS56" s="355" t="s">
        <v>88</v>
      </c>
      <c r="VPT56" s="355" t="s">
        <v>88</v>
      </c>
      <c r="VPU56" s="355" t="s">
        <v>88</v>
      </c>
      <c r="VPV56" s="355" t="s">
        <v>88</v>
      </c>
      <c r="VPW56" s="355" t="s">
        <v>88</v>
      </c>
      <c r="VPX56" s="355" t="s">
        <v>88</v>
      </c>
      <c r="VPY56" s="355" t="s">
        <v>88</v>
      </c>
      <c r="VPZ56" s="355" t="s">
        <v>88</v>
      </c>
      <c r="VQA56" s="355" t="s">
        <v>88</v>
      </c>
      <c r="VQB56" s="355" t="s">
        <v>88</v>
      </c>
      <c r="VQC56" s="355" t="s">
        <v>88</v>
      </c>
      <c r="VQD56" s="355" t="s">
        <v>88</v>
      </c>
      <c r="VQE56" s="355" t="s">
        <v>88</v>
      </c>
      <c r="VQF56" s="355" t="s">
        <v>88</v>
      </c>
      <c r="VQG56" s="355" t="s">
        <v>88</v>
      </c>
      <c r="VQH56" s="355" t="s">
        <v>88</v>
      </c>
      <c r="VQI56" s="355" t="s">
        <v>88</v>
      </c>
      <c r="VQJ56" s="355" t="s">
        <v>88</v>
      </c>
      <c r="VQK56" s="355" t="s">
        <v>88</v>
      </c>
      <c r="VQL56" s="355" t="s">
        <v>88</v>
      </c>
      <c r="VQM56" s="355" t="s">
        <v>88</v>
      </c>
      <c r="VQN56" s="355" t="s">
        <v>88</v>
      </c>
      <c r="VQO56" s="355" t="s">
        <v>88</v>
      </c>
      <c r="VQP56" s="355" t="s">
        <v>88</v>
      </c>
      <c r="VQQ56" s="355" t="s">
        <v>88</v>
      </c>
      <c r="VQR56" s="355" t="s">
        <v>88</v>
      </c>
      <c r="VQS56" s="355" t="s">
        <v>88</v>
      </c>
      <c r="VQT56" s="355" t="s">
        <v>88</v>
      </c>
      <c r="VQU56" s="355" t="s">
        <v>88</v>
      </c>
      <c r="VQV56" s="355" t="s">
        <v>88</v>
      </c>
      <c r="VQW56" s="355" t="s">
        <v>88</v>
      </c>
      <c r="VQX56" s="355" t="s">
        <v>88</v>
      </c>
      <c r="VQY56" s="355" t="s">
        <v>88</v>
      </c>
      <c r="VQZ56" s="355" t="s">
        <v>88</v>
      </c>
      <c r="VRA56" s="355" t="s">
        <v>88</v>
      </c>
      <c r="VRB56" s="355" t="s">
        <v>88</v>
      </c>
      <c r="VRC56" s="355" t="s">
        <v>88</v>
      </c>
      <c r="VRD56" s="355" t="s">
        <v>88</v>
      </c>
      <c r="VRE56" s="355" t="s">
        <v>88</v>
      </c>
      <c r="VRF56" s="355" t="s">
        <v>88</v>
      </c>
      <c r="VRG56" s="355" t="s">
        <v>88</v>
      </c>
      <c r="VRH56" s="355" t="s">
        <v>88</v>
      </c>
      <c r="VRI56" s="355" t="s">
        <v>88</v>
      </c>
      <c r="VRJ56" s="355" t="s">
        <v>88</v>
      </c>
      <c r="VRK56" s="355" t="s">
        <v>88</v>
      </c>
      <c r="VRL56" s="355" t="s">
        <v>88</v>
      </c>
      <c r="VRM56" s="355" t="s">
        <v>88</v>
      </c>
      <c r="VRN56" s="355" t="s">
        <v>88</v>
      </c>
      <c r="VRO56" s="355" t="s">
        <v>88</v>
      </c>
      <c r="VRP56" s="355" t="s">
        <v>88</v>
      </c>
      <c r="VRQ56" s="355" t="s">
        <v>88</v>
      </c>
      <c r="VRR56" s="355" t="s">
        <v>88</v>
      </c>
      <c r="VRS56" s="355" t="s">
        <v>88</v>
      </c>
      <c r="VRT56" s="355" t="s">
        <v>88</v>
      </c>
      <c r="VRU56" s="355" t="s">
        <v>88</v>
      </c>
      <c r="VRV56" s="355" t="s">
        <v>88</v>
      </c>
      <c r="VRW56" s="355" t="s">
        <v>88</v>
      </c>
      <c r="VRX56" s="355" t="s">
        <v>88</v>
      </c>
      <c r="VRY56" s="355" t="s">
        <v>88</v>
      </c>
      <c r="VRZ56" s="355" t="s">
        <v>88</v>
      </c>
      <c r="VSA56" s="355" t="s">
        <v>88</v>
      </c>
      <c r="VSB56" s="355" t="s">
        <v>88</v>
      </c>
      <c r="VSC56" s="355" t="s">
        <v>88</v>
      </c>
      <c r="VSD56" s="355" t="s">
        <v>88</v>
      </c>
      <c r="VSE56" s="355" t="s">
        <v>88</v>
      </c>
      <c r="VSF56" s="355" t="s">
        <v>88</v>
      </c>
      <c r="VSG56" s="355" t="s">
        <v>88</v>
      </c>
      <c r="VSH56" s="355" t="s">
        <v>88</v>
      </c>
      <c r="VSI56" s="355" t="s">
        <v>88</v>
      </c>
      <c r="VSJ56" s="355" t="s">
        <v>88</v>
      </c>
      <c r="VSK56" s="355" t="s">
        <v>88</v>
      </c>
      <c r="VSL56" s="355" t="s">
        <v>88</v>
      </c>
      <c r="VSM56" s="355" t="s">
        <v>88</v>
      </c>
      <c r="VSN56" s="355" t="s">
        <v>88</v>
      </c>
      <c r="VSO56" s="355" t="s">
        <v>88</v>
      </c>
      <c r="VSP56" s="355" t="s">
        <v>88</v>
      </c>
      <c r="VSQ56" s="355" t="s">
        <v>88</v>
      </c>
      <c r="VSR56" s="355" t="s">
        <v>88</v>
      </c>
      <c r="VSS56" s="355" t="s">
        <v>88</v>
      </c>
      <c r="VST56" s="355" t="s">
        <v>88</v>
      </c>
      <c r="VSU56" s="355" t="s">
        <v>88</v>
      </c>
      <c r="VSV56" s="355" t="s">
        <v>88</v>
      </c>
      <c r="VSW56" s="355" t="s">
        <v>88</v>
      </c>
      <c r="VSX56" s="355" t="s">
        <v>88</v>
      </c>
      <c r="VSY56" s="355" t="s">
        <v>88</v>
      </c>
      <c r="VSZ56" s="355" t="s">
        <v>88</v>
      </c>
      <c r="VTA56" s="355" t="s">
        <v>88</v>
      </c>
      <c r="VTB56" s="355" t="s">
        <v>88</v>
      </c>
      <c r="VTC56" s="355" t="s">
        <v>88</v>
      </c>
      <c r="VTD56" s="355" t="s">
        <v>88</v>
      </c>
      <c r="VTE56" s="355" t="s">
        <v>88</v>
      </c>
      <c r="VTF56" s="355" t="s">
        <v>88</v>
      </c>
      <c r="VTG56" s="355" t="s">
        <v>88</v>
      </c>
      <c r="VTH56" s="355" t="s">
        <v>88</v>
      </c>
      <c r="VTI56" s="355" t="s">
        <v>88</v>
      </c>
      <c r="VTJ56" s="355" t="s">
        <v>88</v>
      </c>
      <c r="VTK56" s="355" t="s">
        <v>88</v>
      </c>
      <c r="VTL56" s="355" t="s">
        <v>88</v>
      </c>
      <c r="VTM56" s="355" t="s">
        <v>88</v>
      </c>
      <c r="VTN56" s="355" t="s">
        <v>88</v>
      </c>
      <c r="VTO56" s="355" t="s">
        <v>88</v>
      </c>
      <c r="VTP56" s="355" t="s">
        <v>88</v>
      </c>
      <c r="VTQ56" s="355" t="s">
        <v>88</v>
      </c>
      <c r="VTR56" s="355" t="s">
        <v>88</v>
      </c>
      <c r="VTS56" s="355" t="s">
        <v>88</v>
      </c>
      <c r="VTT56" s="355" t="s">
        <v>88</v>
      </c>
      <c r="VTU56" s="355" t="s">
        <v>88</v>
      </c>
      <c r="VTV56" s="355" t="s">
        <v>88</v>
      </c>
      <c r="VTW56" s="355" t="s">
        <v>88</v>
      </c>
      <c r="VTX56" s="355" t="s">
        <v>88</v>
      </c>
      <c r="VTY56" s="355" t="s">
        <v>88</v>
      </c>
      <c r="VTZ56" s="355" t="s">
        <v>88</v>
      </c>
      <c r="VUA56" s="355" t="s">
        <v>88</v>
      </c>
      <c r="VUB56" s="355" t="s">
        <v>88</v>
      </c>
      <c r="VUC56" s="355" t="s">
        <v>88</v>
      </c>
      <c r="VUD56" s="355" t="s">
        <v>88</v>
      </c>
      <c r="VUE56" s="355" t="s">
        <v>88</v>
      </c>
      <c r="VUF56" s="355" t="s">
        <v>88</v>
      </c>
      <c r="VUG56" s="355" t="s">
        <v>88</v>
      </c>
      <c r="VUH56" s="355" t="s">
        <v>88</v>
      </c>
      <c r="VUI56" s="355" t="s">
        <v>88</v>
      </c>
      <c r="VUJ56" s="355" t="s">
        <v>88</v>
      </c>
      <c r="VUK56" s="355" t="s">
        <v>88</v>
      </c>
      <c r="VUL56" s="355" t="s">
        <v>88</v>
      </c>
      <c r="VUM56" s="355" t="s">
        <v>88</v>
      </c>
      <c r="VUN56" s="355" t="s">
        <v>88</v>
      </c>
      <c r="VUO56" s="355" t="s">
        <v>88</v>
      </c>
      <c r="VUP56" s="355" t="s">
        <v>88</v>
      </c>
      <c r="VUQ56" s="355" t="s">
        <v>88</v>
      </c>
      <c r="VUR56" s="355" t="s">
        <v>88</v>
      </c>
      <c r="VUS56" s="355" t="s">
        <v>88</v>
      </c>
      <c r="VUT56" s="355" t="s">
        <v>88</v>
      </c>
      <c r="VUU56" s="355" t="s">
        <v>88</v>
      </c>
      <c r="VUV56" s="355" t="s">
        <v>88</v>
      </c>
      <c r="VUW56" s="355" t="s">
        <v>88</v>
      </c>
      <c r="VUX56" s="355" t="s">
        <v>88</v>
      </c>
      <c r="VUY56" s="355" t="s">
        <v>88</v>
      </c>
      <c r="VUZ56" s="355" t="s">
        <v>88</v>
      </c>
      <c r="VVA56" s="355" t="s">
        <v>88</v>
      </c>
      <c r="VVB56" s="355" t="s">
        <v>88</v>
      </c>
      <c r="VVC56" s="355" t="s">
        <v>88</v>
      </c>
      <c r="VVD56" s="355" t="s">
        <v>88</v>
      </c>
      <c r="VVE56" s="355" t="s">
        <v>88</v>
      </c>
      <c r="VVF56" s="355" t="s">
        <v>88</v>
      </c>
      <c r="VVG56" s="355" t="s">
        <v>88</v>
      </c>
      <c r="VVH56" s="355" t="s">
        <v>88</v>
      </c>
      <c r="VVI56" s="355" t="s">
        <v>88</v>
      </c>
      <c r="VVJ56" s="355" t="s">
        <v>88</v>
      </c>
      <c r="VVK56" s="355" t="s">
        <v>88</v>
      </c>
      <c r="VVL56" s="355" t="s">
        <v>88</v>
      </c>
      <c r="VVM56" s="355" t="s">
        <v>88</v>
      </c>
      <c r="VVN56" s="355" t="s">
        <v>88</v>
      </c>
      <c r="VVO56" s="355" t="s">
        <v>88</v>
      </c>
      <c r="VVP56" s="355" t="s">
        <v>88</v>
      </c>
      <c r="VVQ56" s="355" t="s">
        <v>88</v>
      </c>
      <c r="VVR56" s="355" t="s">
        <v>88</v>
      </c>
      <c r="VVS56" s="355" t="s">
        <v>88</v>
      </c>
      <c r="VVT56" s="355" t="s">
        <v>88</v>
      </c>
      <c r="VVU56" s="355" t="s">
        <v>88</v>
      </c>
      <c r="VVV56" s="355" t="s">
        <v>88</v>
      </c>
      <c r="VVW56" s="355" t="s">
        <v>88</v>
      </c>
      <c r="VVX56" s="355" t="s">
        <v>88</v>
      </c>
      <c r="VVY56" s="355" t="s">
        <v>88</v>
      </c>
      <c r="VVZ56" s="355" t="s">
        <v>88</v>
      </c>
      <c r="VWA56" s="355" t="s">
        <v>88</v>
      </c>
      <c r="VWB56" s="355" t="s">
        <v>88</v>
      </c>
      <c r="VWC56" s="355" t="s">
        <v>88</v>
      </c>
      <c r="VWD56" s="355" t="s">
        <v>88</v>
      </c>
      <c r="VWE56" s="355" t="s">
        <v>88</v>
      </c>
      <c r="VWF56" s="355" t="s">
        <v>88</v>
      </c>
      <c r="VWG56" s="355" t="s">
        <v>88</v>
      </c>
      <c r="VWH56" s="355" t="s">
        <v>88</v>
      </c>
      <c r="VWI56" s="355" t="s">
        <v>88</v>
      </c>
      <c r="VWJ56" s="355" t="s">
        <v>88</v>
      </c>
      <c r="VWK56" s="355" t="s">
        <v>88</v>
      </c>
      <c r="VWL56" s="355" t="s">
        <v>88</v>
      </c>
      <c r="VWM56" s="355" t="s">
        <v>88</v>
      </c>
      <c r="VWN56" s="355" t="s">
        <v>88</v>
      </c>
      <c r="VWO56" s="355" t="s">
        <v>88</v>
      </c>
      <c r="VWP56" s="355" t="s">
        <v>88</v>
      </c>
      <c r="VWQ56" s="355" t="s">
        <v>88</v>
      </c>
      <c r="VWR56" s="355" t="s">
        <v>88</v>
      </c>
      <c r="VWS56" s="355" t="s">
        <v>88</v>
      </c>
      <c r="VWT56" s="355" t="s">
        <v>88</v>
      </c>
      <c r="VWU56" s="355" t="s">
        <v>88</v>
      </c>
      <c r="VWV56" s="355" t="s">
        <v>88</v>
      </c>
      <c r="VWW56" s="355" t="s">
        <v>88</v>
      </c>
      <c r="VWX56" s="355" t="s">
        <v>88</v>
      </c>
      <c r="VWY56" s="355" t="s">
        <v>88</v>
      </c>
      <c r="VWZ56" s="355" t="s">
        <v>88</v>
      </c>
      <c r="VXA56" s="355" t="s">
        <v>88</v>
      </c>
      <c r="VXB56" s="355" t="s">
        <v>88</v>
      </c>
      <c r="VXC56" s="355" t="s">
        <v>88</v>
      </c>
      <c r="VXD56" s="355" t="s">
        <v>88</v>
      </c>
      <c r="VXE56" s="355" t="s">
        <v>88</v>
      </c>
      <c r="VXF56" s="355" t="s">
        <v>88</v>
      </c>
      <c r="VXG56" s="355" t="s">
        <v>88</v>
      </c>
      <c r="VXH56" s="355" t="s">
        <v>88</v>
      </c>
      <c r="VXI56" s="355" t="s">
        <v>88</v>
      </c>
      <c r="VXJ56" s="355" t="s">
        <v>88</v>
      </c>
      <c r="VXK56" s="355" t="s">
        <v>88</v>
      </c>
      <c r="VXL56" s="355" t="s">
        <v>88</v>
      </c>
      <c r="VXM56" s="355" t="s">
        <v>88</v>
      </c>
      <c r="VXN56" s="355" t="s">
        <v>88</v>
      </c>
      <c r="VXO56" s="355" t="s">
        <v>88</v>
      </c>
      <c r="VXP56" s="355" t="s">
        <v>88</v>
      </c>
      <c r="VXQ56" s="355" t="s">
        <v>88</v>
      </c>
      <c r="VXR56" s="355" t="s">
        <v>88</v>
      </c>
      <c r="VXS56" s="355" t="s">
        <v>88</v>
      </c>
      <c r="VXT56" s="355" t="s">
        <v>88</v>
      </c>
      <c r="VXU56" s="355" t="s">
        <v>88</v>
      </c>
      <c r="VXV56" s="355" t="s">
        <v>88</v>
      </c>
      <c r="VXW56" s="355" t="s">
        <v>88</v>
      </c>
      <c r="VXX56" s="355" t="s">
        <v>88</v>
      </c>
      <c r="VXY56" s="355" t="s">
        <v>88</v>
      </c>
      <c r="VXZ56" s="355" t="s">
        <v>88</v>
      </c>
      <c r="VYA56" s="355" t="s">
        <v>88</v>
      </c>
      <c r="VYB56" s="355" t="s">
        <v>88</v>
      </c>
      <c r="VYC56" s="355" t="s">
        <v>88</v>
      </c>
      <c r="VYD56" s="355" t="s">
        <v>88</v>
      </c>
      <c r="VYE56" s="355" t="s">
        <v>88</v>
      </c>
      <c r="VYF56" s="355" t="s">
        <v>88</v>
      </c>
      <c r="VYG56" s="355" t="s">
        <v>88</v>
      </c>
      <c r="VYH56" s="355" t="s">
        <v>88</v>
      </c>
      <c r="VYI56" s="355" t="s">
        <v>88</v>
      </c>
      <c r="VYJ56" s="355" t="s">
        <v>88</v>
      </c>
      <c r="VYK56" s="355" t="s">
        <v>88</v>
      </c>
      <c r="VYL56" s="355" t="s">
        <v>88</v>
      </c>
      <c r="VYM56" s="355" t="s">
        <v>88</v>
      </c>
      <c r="VYN56" s="355" t="s">
        <v>88</v>
      </c>
      <c r="VYO56" s="355" t="s">
        <v>88</v>
      </c>
      <c r="VYP56" s="355" t="s">
        <v>88</v>
      </c>
      <c r="VYQ56" s="355" t="s">
        <v>88</v>
      </c>
      <c r="VYR56" s="355" t="s">
        <v>88</v>
      </c>
      <c r="VYS56" s="355" t="s">
        <v>88</v>
      </c>
      <c r="VYT56" s="355" t="s">
        <v>88</v>
      </c>
      <c r="VYU56" s="355" t="s">
        <v>88</v>
      </c>
      <c r="VYV56" s="355" t="s">
        <v>88</v>
      </c>
      <c r="VYW56" s="355" t="s">
        <v>88</v>
      </c>
      <c r="VYX56" s="355" t="s">
        <v>88</v>
      </c>
      <c r="VYY56" s="355" t="s">
        <v>88</v>
      </c>
      <c r="VYZ56" s="355" t="s">
        <v>88</v>
      </c>
      <c r="VZA56" s="355" t="s">
        <v>88</v>
      </c>
      <c r="VZB56" s="355" t="s">
        <v>88</v>
      </c>
      <c r="VZC56" s="355" t="s">
        <v>88</v>
      </c>
      <c r="VZD56" s="355" t="s">
        <v>88</v>
      </c>
      <c r="VZE56" s="355" t="s">
        <v>88</v>
      </c>
      <c r="VZF56" s="355" t="s">
        <v>88</v>
      </c>
      <c r="VZG56" s="355" t="s">
        <v>88</v>
      </c>
      <c r="VZH56" s="355" t="s">
        <v>88</v>
      </c>
      <c r="VZI56" s="355" t="s">
        <v>88</v>
      </c>
      <c r="VZJ56" s="355" t="s">
        <v>88</v>
      </c>
      <c r="VZK56" s="355" t="s">
        <v>88</v>
      </c>
      <c r="VZL56" s="355" t="s">
        <v>88</v>
      </c>
      <c r="VZM56" s="355" t="s">
        <v>88</v>
      </c>
      <c r="VZN56" s="355" t="s">
        <v>88</v>
      </c>
      <c r="VZO56" s="355" t="s">
        <v>88</v>
      </c>
      <c r="VZP56" s="355" t="s">
        <v>88</v>
      </c>
      <c r="VZQ56" s="355" t="s">
        <v>88</v>
      </c>
      <c r="VZR56" s="355" t="s">
        <v>88</v>
      </c>
      <c r="VZS56" s="355" t="s">
        <v>88</v>
      </c>
      <c r="VZT56" s="355" t="s">
        <v>88</v>
      </c>
      <c r="VZU56" s="355" t="s">
        <v>88</v>
      </c>
      <c r="VZV56" s="355" t="s">
        <v>88</v>
      </c>
      <c r="VZW56" s="355" t="s">
        <v>88</v>
      </c>
      <c r="VZX56" s="355" t="s">
        <v>88</v>
      </c>
      <c r="VZY56" s="355" t="s">
        <v>88</v>
      </c>
      <c r="VZZ56" s="355" t="s">
        <v>88</v>
      </c>
      <c r="WAA56" s="355" t="s">
        <v>88</v>
      </c>
      <c r="WAB56" s="355" t="s">
        <v>88</v>
      </c>
      <c r="WAC56" s="355" t="s">
        <v>88</v>
      </c>
      <c r="WAD56" s="355" t="s">
        <v>88</v>
      </c>
      <c r="WAE56" s="355" t="s">
        <v>88</v>
      </c>
      <c r="WAF56" s="355" t="s">
        <v>88</v>
      </c>
      <c r="WAG56" s="355" t="s">
        <v>88</v>
      </c>
      <c r="WAH56" s="355" t="s">
        <v>88</v>
      </c>
      <c r="WAI56" s="355" t="s">
        <v>88</v>
      </c>
      <c r="WAJ56" s="355" t="s">
        <v>88</v>
      </c>
      <c r="WAK56" s="355" t="s">
        <v>88</v>
      </c>
      <c r="WAL56" s="355" t="s">
        <v>88</v>
      </c>
      <c r="WAM56" s="355" t="s">
        <v>88</v>
      </c>
      <c r="WAN56" s="355" t="s">
        <v>88</v>
      </c>
      <c r="WAO56" s="355" t="s">
        <v>88</v>
      </c>
      <c r="WAP56" s="355" t="s">
        <v>88</v>
      </c>
      <c r="WAQ56" s="355" t="s">
        <v>88</v>
      </c>
      <c r="WAR56" s="355" t="s">
        <v>88</v>
      </c>
      <c r="WAS56" s="355" t="s">
        <v>88</v>
      </c>
      <c r="WAT56" s="355" t="s">
        <v>88</v>
      </c>
      <c r="WAU56" s="355" t="s">
        <v>88</v>
      </c>
      <c r="WAV56" s="355" t="s">
        <v>88</v>
      </c>
      <c r="WAW56" s="355" t="s">
        <v>88</v>
      </c>
      <c r="WAX56" s="355" t="s">
        <v>88</v>
      </c>
      <c r="WAY56" s="355" t="s">
        <v>88</v>
      </c>
      <c r="WAZ56" s="355" t="s">
        <v>88</v>
      </c>
      <c r="WBA56" s="355" t="s">
        <v>88</v>
      </c>
      <c r="WBB56" s="355" t="s">
        <v>88</v>
      </c>
      <c r="WBC56" s="355" t="s">
        <v>88</v>
      </c>
      <c r="WBD56" s="355" t="s">
        <v>88</v>
      </c>
      <c r="WBE56" s="355" t="s">
        <v>88</v>
      </c>
      <c r="WBF56" s="355" t="s">
        <v>88</v>
      </c>
      <c r="WBG56" s="355" t="s">
        <v>88</v>
      </c>
      <c r="WBH56" s="355" t="s">
        <v>88</v>
      </c>
      <c r="WBI56" s="355" t="s">
        <v>88</v>
      </c>
      <c r="WBJ56" s="355" t="s">
        <v>88</v>
      </c>
      <c r="WBK56" s="355" t="s">
        <v>88</v>
      </c>
      <c r="WBL56" s="355" t="s">
        <v>88</v>
      </c>
      <c r="WBM56" s="355" t="s">
        <v>88</v>
      </c>
      <c r="WBN56" s="355" t="s">
        <v>88</v>
      </c>
      <c r="WBO56" s="355" t="s">
        <v>88</v>
      </c>
      <c r="WBP56" s="355" t="s">
        <v>88</v>
      </c>
      <c r="WBQ56" s="355" t="s">
        <v>88</v>
      </c>
      <c r="WBR56" s="355" t="s">
        <v>88</v>
      </c>
      <c r="WBS56" s="355" t="s">
        <v>88</v>
      </c>
      <c r="WBT56" s="355" t="s">
        <v>88</v>
      </c>
      <c r="WBU56" s="355" t="s">
        <v>88</v>
      </c>
      <c r="WBV56" s="355" t="s">
        <v>88</v>
      </c>
      <c r="WBW56" s="355" t="s">
        <v>88</v>
      </c>
      <c r="WBX56" s="355" t="s">
        <v>88</v>
      </c>
      <c r="WBY56" s="355" t="s">
        <v>88</v>
      </c>
      <c r="WBZ56" s="355" t="s">
        <v>88</v>
      </c>
      <c r="WCA56" s="355" t="s">
        <v>88</v>
      </c>
      <c r="WCB56" s="355" t="s">
        <v>88</v>
      </c>
      <c r="WCC56" s="355" t="s">
        <v>88</v>
      </c>
      <c r="WCD56" s="355" t="s">
        <v>88</v>
      </c>
      <c r="WCE56" s="355" t="s">
        <v>88</v>
      </c>
      <c r="WCF56" s="355" t="s">
        <v>88</v>
      </c>
      <c r="WCG56" s="355" t="s">
        <v>88</v>
      </c>
      <c r="WCH56" s="355" t="s">
        <v>88</v>
      </c>
      <c r="WCI56" s="355" t="s">
        <v>88</v>
      </c>
      <c r="WCJ56" s="355" t="s">
        <v>88</v>
      </c>
      <c r="WCK56" s="355" t="s">
        <v>88</v>
      </c>
      <c r="WCL56" s="355" t="s">
        <v>88</v>
      </c>
      <c r="WCM56" s="355" t="s">
        <v>88</v>
      </c>
      <c r="WCN56" s="355" t="s">
        <v>88</v>
      </c>
      <c r="WCO56" s="355" t="s">
        <v>88</v>
      </c>
      <c r="WCP56" s="355" t="s">
        <v>88</v>
      </c>
      <c r="WCQ56" s="355" t="s">
        <v>88</v>
      </c>
      <c r="WCR56" s="355" t="s">
        <v>88</v>
      </c>
      <c r="WCS56" s="355" t="s">
        <v>88</v>
      </c>
      <c r="WCT56" s="355" t="s">
        <v>88</v>
      </c>
      <c r="WCU56" s="355" t="s">
        <v>88</v>
      </c>
      <c r="WCV56" s="355" t="s">
        <v>88</v>
      </c>
      <c r="WCW56" s="355" t="s">
        <v>88</v>
      </c>
      <c r="WCX56" s="355" t="s">
        <v>88</v>
      </c>
      <c r="WCY56" s="355" t="s">
        <v>88</v>
      </c>
      <c r="WCZ56" s="355" t="s">
        <v>88</v>
      </c>
      <c r="WDA56" s="355" t="s">
        <v>88</v>
      </c>
      <c r="WDB56" s="355" t="s">
        <v>88</v>
      </c>
      <c r="WDC56" s="355" t="s">
        <v>88</v>
      </c>
      <c r="WDD56" s="355" t="s">
        <v>88</v>
      </c>
      <c r="WDE56" s="355" t="s">
        <v>88</v>
      </c>
      <c r="WDF56" s="355" t="s">
        <v>88</v>
      </c>
      <c r="WDG56" s="355" t="s">
        <v>88</v>
      </c>
      <c r="WDH56" s="355" t="s">
        <v>88</v>
      </c>
      <c r="WDI56" s="355" t="s">
        <v>88</v>
      </c>
      <c r="WDJ56" s="355" t="s">
        <v>88</v>
      </c>
      <c r="WDK56" s="355" t="s">
        <v>88</v>
      </c>
      <c r="WDL56" s="355" t="s">
        <v>88</v>
      </c>
      <c r="WDM56" s="355" t="s">
        <v>88</v>
      </c>
      <c r="WDN56" s="355" t="s">
        <v>88</v>
      </c>
      <c r="WDO56" s="355" t="s">
        <v>88</v>
      </c>
      <c r="WDP56" s="355" t="s">
        <v>88</v>
      </c>
      <c r="WDQ56" s="355" t="s">
        <v>88</v>
      </c>
      <c r="WDR56" s="355" t="s">
        <v>88</v>
      </c>
      <c r="WDS56" s="355" t="s">
        <v>88</v>
      </c>
      <c r="WDT56" s="355" t="s">
        <v>88</v>
      </c>
      <c r="WDU56" s="355" t="s">
        <v>88</v>
      </c>
      <c r="WDV56" s="355" t="s">
        <v>88</v>
      </c>
      <c r="WDW56" s="355" t="s">
        <v>88</v>
      </c>
      <c r="WDX56" s="355" t="s">
        <v>88</v>
      </c>
      <c r="WDY56" s="355" t="s">
        <v>88</v>
      </c>
      <c r="WDZ56" s="355" t="s">
        <v>88</v>
      </c>
      <c r="WEA56" s="355" t="s">
        <v>88</v>
      </c>
      <c r="WEB56" s="355" t="s">
        <v>88</v>
      </c>
      <c r="WEC56" s="355" t="s">
        <v>88</v>
      </c>
      <c r="WED56" s="355" t="s">
        <v>88</v>
      </c>
      <c r="WEE56" s="355" t="s">
        <v>88</v>
      </c>
      <c r="WEF56" s="355" t="s">
        <v>88</v>
      </c>
      <c r="WEG56" s="355" t="s">
        <v>88</v>
      </c>
      <c r="WEH56" s="355" t="s">
        <v>88</v>
      </c>
      <c r="WEI56" s="355" t="s">
        <v>88</v>
      </c>
      <c r="WEJ56" s="355" t="s">
        <v>88</v>
      </c>
      <c r="WEK56" s="355" t="s">
        <v>88</v>
      </c>
      <c r="WEL56" s="355" t="s">
        <v>88</v>
      </c>
      <c r="WEM56" s="355" t="s">
        <v>88</v>
      </c>
      <c r="WEN56" s="355" t="s">
        <v>88</v>
      </c>
      <c r="WEO56" s="355" t="s">
        <v>88</v>
      </c>
      <c r="WEP56" s="355" t="s">
        <v>88</v>
      </c>
      <c r="WEQ56" s="355" t="s">
        <v>88</v>
      </c>
      <c r="WER56" s="355" t="s">
        <v>88</v>
      </c>
      <c r="WES56" s="355" t="s">
        <v>88</v>
      </c>
      <c r="WET56" s="355" t="s">
        <v>88</v>
      </c>
      <c r="WEU56" s="355" t="s">
        <v>88</v>
      </c>
      <c r="WEV56" s="355" t="s">
        <v>88</v>
      </c>
      <c r="WEW56" s="355" t="s">
        <v>88</v>
      </c>
      <c r="WEX56" s="355" t="s">
        <v>88</v>
      </c>
      <c r="WEY56" s="355" t="s">
        <v>88</v>
      </c>
      <c r="WEZ56" s="355" t="s">
        <v>88</v>
      </c>
      <c r="WFA56" s="355" t="s">
        <v>88</v>
      </c>
      <c r="WFB56" s="355" t="s">
        <v>88</v>
      </c>
      <c r="WFC56" s="355" t="s">
        <v>88</v>
      </c>
      <c r="WFD56" s="355" t="s">
        <v>88</v>
      </c>
      <c r="WFE56" s="355" t="s">
        <v>88</v>
      </c>
      <c r="WFF56" s="355" t="s">
        <v>88</v>
      </c>
      <c r="WFG56" s="355" t="s">
        <v>88</v>
      </c>
      <c r="WFH56" s="355" t="s">
        <v>88</v>
      </c>
      <c r="WFI56" s="355" t="s">
        <v>88</v>
      </c>
      <c r="WFJ56" s="355" t="s">
        <v>88</v>
      </c>
      <c r="WFK56" s="355" t="s">
        <v>88</v>
      </c>
      <c r="WFL56" s="355" t="s">
        <v>88</v>
      </c>
      <c r="WFM56" s="355" t="s">
        <v>88</v>
      </c>
      <c r="WFN56" s="355" t="s">
        <v>88</v>
      </c>
      <c r="WFO56" s="355" t="s">
        <v>88</v>
      </c>
      <c r="WFP56" s="355" t="s">
        <v>88</v>
      </c>
      <c r="WFQ56" s="355" t="s">
        <v>88</v>
      </c>
      <c r="WFR56" s="355" t="s">
        <v>88</v>
      </c>
      <c r="WFS56" s="355" t="s">
        <v>88</v>
      </c>
      <c r="WFT56" s="355" t="s">
        <v>88</v>
      </c>
      <c r="WFU56" s="355" t="s">
        <v>88</v>
      </c>
      <c r="WFV56" s="355" t="s">
        <v>88</v>
      </c>
      <c r="WFW56" s="355" t="s">
        <v>88</v>
      </c>
      <c r="WFX56" s="355" t="s">
        <v>88</v>
      </c>
      <c r="WFY56" s="355" t="s">
        <v>88</v>
      </c>
      <c r="WFZ56" s="355" t="s">
        <v>88</v>
      </c>
      <c r="WGA56" s="355" t="s">
        <v>88</v>
      </c>
      <c r="WGB56" s="355" t="s">
        <v>88</v>
      </c>
      <c r="WGC56" s="355" t="s">
        <v>88</v>
      </c>
      <c r="WGD56" s="355" t="s">
        <v>88</v>
      </c>
      <c r="WGE56" s="355" t="s">
        <v>88</v>
      </c>
      <c r="WGF56" s="355" t="s">
        <v>88</v>
      </c>
      <c r="WGG56" s="355" t="s">
        <v>88</v>
      </c>
      <c r="WGH56" s="355" t="s">
        <v>88</v>
      </c>
      <c r="WGI56" s="355" t="s">
        <v>88</v>
      </c>
      <c r="WGJ56" s="355" t="s">
        <v>88</v>
      </c>
      <c r="WGK56" s="355" t="s">
        <v>88</v>
      </c>
      <c r="WGL56" s="355" t="s">
        <v>88</v>
      </c>
      <c r="WGM56" s="355" t="s">
        <v>88</v>
      </c>
      <c r="WGN56" s="355" t="s">
        <v>88</v>
      </c>
      <c r="WGO56" s="355" t="s">
        <v>88</v>
      </c>
      <c r="WGP56" s="355" t="s">
        <v>88</v>
      </c>
      <c r="WGQ56" s="355" t="s">
        <v>88</v>
      </c>
      <c r="WGR56" s="355" t="s">
        <v>88</v>
      </c>
      <c r="WGS56" s="355" t="s">
        <v>88</v>
      </c>
      <c r="WGT56" s="355" t="s">
        <v>88</v>
      </c>
      <c r="WGU56" s="355" t="s">
        <v>88</v>
      </c>
      <c r="WGV56" s="355" t="s">
        <v>88</v>
      </c>
      <c r="WGW56" s="355" t="s">
        <v>88</v>
      </c>
      <c r="WGX56" s="355" t="s">
        <v>88</v>
      </c>
      <c r="WGY56" s="355" t="s">
        <v>88</v>
      </c>
      <c r="WGZ56" s="355" t="s">
        <v>88</v>
      </c>
      <c r="WHA56" s="355" t="s">
        <v>88</v>
      </c>
      <c r="WHB56" s="355" t="s">
        <v>88</v>
      </c>
      <c r="WHC56" s="355" t="s">
        <v>88</v>
      </c>
      <c r="WHD56" s="355" t="s">
        <v>88</v>
      </c>
      <c r="WHE56" s="355" t="s">
        <v>88</v>
      </c>
      <c r="WHF56" s="355" t="s">
        <v>88</v>
      </c>
      <c r="WHG56" s="355" t="s">
        <v>88</v>
      </c>
      <c r="WHH56" s="355" t="s">
        <v>88</v>
      </c>
      <c r="WHI56" s="355" t="s">
        <v>88</v>
      </c>
      <c r="WHJ56" s="355" t="s">
        <v>88</v>
      </c>
      <c r="WHK56" s="355" t="s">
        <v>88</v>
      </c>
      <c r="WHL56" s="355" t="s">
        <v>88</v>
      </c>
      <c r="WHM56" s="355" t="s">
        <v>88</v>
      </c>
      <c r="WHN56" s="355" t="s">
        <v>88</v>
      </c>
      <c r="WHO56" s="355" t="s">
        <v>88</v>
      </c>
      <c r="WHP56" s="355" t="s">
        <v>88</v>
      </c>
      <c r="WHQ56" s="355" t="s">
        <v>88</v>
      </c>
      <c r="WHR56" s="355" t="s">
        <v>88</v>
      </c>
      <c r="WHS56" s="355" t="s">
        <v>88</v>
      </c>
      <c r="WHT56" s="355" t="s">
        <v>88</v>
      </c>
      <c r="WHU56" s="355" t="s">
        <v>88</v>
      </c>
      <c r="WHV56" s="355" t="s">
        <v>88</v>
      </c>
      <c r="WHW56" s="355" t="s">
        <v>88</v>
      </c>
      <c r="WHX56" s="355" t="s">
        <v>88</v>
      </c>
      <c r="WHY56" s="355" t="s">
        <v>88</v>
      </c>
      <c r="WHZ56" s="355" t="s">
        <v>88</v>
      </c>
      <c r="WIA56" s="355" t="s">
        <v>88</v>
      </c>
      <c r="WIB56" s="355" t="s">
        <v>88</v>
      </c>
      <c r="WIC56" s="355" t="s">
        <v>88</v>
      </c>
      <c r="WID56" s="355" t="s">
        <v>88</v>
      </c>
      <c r="WIE56" s="355" t="s">
        <v>88</v>
      </c>
      <c r="WIF56" s="355" t="s">
        <v>88</v>
      </c>
      <c r="WIG56" s="355" t="s">
        <v>88</v>
      </c>
      <c r="WIH56" s="355" t="s">
        <v>88</v>
      </c>
      <c r="WII56" s="355" t="s">
        <v>88</v>
      </c>
      <c r="WIJ56" s="355" t="s">
        <v>88</v>
      </c>
      <c r="WIK56" s="355" t="s">
        <v>88</v>
      </c>
      <c r="WIL56" s="355" t="s">
        <v>88</v>
      </c>
      <c r="WIM56" s="355" t="s">
        <v>88</v>
      </c>
      <c r="WIN56" s="355" t="s">
        <v>88</v>
      </c>
      <c r="WIO56" s="355" t="s">
        <v>88</v>
      </c>
      <c r="WIP56" s="355" t="s">
        <v>88</v>
      </c>
      <c r="WIQ56" s="355" t="s">
        <v>88</v>
      </c>
      <c r="WIR56" s="355" t="s">
        <v>88</v>
      </c>
      <c r="WIS56" s="355" t="s">
        <v>88</v>
      </c>
      <c r="WIT56" s="355" t="s">
        <v>88</v>
      </c>
      <c r="WIU56" s="355" t="s">
        <v>88</v>
      </c>
      <c r="WIV56" s="355" t="s">
        <v>88</v>
      </c>
      <c r="WIW56" s="355" t="s">
        <v>88</v>
      </c>
      <c r="WIX56" s="355" t="s">
        <v>88</v>
      </c>
      <c r="WIY56" s="355" t="s">
        <v>88</v>
      </c>
      <c r="WIZ56" s="355" t="s">
        <v>88</v>
      </c>
      <c r="WJA56" s="355" t="s">
        <v>88</v>
      </c>
      <c r="WJB56" s="355" t="s">
        <v>88</v>
      </c>
      <c r="WJC56" s="355" t="s">
        <v>88</v>
      </c>
      <c r="WJD56" s="355" t="s">
        <v>88</v>
      </c>
      <c r="WJE56" s="355" t="s">
        <v>88</v>
      </c>
      <c r="WJF56" s="355" t="s">
        <v>88</v>
      </c>
      <c r="WJG56" s="355" t="s">
        <v>88</v>
      </c>
      <c r="WJH56" s="355" t="s">
        <v>88</v>
      </c>
      <c r="WJI56" s="355" t="s">
        <v>88</v>
      </c>
      <c r="WJJ56" s="355" t="s">
        <v>88</v>
      </c>
      <c r="WJK56" s="355" t="s">
        <v>88</v>
      </c>
      <c r="WJL56" s="355" t="s">
        <v>88</v>
      </c>
      <c r="WJM56" s="355" t="s">
        <v>88</v>
      </c>
      <c r="WJN56" s="355" t="s">
        <v>88</v>
      </c>
      <c r="WJO56" s="355" t="s">
        <v>88</v>
      </c>
      <c r="WJP56" s="355" t="s">
        <v>88</v>
      </c>
      <c r="WJQ56" s="355" t="s">
        <v>88</v>
      </c>
      <c r="WJR56" s="355" t="s">
        <v>88</v>
      </c>
      <c r="WJS56" s="355" t="s">
        <v>88</v>
      </c>
      <c r="WJT56" s="355" t="s">
        <v>88</v>
      </c>
      <c r="WJU56" s="355" t="s">
        <v>88</v>
      </c>
      <c r="WJV56" s="355" t="s">
        <v>88</v>
      </c>
      <c r="WJW56" s="355" t="s">
        <v>88</v>
      </c>
      <c r="WJX56" s="355" t="s">
        <v>88</v>
      </c>
      <c r="WJY56" s="355" t="s">
        <v>88</v>
      </c>
      <c r="WJZ56" s="355" t="s">
        <v>88</v>
      </c>
      <c r="WKA56" s="355" t="s">
        <v>88</v>
      </c>
      <c r="WKB56" s="355" t="s">
        <v>88</v>
      </c>
      <c r="WKC56" s="355" t="s">
        <v>88</v>
      </c>
      <c r="WKD56" s="355" t="s">
        <v>88</v>
      </c>
      <c r="WKE56" s="355" t="s">
        <v>88</v>
      </c>
      <c r="WKF56" s="355" t="s">
        <v>88</v>
      </c>
      <c r="WKG56" s="355" t="s">
        <v>88</v>
      </c>
      <c r="WKH56" s="355" t="s">
        <v>88</v>
      </c>
      <c r="WKI56" s="355" t="s">
        <v>88</v>
      </c>
      <c r="WKJ56" s="355" t="s">
        <v>88</v>
      </c>
      <c r="WKK56" s="355" t="s">
        <v>88</v>
      </c>
      <c r="WKL56" s="355" t="s">
        <v>88</v>
      </c>
      <c r="WKM56" s="355" t="s">
        <v>88</v>
      </c>
      <c r="WKN56" s="355" t="s">
        <v>88</v>
      </c>
      <c r="WKO56" s="355" t="s">
        <v>88</v>
      </c>
      <c r="WKP56" s="355" t="s">
        <v>88</v>
      </c>
      <c r="WKQ56" s="355" t="s">
        <v>88</v>
      </c>
      <c r="WKR56" s="355" t="s">
        <v>88</v>
      </c>
      <c r="WKS56" s="355" t="s">
        <v>88</v>
      </c>
      <c r="WKT56" s="355" t="s">
        <v>88</v>
      </c>
      <c r="WKU56" s="355" t="s">
        <v>88</v>
      </c>
      <c r="WKV56" s="355" t="s">
        <v>88</v>
      </c>
      <c r="WKW56" s="355" t="s">
        <v>88</v>
      </c>
      <c r="WKX56" s="355" t="s">
        <v>88</v>
      </c>
      <c r="WKY56" s="355" t="s">
        <v>88</v>
      </c>
      <c r="WKZ56" s="355" t="s">
        <v>88</v>
      </c>
      <c r="WLA56" s="355" t="s">
        <v>88</v>
      </c>
      <c r="WLB56" s="355" t="s">
        <v>88</v>
      </c>
      <c r="WLC56" s="355" t="s">
        <v>88</v>
      </c>
      <c r="WLD56" s="355" t="s">
        <v>88</v>
      </c>
      <c r="WLE56" s="355" t="s">
        <v>88</v>
      </c>
      <c r="WLF56" s="355" t="s">
        <v>88</v>
      </c>
      <c r="WLG56" s="355" t="s">
        <v>88</v>
      </c>
      <c r="WLH56" s="355" t="s">
        <v>88</v>
      </c>
      <c r="WLI56" s="355" t="s">
        <v>88</v>
      </c>
      <c r="WLJ56" s="355" t="s">
        <v>88</v>
      </c>
      <c r="WLK56" s="355" t="s">
        <v>88</v>
      </c>
      <c r="WLL56" s="355" t="s">
        <v>88</v>
      </c>
      <c r="WLM56" s="355" t="s">
        <v>88</v>
      </c>
      <c r="WLN56" s="355" t="s">
        <v>88</v>
      </c>
      <c r="WLO56" s="355" t="s">
        <v>88</v>
      </c>
      <c r="WLP56" s="355" t="s">
        <v>88</v>
      </c>
      <c r="WLQ56" s="355" t="s">
        <v>88</v>
      </c>
      <c r="WLR56" s="355" t="s">
        <v>88</v>
      </c>
      <c r="WLS56" s="355" t="s">
        <v>88</v>
      </c>
      <c r="WLT56" s="355" t="s">
        <v>88</v>
      </c>
      <c r="WLU56" s="355" t="s">
        <v>88</v>
      </c>
      <c r="WLV56" s="355" t="s">
        <v>88</v>
      </c>
      <c r="WLW56" s="355" t="s">
        <v>88</v>
      </c>
      <c r="WLX56" s="355" t="s">
        <v>88</v>
      </c>
      <c r="WLY56" s="355" t="s">
        <v>88</v>
      </c>
      <c r="WLZ56" s="355" t="s">
        <v>88</v>
      </c>
      <c r="WMA56" s="355" t="s">
        <v>88</v>
      </c>
      <c r="WMB56" s="355" t="s">
        <v>88</v>
      </c>
      <c r="WMC56" s="355" t="s">
        <v>88</v>
      </c>
      <c r="WMD56" s="355" t="s">
        <v>88</v>
      </c>
      <c r="WME56" s="355" t="s">
        <v>88</v>
      </c>
      <c r="WMF56" s="355" t="s">
        <v>88</v>
      </c>
      <c r="WMG56" s="355" t="s">
        <v>88</v>
      </c>
      <c r="WMH56" s="355" t="s">
        <v>88</v>
      </c>
      <c r="WMI56" s="355" t="s">
        <v>88</v>
      </c>
      <c r="WMJ56" s="355" t="s">
        <v>88</v>
      </c>
      <c r="WMK56" s="355" t="s">
        <v>88</v>
      </c>
      <c r="WML56" s="355" t="s">
        <v>88</v>
      </c>
      <c r="WMM56" s="355" t="s">
        <v>88</v>
      </c>
      <c r="WMN56" s="355" t="s">
        <v>88</v>
      </c>
      <c r="WMO56" s="355" t="s">
        <v>88</v>
      </c>
      <c r="WMP56" s="355" t="s">
        <v>88</v>
      </c>
      <c r="WMQ56" s="355" t="s">
        <v>88</v>
      </c>
      <c r="WMR56" s="355" t="s">
        <v>88</v>
      </c>
      <c r="WMS56" s="355" t="s">
        <v>88</v>
      </c>
      <c r="WMT56" s="355" t="s">
        <v>88</v>
      </c>
      <c r="WMU56" s="355" t="s">
        <v>88</v>
      </c>
      <c r="WMV56" s="355" t="s">
        <v>88</v>
      </c>
      <c r="WMW56" s="355" t="s">
        <v>88</v>
      </c>
      <c r="WMX56" s="355" t="s">
        <v>88</v>
      </c>
      <c r="WMY56" s="355" t="s">
        <v>88</v>
      </c>
      <c r="WMZ56" s="355" t="s">
        <v>88</v>
      </c>
      <c r="WNA56" s="355" t="s">
        <v>88</v>
      </c>
      <c r="WNB56" s="355" t="s">
        <v>88</v>
      </c>
      <c r="WNC56" s="355" t="s">
        <v>88</v>
      </c>
      <c r="WND56" s="355" t="s">
        <v>88</v>
      </c>
      <c r="WNE56" s="355" t="s">
        <v>88</v>
      </c>
      <c r="WNF56" s="355" t="s">
        <v>88</v>
      </c>
      <c r="WNG56" s="355" t="s">
        <v>88</v>
      </c>
      <c r="WNH56" s="355" t="s">
        <v>88</v>
      </c>
      <c r="WNI56" s="355" t="s">
        <v>88</v>
      </c>
      <c r="WNJ56" s="355" t="s">
        <v>88</v>
      </c>
      <c r="WNK56" s="355" t="s">
        <v>88</v>
      </c>
      <c r="WNL56" s="355" t="s">
        <v>88</v>
      </c>
      <c r="WNM56" s="355" t="s">
        <v>88</v>
      </c>
      <c r="WNN56" s="355" t="s">
        <v>88</v>
      </c>
      <c r="WNO56" s="355" t="s">
        <v>88</v>
      </c>
      <c r="WNP56" s="355" t="s">
        <v>88</v>
      </c>
      <c r="WNQ56" s="355" t="s">
        <v>88</v>
      </c>
      <c r="WNR56" s="355" t="s">
        <v>88</v>
      </c>
      <c r="WNS56" s="355" t="s">
        <v>88</v>
      </c>
      <c r="WNT56" s="355" t="s">
        <v>88</v>
      </c>
      <c r="WNU56" s="355" t="s">
        <v>88</v>
      </c>
      <c r="WNV56" s="355" t="s">
        <v>88</v>
      </c>
      <c r="WNW56" s="355" t="s">
        <v>88</v>
      </c>
      <c r="WNX56" s="355" t="s">
        <v>88</v>
      </c>
      <c r="WNY56" s="355" t="s">
        <v>88</v>
      </c>
      <c r="WNZ56" s="355" t="s">
        <v>88</v>
      </c>
      <c r="WOA56" s="355" t="s">
        <v>88</v>
      </c>
      <c r="WOB56" s="355" t="s">
        <v>88</v>
      </c>
      <c r="WOC56" s="355" t="s">
        <v>88</v>
      </c>
      <c r="WOD56" s="355" t="s">
        <v>88</v>
      </c>
      <c r="WOE56" s="355" t="s">
        <v>88</v>
      </c>
      <c r="WOF56" s="355" t="s">
        <v>88</v>
      </c>
      <c r="WOG56" s="355" t="s">
        <v>88</v>
      </c>
      <c r="WOH56" s="355" t="s">
        <v>88</v>
      </c>
      <c r="WOI56" s="355" t="s">
        <v>88</v>
      </c>
      <c r="WOJ56" s="355" t="s">
        <v>88</v>
      </c>
      <c r="WOK56" s="355" t="s">
        <v>88</v>
      </c>
      <c r="WOL56" s="355" t="s">
        <v>88</v>
      </c>
      <c r="WOM56" s="355" t="s">
        <v>88</v>
      </c>
      <c r="WON56" s="355" t="s">
        <v>88</v>
      </c>
      <c r="WOO56" s="355" t="s">
        <v>88</v>
      </c>
      <c r="WOP56" s="355" t="s">
        <v>88</v>
      </c>
      <c r="WOQ56" s="355" t="s">
        <v>88</v>
      </c>
      <c r="WOR56" s="355" t="s">
        <v>88</v>
      </c>
      <c r="WOS56" s="355" t="s">
        <v>88</v>
      </c>
      <c r="WOT56" s="355" t="s">
        <v>88</v>
      </c>
      <c r="WOU56" s="355" t="s">
        <v>88</v>
      </c>
      <c r="WOV56" s="355" t="s">
        <v>88</v>
      </c>
      <c r="WOW56" s="355" t="s">
        <v>88</v>
      </c>
      <c r="WOX56" s="355" t="s">
        <v>88</v>
      </c>
      <c r="WOY56" s="355" t="s">
        <v>88</v>
      </c>
      <c r="WOZ56" s="355" t="s">
        <v>88</v>
      </c>
      <c r="WPA56" s="355" t="s">
        <v>88</v>
      </c>
      <c r="WPB56" s="355" t="s">
        <v>88</v>
      </c>
      <c r="WPC56" s="355" t="s">
        <v>88</v>
      </c>
      <c r="WPD56" s="355" t="s">
        <v>88</v>
      </c>
      <c r="WPE56" s="355" t="s">
        <v>88</v>
      </c>
      <c r="WPF56" s="355" t="s">
        <v>88</v>
      </c>
      <c r="WPG56" s="355" t="s">
        <v>88</v>
      </c>
      <c r="WPH56" s="355" t="s">
        <v>88</v>
      </c>
      <c r="WPI56" s="355" t="s">
        <v>88</v>
      </c>
      <c r="WPJ56" s="355" t="s">
        <v>88</v>
      </c>
      <c r="WPK56" s="355" t="s">
        <v>88</v>
      </c>
      <c r="WPL56" s="355" t="s">
        <v>88</v>
      </c>
      <c r="WPM56" s="355" t="s">
        <v>88</v>
      </c>
      <c r="WPN56" s="355" t="s">
        <v>88</v>
      </c>
      <c r="WPO56" s="355" t="s">
        <v>88</v>
      </c>
      <c r="WPP56" s="355" t="s">
        <v>88</v>
      </c>
      <c r="WPQ56" s="355" t="s">
        <v>88</v>
      </c>
      <c r="WPR56" s="355" t="s">
        <v>88</v>
      </c>
      <c r="WPS56" s="355" t="s">
        <v>88</v>
      </c>
      <c r="WPT56" s="355" t="s">
        <v>88</v>
      </c>
      <c r="WPU56" s="355" t="s">
        <v>88</v>
      </c>
      <c r="WPV56" s="355" t="s">
        <v>88</v>
      </c>
      <c r="WPW56" s="355" t="s">
        <v>88</v>
      </c>
      <c r="WPX56" s="355" t="s">
        <v>88</v>
      </c>
      <c r="WPY56" s="355" t="s">
        <v>88</v>
      </c>
      <c r="WPZ56" s="355" t="s">
        <v>88</v>
      </c>
      <c r="WQA56" s="355" t="s">
        <v>88</v>
      </c>
      <c r="WQB56" s="355" t="s">
        <v>88</v>
      </c>
      <c r="WQC56" s="355" t="s">
        <v>88</v>
      </c>
      <c r="WQD56" s="355" t="s">
        <v>88</v>
      </c>
      <c r="WQE56" s="355" t="s">
        <v>88</v>
      </c>
      <c r="WQF56" s="355" t="s">
        <v>88</v>
      </c>
      <c r="WQG56" s="355" t="s">
        <v>88</v>
      </c>
      <c r="WQH56" s="355" t="s">
        <v>88</v>
      </c>
      <c r="WQI56" s="355" t="s">
        <v>88</v>
      </c>
      <c r="WQJ56" s="355" t="s">
        <v>88</v>
      </c>
      <c r="WQK56" s="355" t="s">
        <v>88</v>
      </c>
      <c r="WQL56" s="355" t="s">
        <v>88</v>
      </c>
      <c r="WQM56" s="355" t="s">
        <v>88</v>
      </c>
      <c r="WQN56" s="355" t="s">
        <v>88</v>
      </c>
      <c r="WQO56" s="355" t="s">
        <v>88</v>
      </c>
      <c r="WQP56" s="355" t="s">
        <v>88</v>
      </c>
      <c r="WQQ56" s="355" t="s">
        <v>88</v>
      </c>
      <c r="WQR56" s="355" t="s">
        <v>88</v>
      </c>
      <c r="WQS56" s="355" t="s">
        <v>88</v>
      </c>
      <c r="WQT56" s="355" t="s">
        <v>88</v>
      </c>
      <c r="WQU56" s="355" t="s">
        <v>88</v>
      </c>
      <c r="WQV56" s="355" t="s">
        <v>88</v>
      </c>
      <c r="WQW56" s="355" t="s">
        <v>88</v>
      </c>
      <c r="WQX56" s="355" t="s">
        <v>88</v>
      </c>
      <c r="WQY56" s="355" t="s">
        <v>88</v>
      </c>
      <c r="WQZ56" s="355" t="s">
        <v>88</v>
      </c>
      <c r="WRA56" s="355" t="s">
        <v>88</v>
      </c>
      <c r="WRB56" s="355" t="s">
        <v>88</v>
      </c>
      <c r="WRC56" s="355" t="s">
        <v>88</v>
      </c>
      <c r="WRD56" s="355" t="s">
        <v>88</v>
      </c>
      <c r="WRE56" s="355" t="s">
        <v>88</v>
      </c>
      <c r="WRF56" s="355" t="s">
        <v>88</v>
      </c>
      <c r="WRG56" s="355" t="s">
        <v>88</v>
      </c>
      <c r="WRH56" s="355" t="s">
        <v>88</v>
      </c>
      <c r="WRI56" s="355" t="s">
        <v>88</v>
      </c>
      <c r="WRJ56" s="355" t="s">
        <v>88</v>
      </c>
      <c r="WRK56" s="355" t="s">
        <v>88</v>
      </c>
      <c r="WRL56" s="355" t="s">
        <v>88</v>
      </c>
      <c r="WRM56" s="355" t="s">
        <v>88</v>
      </c>
      <c r="WRN56" s="355" t="s">
        <v>88</v>
      </c>
      <c r="WRO56" s="355" t="s">
        <v>88</v>
      </c>
      <c r="WRP56" s="355" t="s">
        <v>88</v>
      </c>
      <c r="WRQ56" s="355" t="s">
        <v>88</v>
      </c>
      <c r="WRR56" s="355" t="s">
        <v>88</v>
      </c>
      <c r="WRS56" s="355" t="s">
        <v>88</v>
      </c>
      <c r="WRT56" s="355" t="s">
        <v>88</v>
      </c>
      <c r="WRU56" s="355" t="s">
        <v>88</v>
      </c>
      <c r="WRV56" s="355" t="s">
        <v>88</v>
      </c>
      <c r="WRW56" s="355" t="s">
        <v>88</v>
      </c>
      <c r="WRX56" s="355" t="s">
        <v>88</v>
      </c>
      <c r="WRY56" s="355" t="s">
        <v>88</v>
      </c>
      <c r="WRZ56" s="355" t="s">
        <v>88</v>
      </c>
      <c r="WSA56" s="355" t="s">
        <v>88</v>
      </c>
      <c r="WSB56" s="355" t="s">
        <v>88</v>
      </c>
      <c r="WSC56" s="355" t="s">
        <v>88</v>
      </c>
      <c r="WSD56" s="355" t="s">
        <v>88</v>
      </c>
      <c r="WSE56" s="355" t="s">
        <v>88</v>
      </c>
      <c r="WSF56" s="355" t="s">
        <v>88</v>
      </c>
      <c r="WSG56" s="355" t="s">
        <v>88</v>
      </c>
      <c r="WSH56" s="355" t="s">
        <v>88</v>
      </c>
      <c r="WSI56" s="355" t="s">
        <v>88</v>
      </c>
      <c r="WSJ56" s="355" t="s">
        <v>88</v>
      </c>
      <c r="WSK56" s="355" t="s">
        <v>88</v>
      </c>
      <c r="WSL56" s="355" t="s">
        <v>88</v>
      </c>
      <c r="WSM56" s="355" t="s">
        <v>88</v>
      </c>
      <c r="WSN56" s="355" t="s">
        <v>88</v>
      </c>
      <c r="WSO56" s="355" t="s">
        <v>88</v>
      </c>
      <c r="WSP56" s="355" t="s">
        <v>88</v>
      </c>
      <c r="WSQ56" s="355" t="s">
        <v>88</v>
      </c>
      <c r="WSR56" s="355" t="s">
        <v>88</v>
      </c>
      <c r="WSS56" s="355" t="s">
        <v>88</v>
      </c>
      <c r="WST56" s="355" t="s">
        <v>88</v>
      </c>
      <c r="WSU56" s="355" t="s">
        <v>88</v>
      </c>
      <c r="WSV56" s="355" t="s">
        <v>88</v>
      </c>
      <c r="WSW56" s="355" t="s">
        <v>88</v>
      </c>
      <c r="WSX56" s="355" t="s">
        <v>88</v>
      </c>
      <c r="WSY56" s="355" t="s">
        <v>88</v>
      </c>
      <c r="WSZ56" s="355" t="s">
        <v>88</v>
      </c>
      <c r="WTA56" s="355" t="s">
        <v>88</v>
      </c>
      <c r="WTB56" s="355" t="s">
        <v>88</v>
      </c>
      <c r="WTC56" s="355" t="s">
        <v>88</v>
      </c>
      <c r="WTD56" s="355" t="s">
        <v>88</v>
      </c>
      <c r="WTE56" s="355" t="s">
        <v>88</v>
      </c>
      <c r="WTF56" s="355" t="s">
        <v>88</v>
      </c>
      <c r="WTG56" s="355" t="s">
        <v>88</v>
      </c>
      <c r="WTH56" s="355" t="s">
        <v>88</v>
      </c>
      <c r="WTI56" s="355" t="s">
        <v>88</v>
      </c>
      <c r="WTJ56" s="355" t="s">
        <v>88</v>
      </c>
      <c r="WTK56" s="355" t="s">
        <v>88</v>
      </c>
      <c r="WTL56" s="355" t="s">
        <v>88</v>
      </c>
      <c r="WTM56" s="355" t="s">
        <v>88</v>
      </c>
      <c r="WTN56" s="355" t="s">
        <v>88</v>
      </c>
      <c r="WTO56" s="355" t="s">
        <v>88</v>
      </c>
      <c r="WTP56" s="355" t="s">
        <v>88</v>
      </c>
      <c r="WTQ56" s="355" t="s">
        <v>88</v>
      </c>
      <c r="WTR56" s="355" t="s">
        <v>88</v>
      </c>
      <c r="WTS56" s="355" t="s">
        <v>88</v>
      </c>
      <c r="WTT56" s="355" t="s">
        <v>88</v>
      </c>
      <c r="WTU56" s="355" t="s">
        <v>88</v>
      </c>
      <c r="WTV56" s="355" t="s">
        <v>88</v>
      </c>
      <c r="WTW56" s="355" t="s">
        <v>88</v>
      </c>
      <c r="WTX56" s="355" t="s">
        <v>88</v>
      </c>
      <c r="WTY56" s="355" t="s">
        <v>88</v>
      </c>
      <c r="WTZ56" s="355" t="s">
        <v>88</v>
      </c>
      <c r="WUA56" s="355" t="s">
        <v>88</v>
      </c>
      <c r="WUB56" s="355" t="s">
        <v>88</v>
      </c>
      <c r="WUC56" s="355" t="s">
        <v>88</v>
      </c>
      <c r="WUD56" s="355" t="s">
        <v>88</v>
      </c>
      <c r="WUE56" s="355" t="s">
        <v>88</v>
      </c>
      <c r="WUF56" s="355" t="s">
        <v>88</v>
      </c>
      <c r="WUG56" s="355" t="s">
        <v>88</v>
      </c>
      <c r="WUH56" s="355" t="s">
        <v>88</v>
      </c>
      <c r="WUI56" s="355" t="s">
        <v>88</v>
      </c>
      <c r="WUJ56" s="355" t="s">
        <v>88</v>
      </c>
      <c r="WUK56" s="355" t="s">
        <v>88</v>
      </c>
      <c r="WUL56" s="355" t="s">
        <v>88</v>
      </c>
      <c r="WUM56" s="355" t="s">
        <v>88</v>
      </c>
      <c r="WUN56" s="355" t="s">
        <v>88</v>
      </c>
      <c r="WUO56" s="355" t="s">
        <v>88</v>
      </c>
      <c r="WUP56" s="355" t="s">
        <v>88</v>
      </c>
      <c r="WUQ56" s="355" t="s">
        <v>88</v>
      </c>
      <c r="WUR56" s="355" t="s">
        <v>88</v>
      </c>
      <c r="WUS56" s="355" t="s">
        <v>88</v>
      </c>
      <c r="WUT56" s="355" t="s">
        <v>88</v>
      </c>
      <c r="WUU56" s="355" t="s">
        <v>88</v>
      </c>
      <c r="WUV56" s="355" t="s">
        <v>88</v>
      </c>
      <c r="WUW56" s="355" t="s">
        <v>88</v>
      </c>
      <c r="WUX56" s="355" t="s">
        <v>88</v>
      </c>
      <c r="WUY56" s="355" t="s">
        <v>88</v>
      </c>
      <c r="WUZ56" s="355" t="s">
        <v>88</v>
      </c>
      <c r="WVA56" s="355" t="s">
        <v>88</v>
      </c>
      <c r="WVB56" s="355" t="s">
        <v>88</v>
      </c>
      <c r="WVC56" s="355" t="s">
        <v>88</v>
      </c>
      <c r="WVD56" s="355" t="s">
        <v>88</v>
      </c>
      <c r="WVE56" s="355" t="s">
        <v>88</v>
      </c>
      <c r="WVF56" s="355" t="s">
        <v>88</v>
      </c>
      <c r="WVG56" s="355" t="s">
        <v>88</v>
      </c>
      <c r="WVH56" s="355" t="s">
        <v>88</v>
      </c>
      <c r="WVI56" s="355" t="s">
        <v>88</v>
      </c>
      <c r="WVJ56" s="355" t="s">
        <v>88</v>
      </c>
      <c r="WVK56" s="355" t="s">
        <v>88</v>
      </c>
      <c r="WVL56" s="355" t="s">
        <v>88</v>
      </c>
      <c r="WVM56" s="355" t="s">
        <v>88</v>
      </c>
      <c r="WVN56" s="355" t="s">
        <v>88</v>
      </c>
      <c r="WVO56" s="355" t="s">
        <v>88</v>
      </c>
      <c r="WVP56" s="355" t="s">
        <v>88</v>
      </c>
      <c r="WVQ56" s="355" t="s">
        <v>88</v>
      </c>
      <c r="WVR56" s="355" t="s">
        <v>88</v>
      </c>
      <c r="WVS56" s="355" t="s">
        <v>88</v>
      </c>
      <c r="WVT56" s="355" t="s">
        <v>88</v>
      </c>
      <c r="WVU56" s="355" t="s">
        <v>88</v>
      </c>
      <c r="WVV56" s="355" t="s">
        <v>88</v>
      </c>
      <c r="WVW56" s="355" t="s">
        <v>88</v>
      </c>
      <c r="WVX56" s="355" t="s">
        <v>88</v>
      </c>
      <c r="WVY56" s="355" t="s">
        <v>88</v>
      </c>
      <c r="WVZ56" s="355" t="s">
        <v>88</v>
      </c>
      <c r="WWA56" s="355" t="s">
        <v>88</v>
      </c>
      <c r="WWB56" s="355" t="s">
        <v>88</v>
      </c>
      <c r="WWC56" s="355" t="s">
        <v>88</v>
      </c>
      <c r="WWD56" s="355" t="s">
        <v>88</v>
      </c>
      <c r="WWE56" s="355" t="s">
        <v>88</v>
      </c>
      <c r="WWF56" s="355" t="s">
        <v>88</v>
      </c>
      <c r="WWG56" s="355" t="s">
        <v>88</v>
      </c>
      <c r="WWH56" s="355" t="s">
        <v>88</v>
      </c>
      <c r="WWI56" s="355" t="s">
        <v>88</v>
      </c>
      <c r="WWJ56" s="355" t="s">
        <v>88</v>
      </c>
      <c r="WWK56" s="355" t="s">
        <v>88</v>
      </c>
      <c r="WWL56" s="355" t="s">
        <v>88</v>
      </c>
      <c r="WWM56" s="355" t="s">
        <v>88</v>
      </c>
      <c r="WWN56" s="355" t="s">
        <v>88</v>
      </c>
      <c r="WWO56" s="355" t="s">
        <v>88</v>
      </c>
      <c r="WWP56" s="355" t="s">
        <v>88</v>
      </c>
      <c r="WWQ56" s="355" t="s">
        <v>88</v>
      </c>
      <c r="WWR56" s="355" t="s">
        <v>88</v>
      </c>
      <c r="WWS56" s="355" t="s">
        <v>88</v>
      </c>
      <c r="WWT56" s="355" t="s">
        <v>88</v>
      </c>
      <c r="WWU56" s="355" t="s">
        <v>88</v>
      </c>
      <c r="WWV56" s="355" t="s">
        <v>88</v>
      </c>
      <c r="WWW56" s="355" t="s">
        <v>88</v>
      </c>
      <c r="WWX56" s="355" t="s">
        <v>88</v>
      </c>
      <c r="WWY56" s="355" t="s">
        <v>88</v>
      </c>
      <c r="WWZ56" s="355" t="s">
        <v>88</v>
      </c>
      <c r="WXA56" s="355" t="s">
        <v>88</v>
      </c>
      <c r="WXB56" s="355" t="s">
        <v>88</v>
      </c>
      <c r="WXC56" s="355" t="s">
        <v>88</v>
      </c>
      <c r="WXD56" s="355" t="s">
        <v>88</v>
      </c>
      <c r="WXE56" s="355" t="s">
        <v>88</v>
      </c>
      <c r="WXF56" s="355" t="s">
        <v>88</v>
      </c>
      <c r="WXG56" s="355" t="s">
        <v>88</v>
      </c>
      <c r="WXH56" s="355" t="s">
        <v>88</v>
      </c>
      <c r="WXI56" s="355" t="s">
        <v>88</v>
      </c>
      <c r="WXJ56" s="355" t="s">
        <v>88</v>
      </c>
      <c r="WXK56" s="355" t="s">
        <v>88</v>
      </c>
      <c r="WXL56" s="355" t="s">
        <v>88</v>
      </c>
      <c r="WXM56" s="355" t="s">
        <v>88</v>
      </c>
      <c r="WXN56" s="355" t="s">
        <v>88</v>
      </c>
      <c r="WXO56" s="355" t="s">
        <v>88</v>
      </c>
      <c r="WXP56" s="355" t="s">
        <v>88</v>
      </c>
      <c r="WXQ56" s="355" t="s">
        <v>88</v>
      </c>
      <c r="WXR56" s="355" t="s">
        <v>88</v>
      </c>
      <c r="WXS56" s="355" t="s">
        <v>88</v>
      </c>
      <c r="WXT56" s="355" t="s">
        <v>88</v>
      </c>
      <c r="WXU56" s="355" t="s">
        <v>88</v>
      </c>
      <c r="WXV56" s="355" t="s">
        <v>88</v>
      </c>
      <c r="WXW56" s="355" t="s">
        <v>88</v>
      </c>
      <c r="WXX56" s="355" t="s">
        <v>88</v>
      </c>
      <c r="WXY56" s="355" t="s">
        <v>88</v>
      </c>
      <c r="WXZ56" s="355" t="s">
        <v>88</v>
      </c>
      <c r="WYA56" s="355" t="s">
        <v>88</v>
      </c>
      <c r="WYB56" s="355" t="s">
        <v>88</v>
      </c>
      <c r="WYC56" s="355" t="s">
        <v>88</v>
      </c>
      <c r="WYD56" s="355" t="s">
        <v>88</v>
      </c>
      <c r="WYE56" s="355" t="s">
        <v>88</v>
      </c>
      <c r="WYF56" s="355" t="s">
        <v>88</v>
      </c>
      <c r="WYG56" s="355" t="s">
        <v>88</v>
      </c>
      <c r="WYH56" s="355" t="s">
        <v>88</v>
      </c>
      <c r="WYI56" s="355" t="s">
        <v>88</v>
      </c>
      <c r="WYJ56" s="355" t="s">
        <v>88</v>
      </c>
      <c r="WYK56" s="355" t="s">
        <v>88</v>
      </c>
      <c r="WYL56" s="355" t="s">
        <v>88</v>
      </c>
      <c r="WYM56" s="355" t="s">
        <v>88</v>
      </c>
      <c r="WYN56" s="355" t="s">
        <v>88</v>
      </c>
      <c r="WYO56" s="355" t="s">
        <v>88</v>
      </c>
      <c r="WYP56" s="355" t="s">
        <v>88</v>
      </c>
      <c r="WYQ56" s="355" t="s">
        <v>88</v>
      </c>
      <c r="WYR56" s="355" t="s">
        <v>88</v>
      </c>
      <c r="WYS56" s="355" t="s">
        <v>88</v>
      </c>
      <c r="WYT56" s="355" t="s">
        <v>88</v>
      </c>
      <c r="WYU56" s="355" t="s">
        <v>88</v>
      </c>
      <c r="WYV56" s="355" t="s">
        <v>88</v>
      </c>
      <c r="WYW56" s="355" t="s">
        <v>88</v>
      </c>
      <c r="WYX56" s="355" t="s">
        <v>88</v>
      </c>
      <c r="WYY56" s="355" t="s">
        <v>88</v>
      </c>
      <c r="WYZ56" s="355" t="s">
        <v>88</v>
      </c>
      <c r="WZA56" s="355" t="s">
        <v>88</v>
      </c>
      <c r="WZB56" s="355" t="s">
        <v>88</v>
      </c>
      <c r="WZC56" s="355" t="s">
        <v>88</v>
      </c>
      <c r="WZD56" s="355" t="s">
        <v>88</v>
      </c>
      <c r="WZE56" s="355" t="s">
        <v>88</v>
      </c>
      <c r="WZF56" s="355" t="s">
        <v>88</v>
      </c>
      <c r="WZG56" s="355" t="s">
        <v>88</v>
      </c>
      <c r="WZH56" s="355" t="s">
        <v>88</v>
      </c>
      <c r="WZI56" s="355" t="s">
        <v>88</v>
      </c>
      <c r="WZJ56" s="355" t="s">
        <v>88</v>
      </c>
      <c r="WZK56" s="355" t="s">
        <v>88</v>
      </c>
      <c r="WZL56" s="355" t="s">
        <v>88</v>
      </c>
      <c r="WZM56" s="355" t="s">
        <v>88</v>
      </c>
      <c r="WZN56" s="355" t="s">
        <v>88</v>
      </c>
      <c r="WZO56" s="355" t="s">
        <v>88</v>
      </c>
      <c r="WZP56" s="355" t="s">
        <v>88</v>
      </c>
      <c r="WZQ56" s="355" t="s">
        <v>88</v>
      </c>
      <c r="WZR56" s="355" t="s">
        <v>88</v>
      </c>
      <c r="WZS56" s="355" t="s">
        <v>88</v>
      </c>
      <c r="WZT56" s="355" t="s">
        <v>88</v>
      </c>
      <c r="WZU56" s="355" t="s">
        <v>88</v>
      </c>
      <c r="WZV56" s="355" t="s">
        <v>88</v>
      </c>
      <c r="WZW56" s="355" t="s">
        <v>88</v>
      </c>
      <c r="WZX56" s="355" t="s">
        <v>88</v>
      </c>
      <c r="WZY56" s="355" t="s">
        <v>88</v>
      </c>
      <c r="WZZ56" s="355" t="s">
        <v>88</v>
      </c>
      <c r="XAA56" s="355" t="s">
        <v>88</v>
      </c>
      <c r="XAB56" s="355" t="s">
        <v>88</v>
      </c>
      <c r="XAC56" s="355" t="s">
        <v>88</v>
      </c>
      <c r="XAD56" s="355" t="s">
        <v>88</v>
      </c>
      <c r="XAE56" s="355" t="s">
        <v>88</v>
      </c>
      <c r="XAF56" s="355" t="s">
        <v>88</v>
      </c>
      <c r="XAG56" s="355" t="s">
        <v>88</v>
      </c>
      <c r="XAH56" s="355" t="s">
        <v>88</v>
      </c>
      <c r="XAI56" s="355" t="s">
        <v>88</v>
      </c>
      <c r="XAJ56" s="355" t="s">
        <v>88</v>
      </c>
      <c r="XAK56" s="355" t="s">
        <v>88</v>
      </c>
      <c r="XAL56" s="355" t="s">
        <v>88</v>
      </c>
      <c r="XAM56" s="355" t="s">
        <v>88</v>
      </c>
      <c r="XAN56" s="355" t="s">
        <v>88</v>
      </c>
      <c r="XAO56" s="355" t="s">
        <v>88</v>
      </c>
      <c r="XAP56" s="355" t="s">
        <v>88</v>
      </c>
      <c r="XAQ56" s="355" t="s">
        <v>88</v>
      </c>
      <c r="XAR56" s="355" t="s">
        <v>88</v>
      </c>
      <c r="XAS56" s="355" t="s">
        <v>88</v>
      </c>
      <c r="XAT56" s="355" t="s">
        <v>88</v>
      </c>
      <c r="XAU56" s="355" t="s">
        <v>88</v>
      </c>
      <c r="XAV56" s="355" t="s">
        <v>88</v>
      </c>
      <c r="XAW56" s="355" t="s">
        <v>88</v>
      </c>
      <c r="XAX56" s="355" t="s">
        <v>88</v>
      </c>
      <c r="XAY56" s="355" t="s">
        <v>88</v>
      </c>
      <c r="XAZ56" s="355" t="s">
        <v>88</v>
      </c>
      <c r="XBA56" s="355" t="s">
        <v>88</v>
      </c>
      <c r="XBB56" s="355" t="s">
        <v>88</v>
      </c>
      <c r="XBC56" s="355" t="s">
        <v>88</v>
      </c>
      <c r="XBD56" s="355" t="s">
        <v>88</v>
      </c>
      <c r="XBE56" s="355" t="s">
        <v>88</v>
      </c>
      <c r="XBF56" s="355" t="s">
        <v>88</v>
      </c>
      <c r="XBG56" s="355" t="s">
        <v>88</v>
      </c>
      <c r="XBH56" s="355" t="s">
        <v>88</v>
      </c>
      <c r="XBI56" s="355" t="s">
        <v>88</v>
      </c>
      <c r="XBJ56" s="355" t="s">
        <v>88</v>
      </c>
      <c r="XBK56" s="355" t="s">
        <v>88</v>
      </c>
      <c r="XBL56" s="355" t="s">
        <v>88</v>
      </c>
      <c r="XBM56" s="355" t="s">
        <v>88</v>
      </c>
      <c r="XBN56" s="355" t="s">
        <v>88</v>
      </c>
      <c r="XBO56" s="355" t="s">
        <v>88</v>
      </c>
      <c r="XBP56" s="355" t="s">
        <v>88</v>
      </c>
      <c r="XBQ56" s="355" t="s">
        <v>88</v>
      </c>
      <c r="XBR56" s="355" t="s">
        <v>88</v>
      </c>
      <c r="XBS56" s="355" t="s">
        <v>88</v>
      </c>
      <c r="XBT56" s="355" t="s">
        <v>88</v>
      </c>
      <c r="XBU56" s="355" t="s">
        <v>88</v>
      </c>
      <c r="XBV56" s="355" t="s">
        <v>88</v>
      </c>
      <c r="XBW56" s="355" t="s">
        <v>88</v>
      </c>
      <c r="XBX56" s="355" t="s">
        <v>88</v>
      </c>
      <c r="XBY56" s="355" t="s">
        <v>88</v>
      </c>
      <c r="XBZ56" s="355" t="s">
        <v>88</v>
      </c>
      <c r="XCA56" s="355" t="s">
        <v>88</v>
      </c>
      <c r="XCB56" s="355" t="s">
        <v>88</v>
      </c>
      <c r="XCC56" s="355" t="s">
        <v>88</v>
      </c>
      <c r="XCD56" s="355" t="s">
        <v>88</v>
      </c>
      <c r="XCE56" s="355" t="s">
        <v>88</v>
      </c>
      <c r="XCF56" s="355" t="s">
        <v>88</v>
      </c>
      <c r="XCG56" s="355" t="s">
        <v>88</v>
      </c>
      <c r="XCH56" s="355" t="s">
        <v>88</v>
      </c>
      <c r="XCI56" s="355" t="s">
        <v>88</v>
      </c>
      <c r="XCJ56" s="355" t="s">
        <v>88</v>
      </c>
      <c r="XCK56" s="355" t="s">
        <v>88</v>
      </c>
      <c r="XCL56" s="355" t="s">
        <v>88</v>
      </c>
      <c r="XCM56" s="355" t="s">
        <v>88</v>
      </c>
      <c r="XCN56" s="355" t="s">
        <v>88</v>
      </c>
      <c r="XCO56" s="355" t="s">
        <v>88</v>
      </c>
      <c r="XCP56" s="355" t="s">
        <v>88</v>
      </c>
      <c r="XCQ56" s="355" t="s">
        <v>88</v>
      </c>
      <c r="XCR56" s="355" t="s">
        <v>88</v>
      </c>
      <c r="XCS56" s="355" t="s">
        <v>88</v>
      </c>
      <c r="XCT56" s="355" t="s">
        <v>88</v>
      </c>
      <c r="XCU56" s="355" t="s">
        <v>88</v>
      </c>
      <c r="XCV56" s="355" t="s">
        <v>88</v>
      </c>
      <c r="XCW56" s="355" t="s">
        <v>88</v>
      </c>
      <c r="XCX56" s="355" t="s">
        <v>88</v>
      </c>
      <c r="XCY56" s="355" t="s">
        <v>88</v>
      </c>
      <c r="XCZ56" s="355" t="s">
        <v>88</v>
      </c>
      <c r="XDA56" s="355" t="s">
        <v>88</v>
      </c>
      <c r="XDB56" s="355" t="s">
        <v>88</v>
      </c>
      <c r="XDC56" s="355" t="s">
        <v>88</v>
      </c>
      <c r="XDD56" s="355" t="s">
        <v>88</v>
      </c>
      <c r="XDE56" s="355" t="s">
        <v>88</v>
      </c>
      <c r="XDF56" s="355" t="s">
        <v>88</v>
      </c>
      <c r="XDG56" s="355" t="s">
        <v>88</v>
      </c>
      <c r="XDH56" s="355" t="s">
        <v>88</v>
      </c>
      <c r="XDI56" s="355" t="s">
        <v>88</v>
      </c>
      <c r="XDJ56" s="355" t="s">
        <v>88</v>
      </c>
      <c r="XDK56" s="355" t="s">
        <v>88</v>
      </c>
      <c r="XDL56" s="355" t="s">
        <v>88</v>
      </c>
      <c r="XDM56" s="355" t="s">
        <v>88</v>
      </c>
      <c r="XDN56" s="355" t="s">
        <v>88</v>
      </c>
      <c r="XDO56" s="355" t="s">
        <v>88</v>
      </c>
      <c r="XDP56" s="355" t="s">
        <v>88</v>
      </c>
      <c r="XDQ56" s="355" t="s">
        <v>88</v>
      </c>
      <c r="XDR56" s="355" t="s">
        <v>88</v>
      </c>
      <c r="XDS56" s="355" t="s">
        <v>88</v>
      </c>
      <c r="XDT56" s="355" t="s">
        <v>88</v>
      </c>
      <c r="XDU56" s="355" t="s">
        <v>88</v>
      </c>
      <c r="XDV56" s="355" t="s">
        <v>88</v>
      </c>
      <c r="XDW56" s="355" t="s">
        <v>88</v>
      </c>
      <c r="XDX56" s="355" t="s">
        <v>88</v>
      </c>
      <c r="XDY56" s="355" t="s">
        <v>88</v>
      </c>
      <c r="XDZ56" s="355" t="s">
        <v>88</v>
      </c>
      <c r="XEA56" s="355" t="s">
        <v>88</v>
      </c>
      <c r="XEB56" s="355" t="s">
        <v>88</v>
      </c>
      <c r="XEC56" s="355" t="s">
        <v>88</v>
      </c>
      <c r="XED56" s="355" t="s">
        <v>88</v>
      </c>
      <c r="XEE56" s="355" t="s">
        <v>88</v>
      </c>
      <c r="XEF56" s="355" t="s">
        <v>88</v>
      </c>
      <c r="XEG56" s="355" t="s">
        <v>88</v>
      </c>
      <c r="XEH56" s="355" t="s">
        <v>88</v>
      </c>
      <c r="XEI56" s="355" t="s">
        <v>88</v>
      </c>
      <c r="XEJ56" s="355" t="s">
        <v>88</v>
      </c>
      <c r="XEK56" s="355" t="s">
        <v>88</v>
      </c>
      <c r="XEL56" s="355" t="s">
        <v>88</v>
      </c>
      <c r="XEM56" s="355" t="s">
        <v>88</v>
      </c>
      <c r="XEN56" s="355" t="s">
        <v>88</v>
      </c>
      <c r="XEO56" s="355" t="s">
        <v>88</v>
      </c>
      <c r="XEP56" s="355" t="s">
        <v>88</v>
      </c>
      <c r="XEQ56" s="355" t="s">
        <v>88</v>
      </c>
      <c r="XER56" s="355" t="s">
        <v>88</v>
      </c>
      <c r="XES56" s="355" t="s">
        <v>88</v>
      </c>
      <c r="XET56" s="355" t="s">
        <v>88</v>
      </c>
      <c r="XEU56" s="355" t="s">
        <v>88</v>
      </c>
      <c r="XEV56" s="355" t="s">
        <v>88</v>
      </c>
      <c r="XEW56" s="355" t="s">
        <v>88</v>
      </c>
      <c r="XEX56" s="355" t="s">
        <v>88</v>
      </c>
      <c r="XEY56" s="355" t="s">
        <v>88</v>
      </c>
      <c r="XEZ56" s="355" t="s">
        <v>88</v>
      </c>
      <c r="XFA56" s="355" t="s">
        <v>88</v>
      </c>
      <c r="XFB56" s="355" t="s">
        <v>88</v>
      </c>
      <c r="XFC56" s="355" t="s">
        <v>88</v>
      </c>
      <c r="XFD56" s="355" t="s">
        <v>88</v>
      </c>
    </row>
    <row r="57" spans="1:16384"/>
    <row r="58" spans="1:16384"/>
    <row r="59" spans="1:16384"/>
  </sheetData>
  <conditionalFormatting sqref="E28">
    <cfRule type="cellIs" dxfId="118" priority="1" stopIfTrue="1" operator="notEqual">
      <formula>0</formula>
    </cfRule>
    <cfRule type="cellIs" dxfId="117" priority="2" stopIfTrue="1" operator="equal">
      <formula>""</formula>
    </cfRule>
  </conditionalFormatting>
  <pageMargins left="0.70866141732283472" right="0.70866141732283472" top="0.74803149606299213" bottom="0.74803149606299213" header="0.31496062992125984" footer="0.31496062992125984"/>
  <pageSetup paperSize="9" scale="7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4" customFormat="1" ht="31.5">
      <c r="A1" s="323" t="e">
        <f ca="1" xml:space="preserve"> RIGHT(CELL("filename", $A$1), LEN(CELL("filename", $A$1)) - SEARCH("]", CELL("filename", $A$1)))</f>
        <v>#VALUE!</v>
      </c>
      <c r="B1" s="323"/>
      <c r="C1" s="323"/>
      <c r="D1" s="323"/>
      <c r="E1" s="323"/>
      <c r="F1" s="323"/>
      <c r="G1" s="323"/>
      <c r="H1" s="456"/>
      <c r="I1" s="323"/>
      <c r="J1" s="323"/>
      <c r="K1" s="323"/>
    </row>
    <row r="2" spans="1:11" s="356" customFormat="1" ht="12.75"/>
    <row r="3" spans="1:11" s="356" customFormat="1" ht="12.75">
      <c r="B3" s="356" t="s">
        <v>172</v>
      </c>
      <c r="D3" s="356" t="s">
        <v>173</v>
      </c>
      <c r="F3" s="356" t="s">
        <v>174</v>
      </c>
      <c r="H3" s="356" t="s">
        <v>175</v>
      </c>
      <c r="J3" s="356" t="s">
        <v>165</v>
      </c>
    </row>
    <row r="4" spans="1:11" s="356" customFormat="1" ht="12.75"/>
    <row r="5" spans="1:11" s="356" customFormat="1" ht="12.75">
      <c r="B5" s="357" t="str">
        <f>Cover!$A$1</f>
        <v>Cover</v>
      </c>
      <c r="D5" s="357" t="e">
        <f ca="1">Time!$A$1</f>
        <v>#VALUE!</v>
      </c>
      <c r="F5" s="359" t="e">
        <f ca="1">SummaryOutput!$A$1</f>
        <v>#VALUE!</v>
      </c>
      <c r="H5" s="360" t="e">
        <f ca="1">Validation!$A$1</f>
        <v>#VALUE!</v>
      </c>
      <c r="J5" s="361" t="e">
        <f ca="1" xml:space="preserve"> '{Update-UsingOnlyCPIH}'!$A$1</f>
        <v>#VALUE!</v>
      </c>
    </row>
    <row r="6" spans="1:11" s="453" customFormat="1" ht="38.1" customHeight="1">
      <c r="B6" s="453" t="s">
        <v>176</v>
      </c>
      <c r="D6" s="453" t="s">
        <v>177</v>
      </c>
      <c r="F6" s="453" t="s">
        <v>178</v>
      </c>
      <c r="H6" s="453" t="s">
        <v>179</v>
      </c>
      <c r="J6" s="453" t="s">
        <v>180</v>
      </c>
    </row>
    <row r="7" spans="1:11" s="356" customFormat="1" ht="12.75">
      <c r="D7" s="358"/>
    </row>
    <row r="8" spans="1:11" s="356" customFormat="1" ht="12.75">
      <c r="B8" s="357" t="e">
        <f ca="1">'Style guide'!$A$1</f>
        <v>#VALUE!</v>
      </c>
      <c r="D8" s="357" t="e">
        <f ca="1">Index!$A$1</f>
        <v>#VALUE!</v>
      </c>
      <c r="F8" s="359" t="str">
        <f>SummaryTables!A1</f>
        <v>Regulatory Capital Values</v>
      </c>
    </row>
    <row r="9" spans="1:11" s="453" customFormat="1" ht="38.1" customHeight="1">
      <c r="B9" s="453" t="s">
        <v>181</v>
      </c>
      <c r="D9" s="453" t="s">
        <v>182</v>
      </c>
      <c r="F9" s="453" t="s">
        <v>183</v>
      </c>
    </row>
    <row r="10" spans="1:11" s="356" customFormat="1" ht="12.75"/>
    <row r="11" spans="1:11" s="356" customFormat="1" ht="12.75">
      <c r="B11" s="357" t="e">
        <f ca="1">$A$1</f>
        <v>#VALUE!</v>
      </c>
      <c r="D11" s="357" t="e">
        <f ca="1">PR19FDPublishedTables!$A$1</f>
        <v>#VALUE!</v>
      </c>
      <c r="F11" s="359" t="str">
        <f xml:space="preserve"> SummaryDashboard!A1</f>
        <v>Regulatory Capital Values</v>
      </c>
    </row>
    <row r="12" spans="1:11" s="453" customFormat="1" ht="38.1" customHeight="1">
      <c r="B12" s="453" t="s">
        <v>184</v>
      </c>
      <c r="D12" s="453" t="s">
        <v>185</v>
      </c>
      <c r="F12" s="453" t="s">
        <v>186</v>
      </c>
    </row>
    <row r="13" spans="1:11" s="356" customFormat="1" ht="12.75"/>
    <row r="14" spans="1:11" s="356" customFormat="1" ht="12.75">
      <c r="B14" s="357" t="s">
        <v>187</v>
      </c>
      <c r="D14" s="357" t="e">
        <f ca="1">Update!A1</f>
        <v>#VALUE!</v>
      </c>
    </row>
    <row r="15" spans="1:11" s="453" customFormat="1" ht="38.1" customHeight="1">
      <c r="B15" s="453" t="s">
        <v>188</v>
      </c>
      <c r="D15" s="453" t="s">
        <v>189</v>
      </c>
    </row>
    <row r="16" spans="1:11" s="356" customFormat="1" ht="12.75"/>
    <row r="17" spans="1:2" s="356" customFormat="1" ht="12.75">
      <c r="B17" s="362" t="e">
        <f ca="1">Inp!$A$1</f>
        <v>#VALUE!</v>
      </c>
    </row>
    <row r="18" spans="1:2" s="453" customFormat="1" ht="38.1" customHeight="1">
      <c r="B18" s="453" t="s">
        <v>113</v>
      </c>
    </row>
    <row r="19" spans="1:2" s="356" customFormat="1" ht="12.75"/>
    <row r="20" spans="1:2" s="355" customFormat="1" ht="15.75">
      <c r="A20" s="355" t="s">
        <v>88</v>
      </c>
    </row>
    <row r="21" spans="1:2"/>
    <row r="22" spans="1:2"/>
    <row r="23" spans="1:2"/>
  </sheetData>
  <pageMargins left="0.70866141732283472" right="0.70866141732283472" top="0.74803149606299213" bottom="0.74803149606299213" header="0.31496062992125984" footer="0.31496062992125984"/>
  <pageSetup paperSize="9" scale="53"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42"/>
  <sheetViews>
    <sheetView zoomScaleNormal="100" workbookViewId="0"/>
  </sheetViews>
  <sheetFormatPr defaultRowHeight="14.25"/>
  <cols>
    <col min="1" max="1" width="5.875" bestFit="1" customWidth="1"/>
    <col min="2" max="2" width="15.5" bestFit="1" customWidth="1"/>
    <col min="3" max="3" width="39" bestFit="1" customWidth="1"/>
    <col min="4" max="4" width="3.5" bestFit="1" customWidth="1"/>
    <col min="5" max="5" width="17.375" bestFit="1" customWidth="1"/>
    <col min="6" max="13" width="8.5" bestFit="1" customWidth="1"/>
  </cols>
  <sheetData>
    <row r="1" spans="1:13">
      <c r="C1" t="s">
        <v>190</v>
      </c>
    </row>
    <row r="2" spans="1:13">
      <c r="A2" t="s">
        <v>191</v>
      </c>
      <c r="B2" t="s">
        <v>71</v>
      </c>
      <c r="C2" t="s">
        <v>192</v>
      </c>
      <c r="D2" t="s">
        <v>193</v>
      </c>
      <c r="E2" t="s">
        <v>1</v>
      </c>
      <c r="F2" t="s">
        <v>194</v>
      </c>
      <c r="G2" t="s">
        <v>195</v>
      </c>
      <c r="H2" t="s">
        <v>196</v>
      </c>
      <c r="I2" t="s">
        <v>197</v>
      </c>
      <c r="J2" t="s">
        <v>198</v>
      </c>
      <c r="K2" t="s">
        <v>199</v>
      </c>
      <c r="L2" t="s">
        <v>200</v>
      </c>
      <c r="M2" t="s">
        <v>201</v>
      </c>
    </row>
    <row r="4" spans="1:13">
      <c r="A4" t="s">
        <v>202</v>
      </c>
      <c r="B4" t="s">
        <v>203</v>
      </c>
      <c r="C4" t="s">
        <v>204</v>
      </c>
      <c r="D4" t="s">
        <v>205</v>
      </c>
      <c r="E4" t="s">
        <v>206</v>
      </c>
      <c r="F4" s="498">
        <v>270.60000000000002</v>
      </c>
      <c r="G4" s="498">
        <v>279.7</v>
      </c>
      <c r="H4" s="498">
        <v>288.2</v>
      </c>
      <c r="I4" s="498">
        <v>296.81994379694203</v>
      </c>
      <c r="J4" s="498">
        <v>305.32865399748601</v>
      </c>
      <c r="K4" s="498">
        <v>314.691934446201</v>
      </c>
      <c r="L4" s="498">
        <v>324.76207634847901</v>
      </c>
      <c r="M4" s="498">
        <v>335.15446279163098</v>
      </c>
    </row>
    <row r="5" spans="1:13">
      <c r="A5" t="s">
        <v>202</v>
      </c>
      <c r="B5" t="s">
        <v>207</v>
      </c>
      <c r="C5" t="s">
        <v>208</v>
      </c>
      <c r="D5" t="s">
        <v>205</v>
      </c>
      <c r="E5" t="s">
        <v>206</v>
      </c>
      <c r="F5" s="498">
        <v>271.7</v>
      </c>
      <c r="G5" s="498">
        <v>280.7</v>
      </c>
      <c r="H5" s="498">
        <v>289.2</v>
      </c>
      <c r="I5" s="498">
        <v>297.50379137925398</v>
      </c>
      <c r="J5" s="498">
        <v>306.08167682745898</v>
      </c>
      <c r="K5" s="498">
        <v>315.51905088813697</v>
      </c>
      <c r="L5" s="498">
        <v>325.61566051655802</v>
      </c>
      <c r="M5" s="498">
        <v>336.03536165308702</v>
      </c>
    </row>
    <row r="6" spans="1:13">
      <c r="A6" t="s">
        <v>202</v>
      </c>
      <c r="B6" t="s">
        <v>209</v>
      </c>
      <c r="C6" t="s">
        <v>210</v>
      </c>
      <c r="D6" t="s">
        <v>205</v>
      </c>
      <c r="E6" t="s">
        <v>206</v>
      </c>
      <c r="F6" s="498">
        <v>272.3</v>
      </c>
      <c r="G6" s="498">
        <v>281.5</v>
      </c>
      <c r="H6" s="498">
        <v>289.60000000000002</v>
      </c>
      <c r="I6" s="498">
        <v>298.18921448748898</v>
      </c>
      <c r="J6" s="498">
        <v>306.83655681487397</v>
      </c>
      <c r="K6" s="498">
        <v>316.34834127078699</v>
      </c>
      <c r="L6" s="498">
        <v>326.47148819145201</v>
      </c>
      <c r="M6" s="498">
        <v>336.91857581357903</v>
      </c>
    </row>
    <row r="7" spans="1:13">
      <c r="A7" t="s">
        <v>202</v>
      </c>
      <c r="B7" t="s">
        <v>211</v>
      </c>
      <c r="C7" t="s">
        <v>212</v>
      </c>
      <c r="D7" t="s">
        <v>205</v>
      </c>
      <c r="E7" t="s">
        <v>206</v>
      </c>
      <c r="F7" s="498">
        <v>272.89999999999998</v>
      </c>
      <c r="G7" s="498">
        <v>281.7</v>
      </c>
      <c r="H7" s="498">
        <v>289.5</v>
      </c>
      <c r="I7" s="498">
        <v>298.87621675152297</v>
      </c>
      <c r="J7" s="498">
        <v>307.593298539984</v>
      </c>
      <c r="K7" s="498">
        <v>317.17981130799899</v>
      </c>
      <c r="L7" s="498">
        <v>327.32956526985498</v>
      </c>
      <c r="M7" s="498">
        <v>337.80411135849101</v>
      </c>
    </row>
    <row r="8" spans="1:13">
      <c r="A8" t="s">
        <v>202</v>
      </c>
      <c r="B8" t="s">
        <v>213</v>
      </c>
      <c r="C8" t="s">
        <v>214</v>
      </c>
      <c r="D8" t="s">
        <v>205</v>
      </c>
      <c r="E8" t="s">
        <v>206</v>
      </c>
      <c r="F8" s="498">
        <v>274.7</v>
      </c>
      <c r="G8" s="498">
        <v>284.2</v>
      </c>
      <c r="H8" s="498">
        <v>291.5</v>
      </c>
      <c r="I8" s="498">
        <v>299.56480180959397</v>
      </c>
      <c r="J8" s="498">
        <v>308.35190659433698</v>
      </c>
      <c r="K8" s="498">
        <v>318.01346672864003</v>
      </c>
      <c r="L8" s="498">
        <v>328.18989766395703</v>
      </c>
      <c r="M8" s="498">
        <v>338.69197438920298</v>
      </c>
    </row>
    <row r="9" spans="1:13">
      <c r="A9" t="s">
        <v>202</v>
      </c>
      <c r="B9" t="s">
        <v>215</v>
      </c>
      <c r="C9" t="s">
        <v>216</v>
      </c>
      <c r="D9" t="s">
        <v>205</v>
      </c>
      <c r="E9" t="s">
        <v>206</v>
      </c>
      <c r="F9" s="498">
        <v>275.10000000000002</v>
      </c>
      <c r="G9" s="498">
        <v>284.10000000000002</v>
      </c>
      <c r="H9" s="498">
        <v>292.14789585630501</v>
      </c>
      <c r="I9" s="498">
        <v>300.254973308324</v>
      </c>
      <c r="J9" s="498">
        <v>309.11238558080299</v>
      </c>
      <c r="K9" s="498">
        <v>318.84931327663401</v>
      </c>
      <c r="L9" s="498">
        <v>329.05249130148701</v>
      </c>
      <c r="M9" s="498">
        <v>339.58217102313398</v>
      </c>
    </row>
    <row r="10" spans="1:13">
      <c r="A10" t="s">
        <v>202</v>
      </c>
      <c r="B10" t="s">
        <v>217</v>
      </c>
      <c r="C10" t="s">
        <v>218</v>
      </c>
      <c r="D10" t="s">
        <v>205</v>
      </c>
      <c r="E10" t="s">
        <v>206</v>
      </c>
      <c r="F10" s="498">
        <v>275.3</v>
      </c>
      <c r="G10" s="498">
        <v>284.5</v>
      </c>
      <c r="H10" s="498">
        <v>292.79723174362402</v>
      </c>
      <c r="I10" s="498">
        <v>300.94673490273601</v>
      </c>
      <c r="J10" s="498">
        <v>309.87474011360501</v>
      </c>
      <c r="K10" s="498">
        <v>319.687356711002</v>
      </c>
      <c r="L10" s="498">
        <v>329.91735212575401</v>
      </c>
      <c r="M10" s="498">
        <v>340.474707393779</v>
      </c>
    </row>
    <row r="11" spans="1:13">
      <c r="A11" t="s">
        <v>202</v>
      </c>
      <c r="B11" t="s">
        <v>219</v>
      </c>
      <c r="C11" t="s">
        <v>220</v>
      </c>
      <c r="D11" t="s">
        <v>205</v>
      </c>
      <c r="E11" t="s">
        <v>206</v>
      </c>
      <c r="F11" s="498">
        <v>275.8</v>
      </c>
      <c r="G11" s="498">
        <v>284.60000000000002</v>
      </c>
      <c r="H11" s="498">
        <v>293.44801086260998</v>
      </c>
      <c r="I11" s="498">
        <v>301.640090256272</v>
      </c>
      <c r="J11" s="498">
        <v>310.638974818348</v>
      </c>
      <c r="K11" s="498">
        <v>320.52760280590201</v>
      </c>
      <c r="L11" s="498">
        <v>330.78448609569102</v>
      </c>
      <c r="M11" s="498">
        <v>341.36958965075303</v>
      </c>
    </row>
    <row r="12" spans="1:13">
      <c r="A12" t="s">
        <v>202</v>
      </c>
      <c r="B12" t="s">
        <v>221</v>
      </c>
      <c r="C12" t="s">
        <v>222</v>
      </c>
      <c r="D12" t="s">
        <v>205</v>
      </c>
      <c r="E12" t="s">
        <v>206</v>
      </c>
      <c r="F12" s="498">
        <v>278.10000000000002</v>
      </c>
      <c r="G12" s="498">
        <v>285.60000000000002</v>
      </c>
      <c r="H12" s="498">
        <v>294.100236421028</v>
      </c>
      <c r="I12" s="498">
        <v>302.33504304081703</v>
      </c>
      <c r="J12" s="498">
        <v>311.40509433204198</v>
      </c>
      <c r="K12" s="498">
        <v>321.37005735066703</v>
      </c>
      <c r="L12" s="498">
        <v>331.65389918588897</v>
      </c>
      <c r="M12" s="498">
        <v>342.26682395983698</v>
      </c>
    </row>
    <row r="13" spans="1:13">
      <c r="A13" t="s">
        <v>202</v>
      </c>
      <c r="B13" t="s">
        <v>223</v>
      </c>
      <c r="C13" t="s">
        <v>224</v>
      </c>
      <c r="D13" t="s">
        <v>205</v>
      </c>
      <c r="E13" t="s">
        <v>206</v>
      </c>
      <c r="F13" s="498">
        <v>276</v>
      </c>
      <c r="G13" s="498">
        <v>283</v>
      </c>
      <c r="H13" s="498">
        <v>294.77781803182302</v>
      </c>
      <c r="I13" s="498">
        <v>303.08068281857697</v>
      </c>
      <c r="J13" s="498">
        <v>312.22357185062901</v>
      </c>
      <c r="K13" s="498">
        <v>322.21472614984901</v>
      </c>
      <c r="L13" s="498">
        <v>332.52559738664399</v>
      </c>
      <c r="M13" s="498">
        <v>343.16641650301699</v>
      </c>
    </row>
    <row r="14" spans="1:13">
      <c r="A14" t="s">
        <v>202</v>
      </c>
      <c r="B14" t="s">
        <v>225</v>
      </c>
      <c r="C14" t="s">
        <v>226</v>
      </c>
      <c r="D14" t="s">
        <v>205</v>
      </c>
      <c r="E14" t="s">
        <v>206</v>
      </c>
      <c r="F14" s="498">
        <v>278.10000000000002</v>
      </c>
      <c r="G14" s="498">
        <v>285</v>
      </c>
      <c r="H14" s="498">
        <v>295.45696073228203</v>
      </c>
      <c r="I14" s="498">
        <v>303.82816154518099</v>
      </c>
      <c r="J14" s="498">
        <v>313.04420060392698</v>
      </c>
      <c r="K14" s="498">
        <v>323.06161502325301</v>
      </c>
      <c r="L14" s="498">
        <v>333.39958670399699</v>
      </c>
      <c r="M14" s="498">
        <v>344.06837347852502</v>
      </c>
    </row>
    <row r="15" spans="1:13">
      <c r="A15" t="s">
        <v>202</v>
      </c>
      <c r="B15" t="s">
        <v>227</v>
      </c>
      <c r="C15" t="s">
        <v>228</v>
      </c>
      <c r="D15" t="s">
        <v>205</v>
      </c>
      <c r="E15" t="s">
        <v>206</v>
      </c>
      <c r="F15" s="498">
        <v>278.3</v>
      </c>
      <c r="G15" s="498">
        <v>285.10000000000002</v>
      </c>
      <c r="H15" s="498">
        <v>296.13766811902099</v>
      </c>
      <c r="I15" s="498">
        <v>304.57748375597498</v>
      </c>
      <c r="J15" s="498">
        <v>313.86698624610801</v>
      </c>
      <c r="K15" s="498">
        <v>323.91072980598301</v>
      </c>
      <c r="L15" s="498">
        <v>334.27587315977502</v>
      </c>
      <c r="M15" s="498">
        <v>344.972701100888</v>
      </c>
    </row>
    <row r="16" spans="1:13">
      <c r="A16" t="s">
        <v>202</v>
      </c>
      <c r="B16" t="s">
        <v>229</v>
      </c>
      <c r="C16" t="s">
        <v>230</v>
      </c>
      <c r="D16" t="s">
        <v>205</v>
      </c>
      <c r="E16" t="s">
        <v>206</v>
      </c>
      <c r="F16" s="498">
        <v>103.2</v>
      </c>
      <c r="G16" s="498">
        <v>105.5</v>
      </c>
      <c r="H16" s="498">
        <v>107.6</v>
      </c>
      <c r="I16" s="498">
        <v>109.703354739972</v>
      </c>
      <c r="J16" s="498">
        <v>111.897421834771</v>
      </c>
      <c r="K16" s="498">
        <v>114.172657229451</v>
      </c>
      <c r="L16" s="498">
        <v>116.57028303126999</v>
      </c>
      <c r="M16" s="498">
        <v>119.01825897492699</v>
      </c>
    </row>
    <row r="17" spans="1:13">
      <c r="A17" t="s">
        <v>202</v>
      </c>
      <c r="B17" t="s">
        <v>231</v>
      </c>
      <c r="C17" t="s">
        <v>232</v>
      </c>
      <c r="D17" t="s">
        <v>205</v>
      </c>
      <c r="E17" t="s">
        <v>206</v>
      </c>
      <c r="F17" s="498">
        <v>103.5</v>
      </c>
      <c r="G17" s="498">
        <v>105.9</v>
      </c>
      <c r="H17" s="498">
        <v>107.9</v>
      </c>
      <c r="I17" s="498">
        <v>109.884538749418</v>
      </c>
      <c r="J17" s="498">
        <v>112.082229524407</v>
      </c>
      <c r="K17" s="498">
        <v>114.370561696745</v>
      </c>
      <c r="L17" s="498">
        <v>116.772343492377</v>
      </c>
      <c r="M17" s="498">
        <v>119.22456270571701</v>
      </c>
    </row>
    <row r="18" spans="1:13">
      <c r="A18" t="s">
        <v>202</v>
      </c>
      <c r="B18" t="s">
        <v>233</v>
      </c>
      <c r="C18" t="s">
        <v>234</v>
      </c>
      <c r="D18" t="s">
        <v>205</v>
      </c>
      <c r="E18" t="s">
        <v>206</v>
      </c>
      <c r="F18" s="498">
        <v>103.5</v>
      </c>
      <c r="G18" s="498">
        <v>105.9</v>
      </c>
      <c r="H18" s="498">
        <v>107.9</v>
      </c>
      <c r="I18" s="498">
        <v>110.066021998987</v>
      </c>
      <c r="J18" s="498">
        <v>112.26734243896701</v>
      </c>
      <c r="K18" s="498">
        <v>114.568809207453</v>
      </c>
      <c r="L18" s="498">
        <v>116.97475420081</v>
      </c>
      <c r="M18" s="498">
        <v>119.431224039027</v>
      </c>
    </row>
    <row r="19" spans="1:13">
      <c r="A19" t="s">
        <v>202</v>
      </c>
      <c r="B19" t="s">
        <v>235</v>
      </c>
      <c r="C19" t="s">
        <v>236</v>
      </c>
      <c r="D19" t="s">
        <v>205</v>
      </c>
      <c r="E19" t="s">
        <v>206</v>
      </c>
      <c r="F19" s="498">
        <v>103.5</v>
      </c>
      <c r="G19" s="498">
        <v>105.9</v>
      </c>
      <c r="H19" s="498">
        <v>108</v>
      </c>
      <c r="I19" s="498">
        <v>110.24780498289699</v>
      </c>
      <c r="J19" s="498">
        <v>112.452761082555</v>
      </c>
      <c r="K19" s="498">
        <v>114.7674003562</v>
      </c>
      <c r="L19" s="498">
        <v>117.17751576368001</v>
      </c>
      <c r="M19" s="498">
        <v>119.638243594717</v>
      </c>
    </row>
    <row r="20" spans="1:13">
      <c r="A20" t="s">
        <v>202</v>
      </c>
      <c r="B20" t="s">
        <v>237</v>
      </c>
      <c r="C20" t="s">
        <v>238</v>
      </c>
      <c r="D20" t="s">
        <v>205</v>
      </c>
      <c r="E20" t="s">
        <v>206</v>
      </c>
      <c r="F20" s="498">
        <v>104</v>
      </c>
      <c r="G20" s="498">
        <v>106.5</v>
      </c>
      <c r="H20" s="498">
        <v>108.3</v>
      </c>
      <c r="I20" s="498">
        <v>110.429888196185</v>
      </c>
      <c r="J20" s="498">
        <v>112.638485960108</v>
      </c>
      <c r="K20" s="498">
        <v>114.96633573864</v>
      </c>
      <c r="L20" s="498">
        <v>117.380628789151</v>
      </c>
      <c r="M20" s="498">
        <v>119.845621993724</v>
      </c>
    </row>
    <row r="21" spans="1:13">
      <c r="A21" t="s">
        <v>202</v>
      </c>
      <c r="B21" t="s">
        <v>239</v>
      </c>
      <c r="C21" t="s">
        <v>240</v>
      </c>
      <c r="D21" t="s">
        <v>205</v>
      </c>
      <c r="E21" t="s">
        <v>206</v>
      </c>
      <c r="F21" s="498">
        <v>104.3</v>
      </c>
      <c r="G21" s="498">
        <v>106.6</v>
      </c>
      <c r="H21" s="498">
        <v>108.469999617629</v>
      </c>
      <c r="I21" s="498">
        <v>110.61227213470301</v>
      </c>
      <c r="J21" s="498">
        <v>112.824517577397</v>
      </c>
      <c r="K21" s="498">
        <v>115.16561595146101</v>
      </c>
      <c r="L21" s="498">
        <v>117.58409388644201</v>
      </c>
      <c r="M21" s="498">
        <v>120.05335985805699</v>
      </c>
    </row>
    <row r="22" spans="1:13">
      <c r="A22" t="s">
        <v>202</v>
      </c>
      <c r="B22" t="s">
        <v>241</v>
      </c>
      <c r="C22" t="s">
        <v>242</v>
      </c>
      <c r="D22" t="s">
        <v>205</v>
      </c>
      <c r="E22" t="s">
        <v>206</v>
      </c>
      <c r="F22" s="498">
        <v>104.4</v>
      </c>
      <c r="G22" s="498">
        <v>106.7</v>
      </c>
      <c r="H22" s="498">
        <v>108.64026608539599</v>
      </c>
      <c r="I22" s="498">
        <v>110.794957295123</v>
      </c>
      <c r="J22" s="498">
        <v>113.01085644102599</v>
      </c>
      <c r="K22" s="498">
        <v>115.365241592385</v>
      </c>
      <c r="L22" s="498">
        <v>117.78791166582501</v>
      </c>
      <c r="M22" s="498">
        <v>120.261457810807</v>
      </c>
    </row>
    <row r="23" spans="1:13">
      <c r="A23" t="s">
        <v>202</v>
      </c>
      <c r="B23" t="s">
        <v>243</v>
      </c>
      <c r="C23" t="s">
        <v>244</v>
      </c>
      <c r="D23" t="s">
        <v>205</v>
      </c>
      <c r="E23" t="s">
        <v>206</v>
      </c>
      <c r="F23" s="498">
        <v>104.7</v>
      </c>
      <c r="G23" s="498">
        <v>106.9</v>
      </c>
      <c r="H23" s="498">
        <v>108.81079982217901</v>
      </c>
      <c r="I23" s="498">
        <v>110.977944174939</v>
      </c>
      <c r="J23" s="498">
        <v>113.197503058438</v>
      </c>
      <c r="K23" s="498">
        <v>115.565213260169</v>
      </c>
      <c r="L23" s="498">
        <v>117.992082738633</v>
      </c>
      <c r="M23" s="498">
        <v>120.46991647614399</v>
      </c>
    </row>
    <row r="24" spans="1:13">
      <c r="A24" t="s">
        <v>202</v>
      </c>
      <c r="B24" t="s">
        <v>245</v>
      </c>
      <c r="C24" t="s">
        <v>246</v>
      </c>
      <c r="D24" t="s">
        <v>205</v>
      </c>
      <c r="E24" t="s">
        <v>206</v>
      </c>
      <c r="F24" s="498">
        <v>105</v>
      </c>
      <c r="G24" s="498">
        <v>107.1</v>
      </c>
      <c r="H24" s="498">
        <v>108.981601247513</v>
      </c>
      <c r="I24" s="498">
        <v>111.161233272464</v>
      </c>
      <c r="J24" s="498">
        <v>113.384457937913</v>
      </c>
      <c r="K24" s="498">
        <v>115.765531554609</v>
      </c>
      <c r="L24" s="498">
        <v>118.196607717256</v>
      </c>
      <c r="M24" s="498">
        <v>120.678736479319</v>
      </c>
    </row>
    <row r="25" spans="1:13">
      <c r="A25" t="s">
        <v>202</v>
      </c>
      <c r="B25" t="s">
        <v>247</v>
      </c>
      <c r="C25" t="s">
        <v>248</v>
      </c>
      <c r="D25" t="s">
        <v>205</v>
      </c>
      <c r="E25" t="s">
        <v>206</v>
      </c>
      <c r="F25" s="498">
        <v>104.5</v>
      </c>
      <c r="G25" s="498">
        <v>106.4</v>
      </c>
      <c r="H25" s="498">
        <v>109.161593222387</v>
      </c>
      <c r="I25" s="498">
        <v>111.344825086835</v>
      </c>
      <c r="J25" s="498">
        <v>113.580996157239</v>
      </c>
      <c r="K25" s="498">
        <v>115.96619707654099</v>
      </c>
      <c r="L25" s="498">
        <v>118.40148721514799</v>
      </c>
      <c r="M25" s="498">
        <v>120.887918446667</v>
      </c>
    </row>
    <row r="26" spans="1:13">
      <c r="A26" t="s">
        <v>202</v>
      </c>
      <c r="B26" t="s">
        <v>249</v>
      </c>
      <c r="C26" t="s">
        <v>250</v>
      </c>
      <c r="D26" t="s">
        <v>205</v>
      </c>
      <c r="E26" t="s">
        <v>206</v>
      </c>
      <c r="F26" s="498">
        <v>104.9</v>
      </c>
      <c r="G26" s="498">
        <v>106.8</v>
      </c>
      <c r="H26" s="498">
        <v>109.341882468641</v>
      </c>
      <c r="I26" s="498">
        <v>111.52872011801399</v>
      </c>
      <c r="J26" s="498">
        <v>113.77787505175399</v>
      </c>
      <c r="K26" s="498">
        <v>116.167210427841</v>
      </c>
      <c r="L26" s="498">
        <v>118.606721846825</v>
      </c>
      <c r="M26" s="498">
        <v>121.097463005609</v>
      </c>
    </row>
    <row r="27" spans="1:13">
      <c r="A27" t="s">
        <v>202</v>
      </c>
      <c r="B27" t="s">
        <v>251</v>
      </c>
      <c r="C27" t="s">
        <v>252</v>
      </c>
      <c r="D27" t="s">
        <v>205</v>
      </c>
      <c r="E27" t="s">
        <v>206</v>
      </c>
      <c r="F27" s="498">
        <v>105.1</v>
      </c>
      <c r="G27" s="498">
        <v>107</v>
      </c>
      <c r="H27" s="498">
        <v>109.52246947724301</v>
      </c>
      <c r="I27" s="498">
        <v>111.712918866788</v>
      </c>
      <c r="J27" s="498">
        <v>113.97509521197701</v>
      </c>
      <c r="K27" s="498">
        <v>116.368572211429</v>
      </c>
      <c r="L27" s="498">
        <v>118.812312227869</v>
      </c>
      <c r="M27" s="498">
        <v>121.307370784654</v>
      </c>
    </row>
    <row r="28" spans="1:13">
      <c r="A28" t="s">
        <v>202</v>
      </c>
      <c r="B28" t="s">
        <v>253</v>
      </c>
      <c r="C28" t="s">
        <v>254</v>
      </c>
      <c r="D28" t="s">
        <v>255</v>
      </c>
      <c r="E28" t="s">
        <v>206</v>
      </c>
      <c r="F28" s="499"/>
      <c r="G28" s="499"/>
      <c r="H28" s="499"/>
      <c r="I28" s="499">
        <v>29.244130396136899</v>
      </c>
      <c r="J28" s="499">
        <v>28.0664643447098</v>
      </c>
      <c r="K28" s="499">
        <v>27.0763812745978</v>
      </c>
      <c r="L28" s="499">
        <v>26.169835632484499</v>
      </c>
      <c r="M28" s="499">
        <v>25.305812339242401</v>
      </c>
    </row>
    <row r="29" spans="1:13">
      <c r="A29" t="s">
        <v>202</v>
      </c>
      <c r="B29" t="s">
        <v>256</v>
      </c>
      <c r="C29" t="s">
        <v>257</v>
      </c>
      <c r="D29" t="s">
        <v>255</v>
      </c>
      <c r="E29" t="s">
        <v>206</v>
      </c>
      <c r="F29" s="499"/>
      <c r="G29" s="499"/>
      <c r="H29" s="499"/>
      <c r="I29" s="499">
        <v>0.70940679138697504</v>
      </c>
      <c r="J29" s="499">
        <v>0.83042068687804804</v>
      </c>
      <c r="K29" s="499">
        <v>0.85300573979326799</v>
      </c>
      <c r="L29" s="499">
        <v>0.83743474023952102</v>
      </c>
      <c r="M29" s="499">
        <v>0.80978599485577396</v>
      </c>
    </row>
    <row r="30" spans="1:13">
      <c r="A30" t="s">
        <v>202</v>
      </c>
      <c r="B30" t="s">
        <v>258</v>
      </c>
      <c r="C30" t="s">
        <v>259</v>
      </c>
      <c r="D30" t="s">
        <v>255</v>
      </c>
      <c r="E30" t="s">
        <v>206</v>
      </c>
      <c r="F30" s="499"/>
      <c r="G30" s="499"/>
      <c r="H30" s="499"/>
      <c r="I30" s="499">
        <v>1.887072842814</v>
      </c>
      <c r="J30" s="499">
        <v>1.82050375699004</v>
      </c>
      <c r="K30" s="499">
        <v>1.75955138190664</v>
      </c>
      <c r="L30" s="499">
        <v>1.7014580334816101</v>
      </c>
      <c r="M30" s="499">
        <v>1.64528269504818</v>
      </c>
    </row>
    <row r="31" spans="1:13">
      <c r="A31" t="s">
        <v>202</v>
      </c>
      <c r="B31" t="s">
        <v>260</v>
      </c>
      <c r="C31" t="s">
        <v>261</v>
      </c>
      <c r="D31" t="s">
        <v>255</v>
      </c>
      <c r="E31" t="s">
        <v>206</v>
      </c>
      <c r="F31" s="499"/>
      <c r="G31" s="499"/>
      <c r="H31" s="499"/>
      <c r="I31" s="499">
        <v>26.4214217602802</v>
      </c>
      <c r="J31" s="499">
        <v>24.9885497345986</v>
      </c>
      <c r="K31" s="499">
        <v>23.660913316889602</v>
      </c>
      <c r="L31" s="499">
        <v>22.409132813730899</v>
      </c>
      <c r="M31" s="499">
        <v>21.2235777519615</v>
      </c>
    </row>
    <row r="32" spans="1:13">
      <c r="A32" t="s">
        <v>202</v>
      </c>
      <c r="B32" t="s">
        <v>262</v>
      </c>
      <c r="C32" t="s">
        <v>263</v>
      </c>
      <c r="D32" t="s">
        <v>255</v>
      </c>
      <c r="E32" t="s">
        <v>206</v>
      </c>
      <c r="F32" s="499"/>
      <c r="G32" s="499"/>
      <c r="H32" s="499"/>
      <c r="I32" s="499">
        <v>29.244130396136899</v>
      </c>
      <c r="J32" s="499">
        <v>27.945226645050301</v>
      </c>
      <c r="K32" s="499">
        <v>26.709470227881699</v>
      </c>
      <c r="L32" s="499">
        <v>25.5461104791985</v>
      </c>
      <c r="M32" s="499">
        <v>24.4393763349082</v>
      </c>
    </row>
    <row r="33" spans="1:13">
      <c r="A33" t="s">
        <v>202</v>
      </c>
      <c r="B33" t="s">
        <v>264</v>
      </c>
      <c r="C33" t="s">
        <v>265</v>
      </c>
      <c r="D33" t="s">
        <v>255</v>
      </c>
      <c r="E33" t="s">
        <v>206</v>
      </c>
      <c r="F33" s="499"/>
      <c r="G33" s="499"/>
      <c r="H33" s="499"/>
      <c r="I33" s="499">
        <v>0.58001757083247996</v>
      </c>
      <c r="J33" s="499">
        <v>0.56007776037309198</v>
      </c>
      <c r="K33" s="499">
        <v>0.55425493668444903</v>
      </c>
      <c r="L33" s="499">
        <v>0.53646832006318301</v>
      </c>
      <c r="M33" s="499">
        <v>0.51322690303310703</v>
      </c>
    </row>
    <row r="34" spans="1:13">
      <c r="A34" t="s">
        <v>202</v>
      </c>
      <c r="B34" t="s">
        <v>266</v>
      </c>
      <c r="C34" t="s">
        <v>267</v>
      </c>
      <c r="D34" t="s">
        <v>255</v>
      </c>
      <c r="E34" t="s">
        <v>206</v>
      </c>
      <c r="F34" s="499"/>
      <c r="G34" s="499"/>
      <c r="H34" s="499"/>
      <c r="I34" s="499">
        <v>0</v>
      </c>
      <c r="J34" s="499">
        <v>0</v>
      </c>
      <c r="K34" s="499">
        <v>0</v>
      </c>
      <c r="L34" s="499">
        <v>0</v>
      </c>
      <c r="M34" s="499">
        <v>0</v>
      </c>
    </row>
    <row r="35" spans="1:13">
      <c r="A35" t="s">
        <v>202</v>
      </c>
      <c r="B35" t="s">
        <v>268</v>
      </c>
      <c r="C35" t="s">
        <v>269</v>
      </c>
      <c r="D35" t="s">
        <v>255</v>
      </c>
      <c r="E35" t="s">
        <v>206</v>
      </c>
      <c r="F35" s="499"/>
      <c r="G35" s="499"/>
      <c r="H35" s="499"/>
      <c r="I35" s="499">
        <v>0</v>
      </c>
      <c r="J35" s="499">
        <v>0</v>
      </c>
      <c r="K35" s="499">
        <v>0</v>
      </c>
      <c r="L35" s="499">
        <v>0</v>
      </c>
      <c r="M35" s="499">
        <v>0</v>
      </c>
    </row>
    <row r="36" spans="1:13">
      <c r="A36" t="s">
        <v>202</v>
      </c>
      <c r="B36" t="s">
        <v>270</v>
      </c>
      <c r="C36" t="s">
        <v>271</v>
      </c>
      <c r="D36" t="s">
        <v>255</v>
      </c>
      <c r="E36" t="s">
        <v>206</v>
      </c>
      <c r="F36" s="499"/>
      <c r="G36" s="499"/>
      <c r="H36" s="499"/>
      <c r="I36" s="499">
        <v>1.8789213219190699</v>
      </c>
      <c r="J36" s="499">
        <v>1.79583417754167</v>
      </c>
      <c r="K36" s="499">
        <v>1.7176146853676699</v>
      </c>
      <c r="L36" s="499">
        <v>1.6432024643534799</v>
      </c>
      <c r="M36" s="499">
        <v>1.5720140039902999</v>
      </c>
    </row>
    <row r="37" spans="1:13">
      <c r="A37" t="s">
        <v>202</v>
      </c>
      <c r="B37" t="s">
        <v>272</v>
      </c>
      <c r="C37" t="s">
        <v>273</v>
      </c>
      <c r="D37" t="s">
        <v>255</v>
      </c>
      <c r="E37" t="s">
        <v>206</v>
      </c>
      <c r="F37" s="499"/>
      <c r="G37" s="499"/>
      <c r="H37" s="499"/>
      <c r="I37" s="499">
        <v>0</v>
      </c>
      <c r="J37" s="499">
        <v>0</v>
      </c>
      <c r="K37" s="499">
        <v>0</v>
      </c>
      <c r="L37" s="499">
        <v>0</v>
      </c>
      <c r="M37" s="499">
        <v>0</v>
      </c>
    </row>
    <row r="38" spans="1:13">
      <c r="A38" t="s">
        <v>202</v>
      </c>
      <c r="B38" t="s">
        <v>274</v>
      </c>
      <c r="C38" t="s">
        <v>275</v>
      </c>
      <c r="D38" t="s">
        <v>255</v>
      </c>
      <c r="E38" t="s">
        <v>206</v>
      </c>
      <c r="F38" s="499"/>
      <c r="G38" s="499"/>
      <c r="H38" s="499"/>
      <c r="I38" s="499">
        <v>26.307290092086902</v>
      </c>
      <c r="J38" s="499">
        <v>24.649930816285401</v>
      </c>
      <c r="K38" s="499">
        <v>23.096985174859402</v>
      </c>
      <c r="L38" s="499">
        <v>21.641875108843301</v>
      </c>
      <c r="M38" s="499">
        <v>20.2784369769861</v>
      </c>
    </row>
    <row r="39" spans="1:13">
      <c r="A39" t="s">
        <v>202</v>
      </c>
      <c r="B39" t="s">
        <v>276</v>
      </c>
      <c r="C39" t="s">
        <v>277</v>
      </c>
      <c r="D39" t="s">
        <v>255</v>
      </c>
      <c r="E39" t="s">
        <v>206</v>
      </c>
      <c r="F39" s="499"/>
      <c r="G39" s="499"/>
      <c r="H39" s="499"/>
      <c r="I39" s="499">
        <v>0</v>
      </c>
      <c r="J39" s="499">
        <v>2.0263041449526802</v>
      </c>
      <c r="K39" s="499">
        <v>4.0787956027923498</v>
      </c>
      <c r="L39" s="499">
        <v>5.1885035705167102</v>
      </c>
      <c r="M39" s="499">
        <v>6.1805781250730298</v>
      </c>
    </row>
    <row r="40" spans="1:13">
      <c r="A40" t="s">
        <v>202</v>
      </c>
      <c r="B40" t="s">
        <v>278</v>
      </c>
      <c r="C40" t="s">
        <v>279</v>
      </c>
      <c r="D40" t="s">
        <v>255</v>
      </c>
      <c r="E40" t="s">
        <v>206</v>
      </c>
      <c r="F40" s="499"/>
      <c r="G40" s="499"/>
      <c r="H40" s="499"/>
      <c r="I40" s="499">
        <v>0</v>
      </c>
      <c r="J40" s="499">
        <v>4.0611153445084897E-2</v>
      </c>
      <c r="K40" s="499">
        <v>8.4640113760645605E-2</v>
      </c>
      <c r="L40" s="499">
        <v>0.108958574980854</v>
      </c>
      <c r="M40" s="499">
        <v>0.12979214062654301</v>
      </c>
    </row>
    <row r="41" spans="1:13">
      <c r="A41" t="s">
        <v>202</v>
      </c>
      <c r="B41" t="s">
        <v>280</v>
      </c>
      <c r="C41" t="s">
        <v>281</v>
      </c>
      <c r="D41" t="s">
        <v>255</v>
      </c>
      <c r="E41" t="s">
        <v>206</v>
      </c>
      <c r="F41" s="499"/>
      <c r="G41" s="499"/>
      <c r="H41" s="499"/>
      <c r="I41" s="499">
        <v>2.0922087196207402</v>
      </c>
      <c r="J41" s="499">
        <v>2.21176661661708</v>
      </c>
      <c r="K41" s="499">
        <v>1.3292352133263401</v>
      </c>
      <c r="L41" s="499">
        <v>1.2564337581226801</v>
      </c>
      <c r="M41" s="499">
        <v>1.2543071085911599</v>
      </c>
    </row>
    <row r="42" spans="1:13">
      <c r="A42" t="s">
        <v>202</v>
      </c>
      <c r="B42" t="s">
        <v>282</v>
      </c>
      <c r="C42" t="s">
        <v>283</v>
      </c>
      <c r="D42" t="s">
        <v>255</v>
      </c>
      <c r="E42" t="s">
        <v>206</v>
      </c>
      <c r="F42" s="499"/>
      <c r="G42" s="499"/>
      <c r="H42" s="499"/>
      <c r="I42" s="499">
        <v>6.5904574668053204E-2</v>
      </c>
      <c r="J42" s="499">
        <v>0.199886312222497</v>
      </c>
      <c r="K42" s="499">
        <v>0.30416735936261802</v>
      </c>
      <c r="L42" s="499">
        <v>0.37331777854721099</v>
      </c>
      <c r="M42" s="499">
        <v>0.43706400065969497</v>
      </c>
    </row>
    <row r="43" spans="1:13">
      <c r="A43" t="s">
        <v>202</v>
      </c>
      <c r="B43" t="s">
        <v>284</v>
      </c>
      <c r="C43" t="s">
        <v>285</v>
      </c>
      <c r="D43" t="s">
        <v>255</v>
      </c>
      <c r="E43" t="s">
        <v>206</v>
      </c>
      <c r="F43" s="499"/>
      <c r="G43" s="499"/>
      <c r="H43" s="499"/>
      <c r="I43" s="499">
        <v>1.9075376139599201</v>
      </c>
      <c r="J43" s="499">
        <v>3.7642839249445599</v>
      </c>
      <c r="K43" s="499">
        <v>4.6910777335559999</v>
      </c>
      <c r="L43" s="499">
        <v>5.4731061075492002</v>
      </c>
      <c r="M43" s="499">
        <v>6.1819168519336696</v>
      </c>
    </row>
    <row r="44" spans="1:13">
      <c r="A44" t="s">
        <v>202</v>
      </c>
      <c r="B44" t="s">
        <v>286</v>
      </c>
      <c r="C44" t="s">
        <v>287</v>
      </c>
      <c r="D44" t="s">
        <v>255</v>
      </c>
      <c r="E44" t="s">
        <v>206</v>
      </c>
      <c r="F44" s="499"/>
      <c r="G44" s="499"/>
      <c r="H44" s="499"/>
      <c r="I44" s="499">
        <v>58.488260792273699</v>
      </c>
      <c r="J44" s="499">
        <v>58.037995134712801</v>
      </c>
      <c r="K44" s="499">
        <v>57.864647105271899</v>
      </c>
      <c r="L44" s="499">
        <v>56.904449682199598</v>
      </c>
      <c r="M44" s="499">
        <v>55.925766799223602</v>
      </c>
    </row>
    <row r="45" spans="1:13">
      <c r="A45" t="s">
        <v>202</v>
      </c>
      <c r="B45" t="s">
        <v>288</v>
      </c>
      <c r="C45" t="s">
        <v>289</v>
      </c>
      <c r="D45" t="s">
        <v>255</v>
      </c>
      <c r="E45" t="s">
        <v>206</v>
      </c>
      <c r="F45" s="499"/>
      <c r="G45" s="499"/>
      <c r="H45" s="499"/>
      <c r="I45" s="499">
        <v>1.2894243622194601</v>
      </c>
      <c r="J45" s="499">
        <v>1.4311096006962201</v>
      </c>
      <c r="K45" s="499">
        <v>1.4919007902383601</v>
      </c>
      <c r="L45" s="499">
        <v>1.48286163528356</v>
      </c>
      <c r="M45" s="499">
        <v>1.4528050385154201</v>
      </c>
    </row>
    <row r="46" spans="1:13">
      <c r="A46" t="s">
        <v>202</v>
      </c>
      <c r="B46" t="s">
        <v>290</v>
      </c>
      <c r="C46" t="s">
        <v>291</v>
      </c>
      <c r="D46" t="s">
        <v>255</v>
      </c>
      <c r="E46" t="s">
        <v>206</v>
      </c>
      <c r="F46" s="499"/>
      <c r="G46" s="499"/>
      <c r="H46" s="499"/>
      <c r="I46" s="499">
        <v>54.636249466327001</v>
      </c>
      <c r="J46" s="499">
        <v>53.402764475828498</v>
      </c>
      <c r="K46" s="499">
        <v>51.448976225305103</v>
      </c>
      <c r="L46" s="499">
        <v>49.5241140301233</v>
      </c>
      <c r="M46" s="499">
        <v>47.683931580881399</v>
      </c>
    </row>
    <row r="47" spans="1:13">
      <c r="A47" t="s">
        <v>202</v>
      </c>
      <c r="B47" t="s">
        <v>292</v>
      </c>
      <c r="C47" t="s">
        <v>293</v>
      </c>
      <c r="D47" t="s">
        <v>255</v>
      </c>
      <c r="E47" t="s">
        <v>206</v>
      </c>
      <c r="F47" s="499"/>
      <c r="G47" s="499"/>
      <c r="H47" s="499"/>
      <c r="I47" s="499">
        <v>7.1918853040036996</v>
      </c>
      <c r="J47" s="499">
        <v>6.9022668727645504</v>
      </c>
      <c r="K47" s="499">
        <v>6.6587799307619298</v>
      </c>
      <c r="L47" s="499">
        <v>6.4358369951161203</v>
      </c>
      <c r="M47" s="499">
        <v>6.2233514008853703</v>
      </c>
    </row>
    <row r="48" spans="1:13">
      <c r="A48" t="s">
        <v>202</v>
      </c>
      <c r="B48" t="s">
        <v>294</v>
      </c>
      <c r="C48" t="s">
        <v>295</v>
      </c>
      <c r="D48" t="s">
        <v>255</v>
      </c>
      <c r="E48" t="s">
        <v>206</v>
      </c>
      <c r="F48" s="499"/>
      <c r="G48" s="499"/>
      <c r="H48" s="499"/>
      <c r="I48" s="499">
        <v>0.17446141186028799</v>
      </c>
      <c r="J48" s="499">
        <v>0.204221847365577</v>
      </c>
      <c r="K48" s="499">
        <v>0.20977609390841701</v>
      </c>
      <c r="L48" s="499">
        <v>0.20594678384372</v>
      </c>
      <c r="M48" s="499">
        <v>0.19914724482833601</v>
      </c>
    </row>
    <row r="49" spans="1:13">
      <c r="A49" t="s">
        <v>202</v>
      </c>
      <c r="B49" t="s">
        <v>296</v>
      </c>
      <c r="C49" t="s">
        <v>297</v>
      </c>
      <c r="D49" t="s">
        <v>255</v>
      </c>
      <c r="E49" t="s">
        <v>206</v>
      </c>
      <c r="F49" s="499"/>
      <c r="G49" s="499"/>
      <c r="H49" s="499"/>
      <c r="I49" s="499">
        <v>0.46407984309943101</v>
      </c>
      <c r="J49" s="499">
        <v>0.44770878936819802</v>
      </c>
      <c r="K49" s="499">
        <v>0.43271902955423203</v>
      </c>
      <c r="L49" s="499">
        <v>0.41843237807446998</v>
      </c>
      <c r="M49" s="499">
        <v>0.40461741467996298</v>
      </c>
    </row>
    <row r="50" spans="1:13">
      <c r="A50" t="s">
        <v>202</v>
      </c>
      <c r="B50" t="s">
        <v>298</v>
      </c>
      <c r="C50" t="s">
        <v>299</v>
      </c>
      <c r="D50" t="s">
        <v>255</v>
      </c>
      <c r="E50" t="s">
        <v>206</v>
      </c>
      <c r="F50" s="499"/>
      <c r="G50" s="499"/>
      <c r="H50" s="499"/>
      <c r="I50" s="499">
        <v>6.4977085074734999</v>
      </c>
      <c r="J50" s="499">
        <v>6.1453283503470297</v>
      </c>
      <c r="K50" s="499">
        <v>5.8188283412087003</v>
      </c>
      <c r="L50" s="499">
        <v>5.5109832563127901</v>
      </c>
      <c r="M50" s="499">
        <v>5.2194247141257204</v>
      </c>
    </row>
    <row r="51" spans="1:13">
      <c r="A51" t="s">
        <v>202</v>
      </c>
      <c r="B51" t="s">
        <v>300</v>
      </c>
      <c r="C51" t="s">
        <v>301</v>
      </c>
      <c r="D51" t="s">
        <v>255</v>
      </c>
      <c r="E51" t="s">
        <v>206</v>
      </c>
      <c r="F51" s="499"/>
      <c r="G51" s="499"/>
      <c r="H51" s="499"/>
      <c r="I51" s="499">
        <v>7.1918853040036996</v>
      </c>
      <c r="J51" s="499">
        <v>6.8724513980466604</v>
      </c>
      <c r="K51" s="499">
        <v>6.5685470488464901</v>
      </c>
      <c r="L51" s="499">
        <v>6.2824469061344503</v>
      </c>
      <c r="M51" s="499">
        <v>6.0102724588199896</v>
      </c>
    </row>
    <row r="52" spans="1:13">
      <c r="A52" t="s">
        <v>202</v>
      </c>
      <c r="B52" t="s">
        <v>302</v>
      </c>
      <c r="C52" t="s">
        <v>303</v>
      </c>
      <c r="D52" t="s">
        <v>255</v>
      </c>
      <c r="E52" t="s">
        <v>206</v>
      </c>
      <c r="F52" s="499"/>
      <c r="G52" s="499"/>
      <c r="H52" s="499"/>
      <c r="I52" s="499">
        <v>0.14264126808452099</v>
      </c>
      <c r="J52" s="499">
        <v>0.13773755483112801</v>
      </c>
      <c r="K52" s="499">
        <v>0.13630557242826999</v>
      </c>
      <c r="L52" s="499">
        <v>0.13193138502882701</v>
      </c>
      <c r="M52" s="499">
        <v>0.12621572163522901</v>
      </c>
    </row>
    <row r="53" spans="1:13">
      <c r="A53" t="s">
        <v>202</v>
      </c>
      <c r="B53" t="s">
        <v>304</v>
      </c>
      <c r="C53" t="s">
        <v>305</v>
      </c>
      <c r="D53" t="s">
        <v>255</v>
      </c>
      <c r="E53" t="s">
        <v>206</v>
      </c>
      <c r="F53" s="499"/>
      <c r="G53" s="499"/>
      <c r="H53" s="499"/>
      <c r="I53" s="499">
        <v>0</v>
      </c>
      <c r="J53" s="499">
        <v>0</v>
      </c>
      <c r="K53" s="499">
        <v>0</v>
      </c>
      <c r="L53" s="499">
        <v>0</v>
      </c>
      <c r="M53" s="499">
        <v>0</v>
      </c>
    </row>
    <row r="54" spans="1:13">
      <c r="A54" t="s">
        <v>202</v>
      </c>
      <c r="B54" t="s">
        <v>306</v>
      </c>
      <c r="C54" t="s">
        <v>307</v>
      </c>
      <c r="D54" t="s">
        <v>255</v>
      </c>
      <c r="E54" t="s">
        <v>206</v>
      </c>
      <c r="F54" s="499"/>
      <c r="G54" s="499"/>
      <c r="H54" s="499"/>
      <c r="I54" s="499">
        <v>0</v>
      </c>
      <c r="J54" s="499">
        <v>0</v>
      </c>
      <c r="K54" s="499">
        <v>0</v>
      </c>
      <c r="L54" s="499">
        <v>0</v>
      </c>
      <c r="M54" s="499">
        <v>0</v>
      </c>
    </row>
    <row r="55" spans="1:13">
      <c r="A55" t="s">
        <v>202</v>
      </c>
      <c r="B55" t="s">
        <v>308</v>
      </c>
      <c r="C55" t="s">
        <v>309</v>
      </c>
      <c r="D55" t="s">
        <v>255</v>
      </c>
      <c r="E55" t="s">
        <v>206</v>
      </c>
      <c r="F55" s="499"/>
      <c r="G55" s="499"/>
      <c r="H55" s="499"/>
      <c r="I55" s="499">
        <v>0.46207517404155801</v>
      </c>
      <c r="J55" s="499">
        <v>0.44164190403129999</v>
      </c>
      <c r="K55" s="499">
        <v>0.42240571514031</v>
      </c>
      <c r="L55" s="499">
        <v>0.40410583234328601</v>
      </c>
      <c r="M55" s="499">
        <v>0.38659875536867899</v>
      </c>
    </row>
    <row r="56" spans="1:13">
      <c r="A56" t="s">
        <v>202</v>
      </c>
      <c r="B56" t="s">
        <v>310</v>
      </c>
      <c r="C56" t="s">
        <v>311</v>
      </c>
      <c r="D56" t="s">
        <v>255</v>
      </c>
      <c r="E56" t="s">
        <v>206</v>
      </c>
      <c r="F56" s="499"/>
      <c r="G56" s="499"/>
      <c r="H56" s="499"/>
      <c r="I56" s="499">
        <v>0</v>
      </c>
      <c r="J56" s="499">
        <v>0</v>
      </c>
      <c r="K56" s="499">
        <v>0</v>
      </c>
      <c r="L56" s="499">
        <v>0</v>
      </c>
      <c r="M56" s="499">
        <v>0</v>
      </c>
    </row>
    <row r="57" spans="1:13">
      <c r="A57" t="s">
        <v>202</v>
      </c>
      <c r="B57" t="s">
        <v>312</v>
      </c>
      <c r="C57" t="s">
        <v>313</v>
      </c>
      <c r="D57" t="s">
        <v>255</v>
      </c>
      <c r="E57" t="s">
        <v>206</v>
      </c>
      <c r="F57" s="499"/>
      <c r="G57" s="499"/>
      <c r="H57" s="499"/>
      <c r="I57" s="499">
        <v>6.4696405890200301</v>
      </c>
      <c r="J57" s="499">
        <v>6.0620532319117704</v>
      </c>
      <c r="K57" s="499">
        <v>5.6801438783013296</v>
      </c>
      <c r="L57" s="499">
        <v>5.3222948139683499</v>
      </c>
      <c r="M57" s="499">
        <v>4.98699024068834</v>
      </c>
    </row>
    <row r="58" spans="1:13">
      <c r="A58" t="s">
        <v>202</v>
      </c>
      <c r="B58" t="s">
        <v>314</v>
      </c>
      <c r="C58" t="s">
        <v>315</v>
      </c>
      <c r="D58" t="s">
        <v>255</v>
      </c>
      <c r="E58" t="s">
        <v>206</v>
      </c>
      <c r="F58" s="499"/>
      <c r="G58" s="499"/>
      <c r="H58" s="499"/>
      <c r="I58" s="499">
        <v>0</v>
      </c>
      <c r="J58" s="499">
        <v>6.0765920505745301</v>
      </c>
      <c r="K58" s="499">
        <v>12.3033540468679</v>
      </c>
      <c r="L58" s="499">
        <v>18.8591901693278</v>
      </c>
      <c r="M58" s="499">
        <v>25.033971804067399</v>
      </c>
    </row>
    <row r="59" spans="1:13">
      <c r="A59" t="s">
        <v>202</v>
      </c>
      <c r="B59" t="s">
        <v>316</v>
      </c>
      <c r="C59" t="s">
        <v>317</v>
      </c>
      <c r="D59" t="s">
        <v>255</v>
      </c>
      <c r="E59" t="s">
        <v>206</v>
      </c>
      <c r="F59" s="499"/>
      <c r="G59" s="499"/>
      <c r="H59" s="499"/>
      <c r="I59" s="499">
        <v>0</v>
      </c>
      <c r="J59" s="499">
        <v>0.12178695523264001</v>
      </c>
      <c r="K59" s="499">
        <v>0.25530999529652498</v>
      </c>
      <c r="L59" s="499">
        <v>0.39604299355589501</v>
      </c>
      <c r="M59" s="499">
        <v>0.52571340788545096</v>
      </c>
    </row>
    <row r="60" spans="1:13">
      <c r="A60" t="s">
        <v>202</v>
      </c>
      <c r="B60" t="s">
        <v>318</v>
      </c>
      <c r="C60" t="s">
        <v>319</v>
      </c>
      <c r="D60" t="s">
        <v>255</v>
      </c>
      <c r="E60" t="s">
        <v>206</v>
      </c>
      <c r="F60" s="499"/>
      <c r="G60" s="499"/>
      <c r="H60" s="499"/>
      <c r="I60" s="499">
        <v>6.2742303051879498</v>
      </c>
      <c r="J60" s="499">
        <v>6.7067350732334603</v>
      </c>
      <c r="K60" s="499">
        <v>7.32237683202864</v>
      </c>
      <c r="L60" s="499">
        <v>7.2192238827519999</v>
      </c>
      <c r="M60" s="499">
        <v>7.2949658524545002</v>
      </c>
    </row>
    <row r="61" spans="1:13">
      <c r="A61" t="s">
        <v>202</v>
      </c>
      <c r="B61" t="s">
        <v>320</v>
      </c>
      <c r="C61" t="s">
        <v>321</v>
      </c>
      <c r="D61" t="s">
        <v>255</v>
      </c>
      <c r="E61" t="s">
        <v>206</v>
      </c>
      <c r="F61" s="499"/>
      <c r="G61" s="499"/>
      <c r="H61" s="499"/>
      <c r="I61" s="499">
        <v>0.19763825461342099</v>
      </c>
      <c r="J61" s="499">
        <v>0.60176003217270602</v>
      </c>
      <c r="K61" s="499">
        <v>1.0218507048652601</v>
      </c>
      <c r="L61" s="499">
        <v>1.44048524156836</v>
      </c>
      <c r="M61" s="499">
        <v>1.84005159270534</v>
      </c>
    </row>
    <row r="62" spans="1:13">
      <c r="A62" t="s">
        <v>202</v>
      </c>
      <c r="B62" t="s">
        <v>322</v>
      </c>
      <c r="C62" t="s">
        <v>323</v>
      </c>
      <c r="D62" t="s">
        <v>255</v>
      </c>
      <c r="E62" t="s">
        <v>206</v>
      </c>
      <c r="F62" s="499"/>
      <c r="G62" s="499"/>
      <c r="H62" s="499"/>
      <c r="I62" s="499">
        <v>5.7204284608673097</v>
      </c>
      <c r="J62" s="499">
        <v>11.3546552393605</v>
      </c>
      <c r="K62" s="499">
        <v>17.051145069834</v>
      </c>
      <c r="L62" s="499">
        <v>22.168409039475801</v>
      </c>
      <c r="M62" s="499">
        <v>26.899561617553701</v>
      </c>
    </row>
    <row r="63" spans="1:13">
      <c r="A63" t="s">
        <v>202</v>
      </c>
      <c r="B63" t="s">
        <v>324</v>
      </c>
      <c r="C63" t="s">
        <v>325</v>
      </c>
      <c r="D63" t="s">
        <v>255</v>
      </c>
      <c r="E63" t="s">
        <v>206</v>
      </c>
      <c r="F63" s="499"/>
      <c r="G63" s="499"/>
      <c r="H63" s="499"/>
      <c r="I63" s="499">
        <v>14.383770608007399</v>
      </c>
      <c r="J63" s="499">
        <v>19.8513103213857</v>
      </c>
      <c r="K63" s="499">
        <v>25.530681026476302</v>
      </c>
      <c r="L63" s="499">
        <v>31.577474070578401</v>
      </c>
      <c r="M63" s="499">
        <v>37.267595663772703</v>
      </c>
    </row>
    <row r="64" spans="1:13">
      <c r="A64" t="s">
        <v>202</v>
      </c>
      <c r="B64" t="s">
        <v>326</v>
      </c>
      <c r="C64" t="s">
        <v>327</v>
      </c>
      <c r="D64" t="s">
        <v>255</v>
      </c>
      <c r="E64" t="s">
        <v>206</v>
      </c>
      <c r="F64" s="499"/>
      <c r="G64" s="499"/>
      <c r="H64" s="499"/>
      <c r="I64" s="499">
        <v>0.31710267994480901</v>
      </c>
      <c r="J64" s="499">
        <v>0.463746357429344</v>
      </c>
      <c r="K64" s="499">
        <v>0.601391661633212</v>
      </c>
      <c r="L64" s="499">
        <v>0.73392116242844196</v>
      </c>
      <c r="M64" s="499">
        <v>0.85107637434901595</v>
      </c>
    </row>
    <row r="65" spans="1:13">
      <c r="A65" t="s">
        <v>202</v>
      </c>
      <c r="B65" t="s">
        <v>328</v>
      </c>
      <c r="C65" t="s">
        <v>329</v>
      </c>
      <c r="D65" t="s">
        <v>255</v>
      </c>
      <c r="E65" t="s">
        <v>206</v>
      </c>
      <c r="F65" s="499"/>
      <c r="G65" s="499"/>
      <c r="H65" s="499"/>
      <c r="I65" s="499">
        <v>18.6877775573608</v>
      </c>
      <c r="J65" s="499">
        <v>23.562036821619301</v>
      </c>
      <c r="K65" s="499">
        <v>28.550117289344001</v>
      </c>
      <c r="L65" s="499">
        <v>33.001687109757</v>
      </c>
      <c r="M65" s="499">
        <v>37.105976572367702</v>
      </c>
    </row>
    <row r="66" spans="1:13">
      <c r="A66" t="s">
        <v>202</v>
      </c>
      <c r="B66" t="s">
        <v>330</v>
      </c>
      <c r="C66" t="s">
        <v>331</v>
      </c>
      <c r="D66" t="s">
        <v>255</v>
      </c>
      <c r="E66" t="s">
        <v>206</v>
      </c>
      <c r="F66" s="499"/>
      <c r="G66" s="499"/>
      <c r="H66" s="499"/>
      <c r="I66" s="499">
        <v>0.34839290589724398</v>
      </c>
      <c r="J66" s="499">
        <v>0.34149995001688799</v>
      </c>
      <c r="K66" s="499">
        <v>0.33648515294987802</v>
      </c>
      <c r="L66" s="499">
        <v>0.33216099062447402</v>
      </c>
      <c r="M66" s="499">
        <v>0.328050166204506</v>
      </c>
    </row>
    <row r="67" spans="1:13">
      <c r="A67" t="s">
        <v>202</v>
      </c>
      <c r="B67" t="s">
        <v>332</v>
      </c>
      <c r="C67" t="s">
        <v>333</v>
      </c>
      <c r="D67" t="s">
        <v>255</v>
      </c>
      <c r="E67" t="s">
        <v>206</v>
      </c>
      <c r="F67" s="499"/>
      <c r="G67" s="499"/>
      <c r="H67" s="499"/>
      <c r="I67" s="499">
        <v>8.4513469939662394E-3</v>
      </c>
      <c r="J67" s="499">
        <v>1.0104180547247901E-2</v>
      </c>
      <c r="K67" s="499">
        <v>1.06005216838462E-2</v>
      </c>
      <c r="L67" s="499">
        <v>1.0629151699983399E-2</v>
      </c>
      <c r="M67" s="499">
        <v>1.0497605318544399E-2</v>
      </c>
    </row>
    <row r="68" spans="1:13">
      <c r="A68" t="s">
        <v>202</v>
      </c>
      <c r="B68" t="s">
        <v>334</v>
      </c>
      <c r="C68" t="s">
        <v>335</v>
      </c>
      <c r="D68" t="s">
        <v>255</v>
      </c>
      <c r="E68" t="s">
        <v>206</v>
      </c>
      <c r="F68" s="499"/>
      <c r="G68" s="499"/>
      <c r="H68" s="499"/>
      <c r="I68" s="499">
        <v>1.5344302874322001E-2</v>
      </c>
      <c r="J68" s="499">
        <v>1.51189776142578E-2</v>
      </c>
      <c r="K68" s="499">
        <v>1.49246840092501E-2</v>
      </c>
      <c r="L68" s="499">
        <v>1.47399761199517E-2</v>
      </c>
      <c r="M68" s="499">
        <v>1.45575541754912E-2</v>
      </c>
    </row>
    <row r="69" spans="1:13">
      <c r="A69" t="s">
        <v>202</v>
      </c>
      <c r="B69" t="s">
        <v>336</v>
      </c>
      <c r="C69" t="s">
        <v>337</v>
      </c>
      <c r="D69" t="s">
        <v>255</v>
      </c>
      <c r="E69" t="s">
        <v>206</v>
      </c>
      <c r="F69" s="499"/>
      <c r="G69" s="499"/>
      <c r="H69" s="499"/>
      <c r="I69" s="499">
        <v>0.32148382139239801</v>
      </c>
      <c r="J69" s="499">
        <v>0.31053913350416601</v>
      </c>
      <c r="K69" s="499">
        <v>0.30031646040077697</v>
      </c>
      <c r="L69" s="499">
        <v>0.29049925943864602</v>
      </c>
      <c r="M69" s="499">
        <v>0.28100297806447899</v>
      </c>
    </row>
    <row r="70" spans="1:13">
      <c r="A70" t="s">
        <v>202</v>
      </c>
      <c r="B70" t="s">
        <v>338</v>
      </c>
      <c r="C70" t="s">
        <v>339</v>
      </c>
      <c r="D70" t="s">
        <v>255</v>
      </c>
      <c r="E70" t="s">
        <v>206</v>
      </c>
      <c r="F70" s="499"/>
      <c r="G70" s="499"/>
      <c r="H70" s="499"/>
      <c r="I70" s="499">
        <v>0.34839290589724398</v>
      </c>
      <c r="J70" s="499">
        <v>0.34002478492785498</v>
      </c>
      <c r="K70" s="499">
        <v>0.331925455019006</v>
      </c>
      <c r="L70" s="499">
        <v>0.32424435073027003</v>
      </c>
      <c r="M70" s="499">
        <v>0.31681818236549503</v>
      </c>
    </row>
    <row r="71" spans="1:13">
      <c r="A71" t="s">
        <v>202</v>
      </c>
      <c r="B71" t="s">
        <v>340</v>
      </c>
      <c r="C71" t="s">
        <v>341</v>
      </c>
      <c r="D71" t="s">
        <v>255</v>
      </c>
      <c r="E71" t="s">
        <v>206</v>
      </c>
      <c r="F71" s="499"/>
      <c r="G71" s="499"/>
      <c r="H71" s="499"/>
      <c r="I71" s="499">
        <v>6.9098996700029097E-3</v>
      </c>
      <c r="J71" s="499">
        <v>6.8147709958711897E-3</v>
      </c>
      <c r="K71" s="499">
        <v>6.8878686280894798E-3</v>
      </c>
      <c r="L71" s="499">
        <v>6.80913136533586E-3</v>
      </c>
      <c r="M71" s="499">
        <v>6.6531818296758603E-3</v>
      </c>
    </row>
    <row r="72" spans="1:13">
      <c r="A72" t="s">
        <v>202</v>
      </c>
      <c r="B72" t="s">
        <v>342</v>
      </c>
      <c r="C72" t="s">
        <v>343</v>
      </c>
      <c r="D72" t="s">
        <v>255</v>
      </c>
      <c r="E72" t="s">
        <v>206</v>
      </c>
      <c r="F72" s="499"/>
      <c r="G72" s="499"/>
      <c r="H72" s="499"/>
      <c r="I72" s="499">
        <v>0</v>
      </c>
      <c r="J72" s="499">
        <v>0</v>
      </c>
      <c r="K72" s="499">
        <v>0</v>
      </c>
      <c r="L72" s="499">
        <v>0</v>
      </c>
      <c r="M72" s="499">
        <v>0</v>
      </c>
    </row>
    <row r="73" spans="1:13">
      <c r="A73" t="s">
        <v>202</v>
      </c>
      <c r="B73" t="s">
        <v>344</v>
      </c>
      <c r="C73" t="s">
        <v>345</v>
      </c>
      <c r="D73" t="s">
        <v>255</v>
      </c>
      <c r="E73" t="s">
        <v>206</v>
      </c>
      <c r="F73" s="499"/>
      <c r="G73" s="499"/>
      <c r="H73" s="499"/>
      <c r="I73" s="499">
        <v>0</v>
      </c>
      <c r="J73" s="499">
        <v>0</v>
      </c>
      <c r="K73" s="499">
        <v>0</v>
      </c>
      <c r="L73" s="499">
        <v>0</v>
      </c>
      <c r="M73" s="499">
        <v>0</v>
      </c>
    </row>
    <row r="74" spans="1:13">
      <c r="A74" t="s">
        <v>202</v>
      </c>
      <c r="B74" t="s">
        <v>346</v>
      </c>
      <c r="C74" t="s">
        <v>347</v>
      </c>
      <c r="D74" t="s">
        <v>255</v>
      </c>
      <c r="E74" t="s">
        <v>206</v>
      </c>
      <c r="F74" s="499"/>
      <c r="G74" s="499"/>
      <c r="H74" s="499"/>
      <c r="I74" s="499">
        <v>1.52780206393916E-2</v>
      </c>
      <c r="J74" s="499">
        <v>1.4914100904720199E-2</v>
      </c>
      <c r="K74" s="499">
        <v>1.45689729168251E-2</v>
      </c>
      <c r="L74" s="499">
        <v>1.42352997301111E-2</v>
      </c>
      <c r="M74" s="499">
        <v>1.3909268660392301E-2</v>
      </c>
    </row>
    <row r="75" spans="1:13">
      <c r="A75" t="s">
        <v>202</v>
      </c>
      <c r="B75" t="s">
        <v>348</v>
      </c>
      <c r="C75" t="s">
        <v>349</v>
      </c>
      <c r="D75" t="s">
        <v>255</v>
      </c>
      <c r="E75" t="s">
        <v>206</v>
      </c>
      <c r="F75" s="499"/>
      <c r="G75" s="499"/>
      <c r="H75" s="499"/>
      <c r="I75" s="499">
        <v>0</v>
      </c>
      <c r="J75" s="499">
        <v>0</v>
      </c>
      <c r="K75" s="499">
        <v>0</v>
      </c>
      <c r="L75" s="499">
        <v>0</v>
      </c>
      <c r="M75" s="499">
        <v>0</v>
      </c>
    </row>
    <row r="76" spans="1:13">
      <c r="A76" t="s">
        <v>202</v>
      </c>
      <c r="B76" t="s">
        <v>350</v>
      </c>
      <c r="C76" t="s">
        <v>351</v>
      </c>
      <c r="D76" t="s">
        <v>255</v>
      </c>
      <c r="E76" t="s">
        <v>206</v>
      </c>
      <c r="F76" s="499"/>
      <c r="G76" s="499"/>
      <c r="H76" s="499"/>
      <c r="I76" s="499">
        <v>0.32009511925647299</v>
      </c>
      <c r="J76" s="499">
        <v>0.30633102912844401</v>
      </c>
      <c r="K76" s="499">
        <v>0.293158794875921</v>
      </c>
      <c r="L76" s="499">
        <v>0.28055296669625701</v>
      </c>
      <c r="M76" s="499">
        <v>0.26848918912831798</v>
      </c>
    </row>
    <row r="77" spans="1:13">
      <c r="A77" t="s">
        <v>202</v>
      </c>
      <c r="B77" t="s">
        <v>352</v>
      </c>
      <c r="C77" t="s">
        <v>353</v>
      </c>
      <c r="D77" t="s">
        <v>255</v>
      </c>
      <c r="E77" t="s">
        <v>206</v>
      </c>
      <c r="F77" s="499"/>
      <c r="G77" s="499"/>
      <c r="H77" s="499"/>
      <c r="I77" s="499">
        <v>0</v>
      </c>
      <c r="J77" s="499">
        <v>1.88362446686362</v>
      </c>
      <c r="K77" s="499">
        <v>4.1254060890520101</v>
      </c>
      <c r="L77" s="499">
        <v>6.61044475014043</v>
      </c>
      <c r="M77" s="499">
        <v>10.3673520712469</v>
      </c>
    </row>
    <row r="78" spans="1:13">
      <c r="A78" t="s">
        <v>202</v>
      </c>
      <c r="B78" t="s">
        <v>354</v>
      </c>
      <c r="C78" t="s">
        <v>355</v>
      </c>
      <c r="D78" t="s">
        <v>255</v>
      </c>
      <c r="E78" t="s">
        <v>206</v>
      </c>
      <c r="F78" s="499"/>
      <c r="G78" s="499"/>
      <c r="H78" s="499"/>
      <c r="I78" s="499">
        <v>0</v>
      </c>
      <c r="J78" s="499">
        <v>3.7751569746949702E-2</v>
      </c>
      <c r="K78" s="499">
        <v>8.5607339688014095E-2</v>
      </c>
      <c r="L78" s="499">
        <v>0.13881933975295299</v>
      </c>
      <c r="M78" s="499">
        <v>0.2177143934962</v>
      </c>
    </row>
    <row r="79" spans="1:13">
      <c r="A79" t="s">
        <v>202</v>
      </c>
      <c r="B79" t="s">
        <v>356</v>
      </c>
      <c r="C79" t="s">
        <v>357</v>
      </c>
      <c r="D79" t="s">
        <v>255</v>
      </c>
      <c r="E79" t="s">
        <v>206</v>
      </c>
      <c r="F79" s="499"/>
      <c r="G79" s="499"/>
      <c r="H79" s="499"/>
      <c r="I79" s="499">
        <v>1.9250122298044099</v>
      </c>
      <c r="J79" s="499">
        <v>2.33689240880501</v>
      </c>
      <c r="K79" s="499">
        <v>2.6372048020809702</v>
      </c>
      <c r="L79" s="499">
        <v>3.99418123374442</v>
      </c>
      <c r="M79" s="499">
        <v>2.2144824646777401</v>
      </c>
    </row>
    <row r="80" spans="1:13">
      <c r="A80" t="s">
        <v>202</v>
      </c>
      <c r="B80" t="s">
        <v>358</v>
      </c>
      <c r="C80" t="s">
        <v>359</v>
      </c>
      <c r="D80" t="s">
        <v>255</v>
      </c>
      <c r="E80" t="s">
        <v>206</v>
      </c>
      <c r="F80" s="499"/>
      <c r="G80" s="499"/>
      <c r="H80" s="499"/>
      <c r="I80" s="499">
        <v>4.1387762940794798E-2</v>
      </c>
      <c r="J80" s="499">
        <v>0.132862356363562</v>
      </c>
      <c r="K80" s="499">
        <v>0.237773480680562</v>
      </c>
      <c r="L80" s="499">
        <v>0.37609325239092101</v>
      </c>
      <c r="M80" s="499">
        <v>0.50276923097452397</v>
      </c>
    </row>
    <row r="81" spans="1:13">
      <c r="A81" t="s">
        <v>202</v>
      </c>
      <c r="B81" t="s">
        <v>360</v>
      </c>
      <c r="C81" t="s">
        <v>361</v>
      </c>
      <c r="D81" t="s">
        <v>255</v>
      </c>
      <c r="E81" t="s">
        <v>206</v>
      </c>
      <c r="F81" s="499"/>
      <c r="G81" s="499"/>
      <c r="H81" s="499"/>
      <c r="I81" s="499">
        <v>1.7732207329623</v>
      </c>
      <c r="J81" s="499">
        <v>3.8073003251880499</v>
      </c>
      <c r="K81" s="499">
        <v>5.9766963161591704</v>
      </c>
      <c r="L81" s="499">
        <v>9.1806327485883301</v>
      </c>
      <c r="M81" s="499">
        <v>10.6652347226874</v>
      </c>
    </row>
    <row r="82" spans="1:13">
      <c r="A82" t="s">
        <v>202</v>
      </c>
      <c r="B82" t="s">
        <v>362</v>
      </c>
      <c r="C82" t="s">
        <v>363</v>
      </c>
      <c r="D82" t="s">
        <v>255</v>
      </c>
      <c r="E82" t="s">
        <v>206</v>
      </c>
      <c r="F82" s="499"/>
      <c r="G82" s="499"/>
      <c r="H82" s="499"/>
      <c r="I82" s="499">
        <v>0.69678581179448695</v>
      </c>
      <c r="J82" s="499">
        <v>2.5651492018083601</v>
      </c>
      <c r="K82" s="499">
        <v>4.7938166970209002</v>
      </c>
      <c r="L82" s="499">
        <v>7.2668500914951704</v>
      </c>
      <c r="M82" s="499">
        <v>11.0122204198169</v>
      </c>
    </row>
    <row r="83" spans="1:13">
      <c r="A83" t="s">
        <v>202</v>
      </c>
      <c r="B83" t="s">
        <v>364</v>
      </c>
      <c r="C83" t="s">
        <v>365</v>
      </c>
      <c r="D83" t="s">
        <v>255</v>
      </c>
      <c r="E83" t="s">
        <v>206</v>
      </c>
      <c r="F83" s="499"/>
      <c r="G83" s="499"/>
      <c r="H83" s="499"/>
      <c r="I83" s="499">
        <v>1.53612466639691E-2</v>
      </c>
      <c r="J83" s="499">
        <v>5.4670521290068802E-2</v>
      </c>
      <c r="K83" s="499">
        <v>0.10309572999994999</v>
      </c>
      <c r="L83" s="499">
        <v>0.15625762281827199</v>
      </c>
      <c r="M83" s="499">
        <v>0.23486518064442</v>
      </c>
    </row>
    <row r="84" spans="1:13">
      <c r="A84" t="s">
        <v>202</v>
      </c>
      <c r="B84" t="s">
        <v>366</v>
      </c>
      <c r="C84" t="s">
        <v>367</v>
      </c>
      <c r="D84" t="s">
        <v>255</v>
      </c>
      <c r="E84" t="s">
        <v>206</v>
      </c>
      <c r="F84" s="499"/>
      <c r="G84" s="499"/>
      <c r="H84" s="499"/>
      <c r="I84" s="499">
        <v>2.4147996736111699</v>
      </c>
      <c r="J84" s="499">
        <v>4.4241704878206596</v>
      </c>
      <c r="K84" s="499">
        <v>6.5701715714358704</v>
      </c>
      <c r="L84" s="499">
        <v>9.7516849747232293</v>
      </c>
      <c r="M84" s="499">
        <v>11.2147268898802</v>
      </c>
    </row>
    <row r="85" spans="1:13">
      <c r="A85" t="s">
        <v>202</v>
      </c>
      <c r="B85" t="s">
        <v>368</v>
      </c>
      <c r="C85" t="s">
        <v>369</v>
      </c>
      <c r="D85" t="s">
        <v>255</v>
      </c>
      <c r="E85" t="s">
        <v>206</v>
      </c>
      <c r="F85" s="499"/>
      <c r="G85" s="499"/>
      <c r="H85" s="499"/>
      <c r="I85" s="499">
        <v>0</v>
      </c>
      <c r="J85" s="499">
        <v>0</v>
      </c>
      <c r="K85" s="499">
        <v>0</v>
      </c>
      <c r="L85" s="499">
        <v>0</v>
      </c>
      <c r="M85" s="499">
        <v>0</v>
      </c>
    </row>
    <row r="86" spans="1:13">
      <c r="A86" t="s">
        <v>202</v>
      </c>
      <c r="B86" t="s">
        <v>370</v>
      </c>
      <c r="C86" t="s">
        <v>371</v>
      </c>
      <c r="D86" t="s">
        <v>255</v>
      </c>
      <c r="E86" t="s">
        <v>206</v>
      </c>
      <c r="F86" s="499"/>
      <c r="G86" s="499"/>
      <c r="H86" s="499"/>
      <c r="I86" s="499">
        <v>0</v>
      </c>
      <c r="J86" s="499">
        <v>0</v>
      </c>
      <c r="K86" s="499">
        <v>0</v>
      </c>
      <c r="L86" s="499">
        <v>0</v>
      </c>
      <c r="M86" s="499">
        <v>0</v>
      </c>
    </row>
    <row r="87" spans="1:13">
      <c r="A87" t="s">
        <v>202</v>
      </c>
      <c r="B87" t="s">
        <v>372</v>
      </c>
      <c r="C87" t="s">
        <v>373</v>
      </c>
      <c r="D87" t="s">
        <v>255</v>
      </c>
      <c r="E87" t="s">
        <v>206</v>
      </c>
      <c r="F87" s="499"/>
      <c r="G87" s="499"/>
      <c r="H87" s="499"/>
      <c r="I87" s="499">
        <v>0</v>
      </c>
      <c r="J87" s="499">
        <v>0</v>
      </c>
      <c r="K87" s="499">
        <v>0</v>
      </c>
      <c r="L87" s="499">
        <v>0</v>
      </c>
      <c r="M87" s="499">
        <v>0</v>
      </c>
    </row>
    <row r="88" spans="1:13">
      <c r="A88" t="s">
        <v>202</v>
      </c>
      <c r="B88" t="s">
        <v>374</v>
      </c>
      <c r="C88" t="s">
        <v>375</v>
      </c>
      <c r="D88" t="s">
        <v>255</v>
      </c>
      <c r="E88" t="s">
        <v>206</v>
      </c>
      <c r="F88" s="499"/>
      <c r="G88" s="499"/>
      <c r="H88" s="499"/>
      <c r="I88" s="499">
        <v>0</v>
      </c>
      <c r="J88" s="499">
        <v>0</v>
      </c>
      <c r="K88" s="499">
        <v>0</v>
      </c>
      <c r="L88" s="499">
        <v>0</v>
      </c>
      <c r="M88" s="499">
        <v>0</v>
      </c>
    </row>
    <row r="89" spans="1:13">
      <c r="A89" t="s">
        <v>202</v>
      </c>
      <c r="B89" t="s">
        <v>376</v>
      </c>
      <c r="C89" t="s">
        <v>377</v>
      </c>
      <c r="D89" t="s">
        <v>255</v>
      </c>
      <c r="E89" t="s">
        <v>206</v>
      </c>
      <c r="F89" s="499"/>
      <c r="G89" s="499"/>
      <c r="H89" s="499"/>
      <c r="I89" s="499">
        <v>0</v>
      </c>
      <c r="J89" s="499">
        <v>0</v>
      </c>
      <c r="K89" s="499">
        <v>0</v>
      </c>
      <c r="L89" s="499">
        <v>0</v>
      </c>
      <c r="M89" s="499">
        <v>0</v>
      </c>
    </row>
    <row r="90" spans="1:13">
      <c r="A90" t="s">
        <v>202</v>
      </c>
      <c r="B90" t="s">
        <v>378</v>
      </c>
      <c r="C90" t="s">
        <v>379</v>
      </c>
      <c r="D90" t="s">
        <v>255</v>
      </c>
      <c r="E90" t="s">
        <v>206</v>
      </c>
      <c r="F90" s="499"/>
      <c r="G90" s="499"/>
      <c r="H90" s="499"/>
      <c r="I90" s="499">
        <v>0</v>
      </c>
      <c r="J90" s="499">
        <v>0</v>
      </c>
      <c r="K90" s="499">
        <v>0</v>
      </c>
      <c r="L90" s="499">
        <v>0</v>
      </c>
      <c r="M90" s="499">
        <v>0</v>
      </c>
    </row>
    <row r="91" spans="1:13">
      <c r="A91" t="s">
        <v>202</v>
      </c>
      <c r="B91" t="s">
        <v>380</v>
      </c>
      <c r="C91" t="s">
        <v>381</v>
      </c>
      <c r="D91" t="s">
        <v>255</v>
      </c>
      <c r="E91" t="s">
        <v>206</v>
      </c>
      <c r="F91" s="499"/>
      <c r="G91" s="499"/>
      <c r="H91" s="499"/>
      <c r="I91" s="499">
        <v>0</v>
      </c>
      <c r="J91" s="499">
        <v>0</v>
      </c>
      <c r="K91" s="499">
        <v>0</v>
      </c>
      <c r="L91" s="499">
        <v>0</v>
      </c>
      <c r="M91" s="499">
        <v>0</v>
      </c>
    </row>
    <row r="92" spans="1:13">
      <c r="A92" t="s">
        <v>202</v>
      </c>
      <c r="B92" t="s">
        <v>382</v>
      </c>
      <c r="C92" t="s">
        <v>383</v>
      </c>
      <c r="D92" t="s">
        <v>255</v>
      </c>
      <c r="E92" t="s">
        <v>206</v>
      </c>
      <c r="F92" s="499"/>
      <c r="G92" s="499"/>
      <c r="H92" s="499"/>
      <c r="I92" s="499">
        <v>0</v>
      </c>
      <c r="J92" s="499">
        <v>0</v>
      </c>
      <c r="K92" s="499">
        <v>0</v>
      </c>
      <c r="L92" s="499">
        <v>0</v>
      </c>
      <c r="M92" s="499">
        <v>0</v>
      </c>
    </row>
    <row r="93" spans="1:13">
      <c r="A93" t="s">
        <v>202</v>
      </c>
      <c r="B93" t="s">
        <v>384</v>
      </c>
      <c r="C93" t="s">
        <v>385</v>
      </c>
      <c r="D93" t="s">
        <v>255</v>
      </c>
      <c r="E93" t="s">
        <v>206</v>
      </c>
      <c r="F93" s="499"/>
      <c r="G93" s="499"/>
      <c r="H93" s="499"/>
      <c r="I93" s="499">
        <v>0</v>
      </c>
      <c r="J93" s="499">
        <v>0</v>
      </c>
      <c r="K93" s="499">
        <v>0</v>
      </c>
      <c r="L93" s="499">
        <v>0</v>
      </c>
      <c r="M93" s="499">
        <v>0</v>
      </c>
    </row>
    <row r="94" spans="1:13">
      <c r="A94" t="s">
        <v>202</v>
      </c>
      <c r="B94" t="s">
        <v>386</v>
      </c>
      <c r="C94" t="s">
        <v>387</v>
      </c>
      <c r="D94" t="s">
        <v>255</v>
      </c>
      <c r="E94" t="s">
        <v>206</v>
      </c>
      <c r="F94" s="499"/>
      <c r="G94" s="499"/>
      <c r="H94" s="499"/>
      <c r="I94" s="499">
        <v>0</v>
      </c>
      <c r="J94" s="499">
        <v>0</v>
      </c>
      <c r="K94" s="499">
        <v>0</v>
      </c>
      <c r="L94" s="499">
        <v>0</v>
      </c>
      <c r="M94" s="499">
        <v>0</v>
      </c>
    </row>
    <row r="95" spans="1:13">
      <c r="A95" t="s">
        <v>202</v>
      </c>
      <c r="B95" t="s">
        <v>388</v>
      </c>
      <c r="C95" t="s">
        <v>389</v>
      </c>
      <c r="D95" t="s">
        <v>255</v>
      </c>
      <c r="E95" t="s">
        <v>206</v>
      </c>
      <c r="F95" s="499"/>
      <c r="G95" s="499"/>
      <c r="H95" s="499"/>
      <c r="I95" s="499">
        <v>0</v>
      </c>
      <c r="J95" s="499">
        <v>0</v>
      </c>
      <c r="K95" s="499">
        <v>0</v>
      </c>
      <c r="L95" s="499">
        <v>0</v>
      </c>
      <c r="M95" s="499">
        <v>0</v>
      </c>
    </row>
    <row r="96" spans="1:13">
      <c r="A96" t="s">
        <v>202</v>
      </c>
      <c r="B96" t="s">
        <v>390</v>
      </c>
      <c r="C96" t="s">
        <v>391</v>
      </c>
      <c r="D96" t="s">
        <v>255</v>
      </c>
      <c r="E96" t="s">
        <v>206</v>
      </c>
      <c r="F96" s="499"/>
      <c r="G96" s="499"/>
      <c r="H96" s="499"/>
      <c r="I96" s="499">
        <v>0</v>
      </c>
      <c r="J96" s="499">
        <v>0</v>
      </c>
      <c r="K96" s="499">
        <v>0</v>
      </c>
      <c r="L96" s="499">
        <v>0</v>
      </c>
      <c r="M96" s="499">
        <v>0</v>
      </c>
    </row>
    <row r="97" spans="1:13">
      <c r="A97" t="s">
        <v>202</v>
      </c>
      <c r="B97" t="s">
        <v>392</v>
      </c>
      <c r="C97" t="s">
        <v>393</v>
      </c>
      <c r="D97" t="s">
        <v>255</v>
      </c>
      <c r="E97" t="s">
        <v>206</v>
      </c>
      <c r="F97" s="499"/>
      <c r="G97" s="499"/>
      <c r="H97" s="499"/>
      <c r="I97" s="499">
        <v>0</v>
      </c>
      <c r="J97" s="499">
        <v>0</v>
      </c>
      <c r="K97" s="499">
        <v>0</v>
      </c>
      <c r="L97" s="499">
        <v>0</v>
      </c>
      <c r="M97" s="499">
        <v>0</v>
      </c>
    </row>
    <row r="98" spans="1:13">
      <c r="A98" t="s">
        <v>202</v>
      </c>
      <c r="B98" t="s">
        <v>394</v>
      </c>
      <c r="C98" t="s">
        <v>395</v>
      </c>
      <c r="D98" t="s">
        <v>255</v>
      </c>
      <c r="E98" t="s">
        <v>206</v>
      </c>
      <c r="F98" s="499"/>
      <c r="G98" s="499"/>
      <c r="H98" s="499"/>
      <c r="I98" s="499">
        <v>0</v>
      </c>
      <c r="J98" s="499">
        <v>0</v>
      </c>
      <c r="K98" s="499">
        <v>0</v>
      </c>
      <c r="L98" s="499">
        <v>0</v>
      </c>
      <c r="M98" s="499">
        <v>0</v>
      </c>
    </row>
    <row r="99" spans="1:13">
      <c r="A99" t="s">
        <v>202</v>
      </c>
      <c r="B99" t="s">
        <v>396</v>
      </c>
      <c r="C99" t="s">
        <v>397</v>
      </c>
      <c r="D99" t="s">
        <v>255</v>
      </c>
      <c r="E99" t="s">
        <v>206</v>
      </c>
      <c r="F99" s="499"/>
      <c r="G99" s="499"/>
      <c r="H99" s="499"/>
      <c r="I99" s="499">
        <v>0</v>
      </c>
      <c r="J99" s="499">
        <v>0</v>
      </c>
      <c r="K99" s="499">
        <v>0</v>
      </c>
      <c r="L99" s="499">
        <v>0</v>
      </c>
      <c r="M99" s="499">
        <v>0</v>
      </c>
    </row>
    <row r="100" spans="1:13">
      <c r="A100" t="s">
        <v>202</v>
      </c>
      <c r="B100" t="s">
        <v>398</v>
      </c>
      <c r="C100" t="s">
        <v>399</v>
      </c>
      <c r="D100" t="s">
        <v>255</v>
      </c>
      <c r="E100" t="s">
        <v>206</v>
      </c>
      <c r="F100" s="499"/>
      <c r="G100" s="499"/>
      <c r="H100" s="499"/>
      <c r="I100" s="499">
        <v>0</v>
      </c>
      <c r="J100" s="499">
        <v>0</v>
      </c>
      <c r="K100" s="499">
        <v>0</v>
      </c>
      <c r="L100" s="499">
        <v>0</v>
      </c>
      <c r="M100" s="499">
        <v>0</v>
      </c>
    </row>
    <row r="101" spans="1:13">
      <c r="A101" t="s">
        <v>202</v>
      </c>
      <c r="B101" t="s">
        <v>400</v>
      </c>
      <c r="C101" t="s">
        <v>401</v>
      </c>
      <c r="D101" t="s">
        <v>255</v>
      </c>
      <c r="E101" t="s">
        <v>206</v>
      </c>
      <c r="F101" s="499"/>
      <c r="G101" s="499"/>
      <c r="H101" s="499"/>
      <c r="I101" s="499">
        <v>0</v>
      </c>
      <c r="J101" s="499">
        <v>0</v>
      </c>
      <c r="K101" s="499">
        <v>0</v>
      </c>
      <c r="L101" s="499">
        <v>0</v>
      </c>
      <c r="M101" s="499">
        <v>0</v>
      </c>
    </row>
    <row r="102" spans="1:13">
      <c r="A102" t="s">
        <v>202</v>
      </c>
      <c r="B102" t="s">
        <v>402</v>
      </c>
      <c r="C102" t="s">
        <v>403</v>
      </c>
      <c r="D102" t="s">
        <v>255</v>
      </c>
      <c r="E102" t="s">
        <v>206</v>
      </c>
      <c r="F102" s="499"/>
      <c r="G102" s="499"/>
      <c r="H102" s="499"/>
      <c r="I102" s="499">
        <v>0</v>
      </c>
      <c r="J102" s="499">
        <v>0</v>
      </c>
      <c r="K102" s="499">
        <v>0</v>
      </c>
      <c r="L102" s="499">
        <v>0</v>
      </c>
      <c r="M102" s="499">
        <v>0</v>
      </c>
    </row>
    <row r="103" spans="1:13">
      <c r="A103" t="s">
        <v>202</v>
      </c>
      <c r="B103" t="s">
        <v>404</v>
      </c>
      <c r="C103" t="s">
        <v>405</v>
      </c>
      <c r="D103" t="s">
        <v>255</v>
      </c>
      <c r="E103" t="s">
        <v>206</v>
      </c>
      <c r="F103" s="499"/>
      <c r="G103" s="499"/>
      <c r="H103" s="499"/>
      <c r="I103" s="499">
        <v>0</v>
      </c>
      <c r="J103" s="499">
        <v>0</v>
      </c>
      <c r="K103" s="499">
        <v>0</v>
      </c>
      <c r="L103" s="499">
        <v>0</v>
      </c>
      <c r="M103" s="499">
        <v>0</v>
      </c>
    </row>
    <row r="104" spans="1:13">
      <c r="A104" t="s">
        <v>202</v>
      </c>
      <c r="B104" t="s">
        <v>406</v>
      </c>
      <c r="C104" t="s">
        <v>407</v>
      </c>
      <c r="D104" t="s">
        <v>255</v>
      </c>
      <c r="E104" t="s">
        <v>206</v>
      </c>
      <c r="F104" s="499"/>
      <c r="G104" s="499"/>
      <c r="H104" s="499"/>
      <c r="I104" s="499">
        <v>0</v>
      </c>
      <c r="J104" s="499">
        <v>0</v>
      </c>
      <c r="K104" s="499">
        <v>0</v>
      </c>
      <c r="L104" s="499">
        <v>0</v>
      </c>
      <c r="M104" s="499">
        <v>0</v>
      </c>
    </row>
    <row r="105" spans="1:13">
      <c r="A105" t="s">
        <v>202</v>
      </c>
      <c r="B105" t="s">
        <v>408</v>
      </c>
      <c r="C105" t="s">
        <v>409</v>
      </c>
      <c r="D105" t="s">
        <v>255</v>
      </c>
      <c r="E105" t="s">
        <v>206</v>
      </c>
      <c r="F105" s="499"/>
      <c r="G105" s="499"/>
      <c r="H105" s="499"/>
      <c r="I105" s="499">
        <v>0</v>
      </c>
      <c r="J105" s="499">
        <v>0</v>
      </c>
      <c r="K105" s="499">
        <v>0</v>
      </c>
      <c r="L105" s="499">
        <v>0</v>
      </c>
      <c r="M105" s="499">
        <v>0</v>
      </c>
    </row>
    <row r="106" spans="1:13">
      <c r="A106" t="s">
        <v>202</v>
      </c>
      <c r="B106" t="s">
        <v>410</v>
      </c>
      <c r="C106" t="s">
        <v>411</v>
      </c>
      <c r="D106" t="s">
        <v>255</v>
      </c>
      <c r="E106" t="s">
        <v>206</v>
      </c>
      <c r="F106" s="499"/>
      <c r="G106" s="499"/>
      <c r="H106" s="499"/>
      <c r="I106" s="499">
        <v>0</v>
      </c>
      <c r="J106" s="499">
        <v>0</v>
      </c>
      <c r="K106" s="499">
        <v>0</v>
      </c>
      <c r="L106" s="499">
        <v>0</v>
      </c>
      <c r="M106" s="499">
        <v>0</v>
      </c>
    </row>
    <row r="107" spans="1:13">
      <c r="A107" t="s">
        <v>202</v>
      </c>
      <c r="B107" t="s">
        <v>412</v>
      </c>
      <c r="C107" t="s">
        <v>413</v>
      </c>
      <c r="D107" t="s">
        <v>255</v>
      </c>
      <c r="E107" t="s">
        <v>206</v>
      </c>
      <c r="F107" s="499"/>
      <c r="G107" s="499"/>
      <c r="H107" s="499"/>
      <c r="I107" s="499">
        <v>0</v>
      </c>
      <c r="J107" s="499">
        <v>0</v>
      </c>
      <c r="K107" s="499">
        <v>0</v>
      </c>
      <c r="L107" s="499">
        <v>0</v>
      </c>
      <c r="M107" s="499">
        <v>0</v>
      </c>
    </row>
    <row r="108" spans="1:13">
      <c r="A108" t="s">
        <v>202</v>
      </c>
      <c r="B108" t="s">
        <v>414</v>
      </c>
      <c r="C108" t="s">
        <v>415</v>
      </c>
      <c r="D108" t="s">
        <v>255</v>
      </c>
      <c r="E108" t="s">
        <v>206</v>
      </c>
      <c r="F108" s="499"/>
      <c r="G108" s="499"/>
      <c r="H108" s="499"/>
      <c r="I108" s="499">
        <v>0</v>
      </c>
      <c r="J108" s="499">
        <v>0</v>
      </c>
      <c r="K108" s="499">
        <v>0</v>
      </c>
      <c r="L108" s="499">
        <v>0</v>
      </c>
      <c r="M108" s="499">
        <v>0</v>
      </c>
    </row>
    <row r="109" spans="1:13">
      <c r="A109" t="s">
        <v>202</v>
      </c>
      <c r="B109" t="s">
        <v>416</v>
      </c>
      <c r="C109" t="s">
        <v>417</v>
      </c>
      <c r="D109" t="s">
        <v>255</v>
      </c>
      <c r="E109" t="s">
        <v>206</v>
      </c>
      <c r="F109" s="499"/>
      <c r="G109" s="499"/>
      <c r="H109" s="499"/>
      <c r="I109" s="499">
        <v>0</v>
      </c>
      <c r="J109" s="499">
        <v>0</v>
      </c>
      <c r="K109" s="499">
        <v>0</v>
      </c>
      <c r="L109" s="499">
        <v>0</v>
      </c>
      <c r="M109" s="499">
        <v>0</v>
      </c>
    </row>
    <row r="110" spans="1:13">
      <c r="A110" t="s">
        <v>202</v>
      </c>
      <c r="B110" t="s">
        <v>418</v>
      </c>
      <c r="C110" t="s">
        <v>419</v>
      </c>
      <c r="D110" t="s">
        <v>255</v>
      </c>
      <c r="E110" t="s">
        <v>206</v>
      </c>
      <c r="F110" s="499"/>
      <c r="G110" s="499"/>
      <c r="H110" s="499"/>
      <c r="I110" s="499">
        <v>0</v>
      </c>
      <c r="J110" s="499">
        <v>0</v>
      </c>
      <c r="K110" s="499">
        <v>0</v>
      </c>
      <c r="L110" s="499">
        <v>0</v>
      </c>
      <c r="M110" s="499">
        <v>0</v>
      </c>
    </row>
    <row r="111" spans="1:13">
      <c r="A111" t="s">
        <v>202</v>
      </c>
      <c r="B111" t="s">
        <v>420</v>
      </c>
      <c r="C111" t="s">
        <v>421</v>
      </c>
      <c r="D111" t="s">
        <v>255</v>
      </c>
      <c r="E111" t="s">
        <v>206</v>
      </c>
      <c r="F111" s="499"/>
      <c r="G111" s="499"/>
      <c r="H111" s="499"/>
      <c r="I111" s="499">
        <v>0</v>
      </c>
      <c r="J111" s="499">
        <v>0</v>
      </c>
      <c r="K111" s="499">
        <v>0</v>
      </c>
      <c r="L111" s="499">
        <v>0</v>
      </c>
      <c r="M111" s="499">
        <v>0</v>
      </c>
    </row>
    <row r="112" spans="1:13">
      <c r="A112" t="s">
        <v>202</v>
      </c>
      <c r="B112" t="s">
        <v>422</v>
      </c>
      <c r="C112" t="s">
        <v>423</v>
      </c>
      <c r="D112" t="s">
        <v>255</v>
      </c>
      <c r="E112" t="s">
        <v>206</v>
      </c>
      <c r="F112" s="499"/>
      <c r="G112" s="499"/>
      <c r="H112" s="499"/>
      <c r="I112" s="499">
        <v>0</v>
      </c>
      <c r="J112" s="499">
        <v>0</v>
      </c>
      <c r="K112" s="499">
        <v>0</v>
      </c>
      <c r="L112" s="499">
        <v>0</v>
      </c>
      <c r="M112" s="499">
        <v>0</v>
      </c>
    </row>
    <row r="113" spans="1:13">
      <c r="A113" t="s">
        <v>202</v>
      </c>
      <c r="B113" t="s">
        <v>424</v>
      </c>
      <c r="C113" t="s">
        <v>425</v>
      </c>
      <c r="D113" t="s">
        <v>255</v>
      </c>
      <c r="E113" t="s">
        <v>206</v>
      </c>
      <c r="F113" s="499"/>
      <c r="G113" s="499"/>
      <c r="H113" s="499"/>
      <c r="I113" s="499">
        <v>0</v>
      </c>
      <c r="J113" s="499">
        <v>0</v>
      </c>
      <c r="K113" s="499">
        <v>0</v>
      </c>
      <c r="L113" s="499">
        <v>0</v>
      </c>
      <c r="M113" s="499">
        <v>0</v>
      </c>
    </row>
    <row r="114" spans="1:13">
      <c r="A114" t="s">
        <v>202</v>
      </c>
      <c r="B114" t="s">
        <v>426</v>
      </c>
      <c r="C114" t="s">
        <v>427</v>
      </c>
      <c r="D114" t="s">
        <v>255</v>
      </c>
      <c r="E114" t="s">
        <v>206</v>
      </c>
      <c r="F114" s="499"/>
      <c r="G114" s="499"/>
      <c r="H114" s="499"/>
      <c r="I114" s="499">
        <v>0</v>
      </c>
      <c r="J114" s="499">
        <v>0</v>
      </c>
      <c r="K114" s="499">
        <v>0</v>
      </c>
      <c r="L114" s="499">
        <v>0</v>
      </c>
      <c r="M114" s="499">
        <v>0</v>
      </c>
    </row>
    <row r="115" spans="1:13">
      <c r="A115" t="s">
        <v>202</v>
      </c>
      <c r="B115" t="s">
        <v>428</v>
      </c>
      <c r="C115" t="s">
        <v>429</v>
      </c>
      <c r="D115" t="s">
        <v>255</v>
      </c>
      <c r="E115" t="s">
        <v>206</v>
      </c>
      <c r="F115" s="499"/>
      <c r="G115" s="499"/>
      <c r="H115" s="499"/>
      <c r="I115" s="499">
        <v>0</v>
      </c>
      <c r="J115" s="499">
        <v>0</v>
      </c>
      <c r="K115" s="499">
        <v>0</v>
      </c>
      <c r="L115" s="499">
        <v>0</v>
      </c>
      <c r="M115" s="499">
        <v>0</v>
      </c>
    </row>
    <row r="116" spans="1:13">
      <c r="A116" t="s">
        <v>202</v>
      </c>
      <c r="B116" t="s">
        <v>430</v>
      </c>
      <c r="C116" t="s">
        <v>431</v>
      </c>
      <c r="D116" t="s">
        <v>255</v>
      </c>
      <c r="E116" t="s">
        <v>206</v>
      </c>
      <c r="F116" s="499"/>
      <c r="G116" s="499"/>
      <c r="H116" s="499"/>
      <c r="I116" s="499">
        <v>0</v>
      </c>
      <c r="J116" s="499">
        <v>0</v>
      </c>
      <c r="K116" s="499">
        <v>0</v>
      </c>
      <c r="L116" s="499">
        <v>0</v>
      </c>
      <c r="M116" s="499">
        <v>0</v>
      </c>
    </row>
    <row r="117" spans="1:13">
      <c r="A117" t="s">
        <v>202</v>
      </c>
      <c r="B117" t="s">
        <v>432</v>
      </c>
      <c r="C117" t="s">
        <v>433</v>
      </c>
      <c r="D117" t="s">
        <v>255</v>
      </c>
      <c r="E117" t="s">
        <v>206</v>
      </c>
      <c r="F117" s="499"/>
      <c r="G117" s="499"/>
      <c r="H117" s="499"/>
      <c r="I117" s="499">
        <v>0</v>
      </c>
      <c r="J117" s="499">
        <v>0</v>
      </c>
      <c r="K117" s="499">
        <v>0</v>
      </c>
      <c r="L117" s="499">
        <v>0</v>
      </c>
      <c r="M117" s="499">
        <v>0</v>
      </c>
    </row>
    <row r="118" spans="1:13">
      <c r="A118" t="s">
        <v>202</v>
      </c>
      <c r="B118" t="s">
        <v>434</v>
      </c>
      <c r="C118" t="s">
        <v>435</v>
      </c>
      <c r="D118" t="s">
        <v>255</v>
      </c>
      <c r="E118" t="s">
        <v>206</v>
      </c>
      <c r="F118" s="499"/>
      <c r="G118" s="499"/>
      <c r="H118" s="499"/>
      <c r="I118" s="499">
        <v>0</v>
      </c>
      <c r="J118" s="499">
        <v>0</v>
      </c>
      <c r="K118" s="499">
        <v>0</v>
      </c>
      <c r="L118" s="499">
        <v>0</v>
      </c>
      <c r="M118" s="499">
        <v>0</v>
      </c>
    </row>
    <row r="119" spans="1:13">
      <c r="A119" t="s">
        <v>202</v>
      </c>
      <c r="B119" t="s">
        <v>436</v>
      </c>
      <c r="C119" t="s">
        <v>437</v>
      </c>
      <c r="D119" t="s">
        <v>255</v>
      </c>
      <c r="E119" t="s">
        <v>206</v>
      </c>
      <c r="F119" s="499"/>
      <c r="G119" s="499"/>
      <c r="H119" s="499"/>
      <c r="I119" s="499">
        <v>0</v>
      </c>
      <c r="J119" s="499">
        <v>0</v>
      </c>
      <c r="K119" s="499">
        <v>0</v>
      </c>
      <c r="L119" s="499">
        <v>0</v>
      </c>
      <c r="M119" s="499">
        <v>0</v>
      </c>
    </row>
    <row r="120" spans="1:13">
      <c r="A120" t="s">
        <v>202</v>
      </c>
      <c r="B120" t="s">
        <v>438</v>
      </c>
      <c r="C120" t="s">
        <v>439</v>
      </c>
      <c r="D120" t="s">
        <v>255</v>
      </c>
      <c r="E120" t="s">
        <v>206</v>
      </c>
      <c r="F120" s="499"/>
      <c r="G120" s="499"/>
      <c r="H120" s="499"/>
      <c r="I120" s="499">
        <v>0</v>
      </c>
      <c r="J120" s="499">
        <v>0</v>
      </c>
      <c r="K120" s="499">
        <v>0</v>
      </c>
      <c r="L120" s="499">
        <v>0</v>
      </c>
      <c r="M120" s="499">
        <v>0</v>
      </c>
    </row>
    <row r="121" spans="1:13">
      <c r="A121" t="s">
        <v>202</v>
      </c>
      <c r="B121" t="s">
        <v>440</v>
      </c>
      <c r="C121" t="s">
        <v>441</v>
      </c>
      <c r="D121" t="s">
        <v>255</v>
      </c>
      <c r="E121" t="s">
        <v>206</v>
      </c>
      <c r="F121" s="499"/>
      <c r="G121" s="499"/>
      <c r="H121" s="499"/>
      <c r="I121" s="499">
        <v>0</v>
      </c>
      <c r="J121" s="499">
        <v>0</v>
      </c>
      <c r="K121" s="499">
        <v>0</v>
      </c>
      <c r="L121" s="499">
        <v>0</v>
      </c>
      <c r="M121" s="499">
        <v>0</v>
      </c>
    </row>
    <row r="122" spans="1:13">
      <c r="A122" t="s">
        <v>202</v>
      </c>
      <c r="B122" t="s">
        <v>442</v>
      </c>
      <c r="C122" t="s">
        <v>443</v>
      </c>
      <c r="D122" t="s">
        <v>255</v>
      </c>
      <c r="E122" t="s">
        <v>206</v>
      </c>
      <c r="F122" s="499"/>
      <c r="G122" s="499"/>
      <c r="H122" s="499"/>
      <c r="I122" s="499">
        <v>0</v>
      </c>
      <c r="J122" s="499">
        <v>0</v>
      </c>
      <c r="K122" s="499">
        <v>0</v>
      </c>
      <c r="L122" s="499">
        <v>0</v>
      </c>
      <c r="M122" s="499">
        <v>0</v>
      </c>
    </row>
    <row r="123" spans="1:13">
      <c r="A123" t="s">
        <v>202</v>
      </c>
      <c r="B123" t="s">
        <v>444</v>
      </c>
      <c r="C123" t="s">
        <v>445</v>
      </c>
      <c r="D123" t="s">
        <v>446</v>
      </c>
      <c r="E123" t="s">
        <v>206</v>
      </c>
      <c r="F123" s="500"/>
      <c r="G123" s="500"/>
      <c r="H123" s="500"/>
      <c r="I123" s="500">
        <v>6.3E-2</v>
      </c>
      <c r="J123" s="500">
        <v>6.3E-2</v>
      </c>
      <c r="K123" s="500">
        <v>6.3E-2</v>
      </c>
      <c r="L123" s="500">
        <v>6.3E-2</v>
      </c>
      <c r="M123" s="500">
        <v>6.3E-2</v>
      </c>
    </row>
    <row r="124" spans="1:13">
      <c r="A124" t="s">
        <v>202</v>
      </c>
      <c r="B124" t="s">
        <v>447</v>
      </c>
      <c r="C124" t="s">
        <v>448</v>
      </c>
      <c r="D124" t="s">
        <v>446</v>
      </c>
      <c r="E124" t="s">
        <v>206</v>
      </c>
      <c r="F124" s="500"/>
      <c r="G124" s="500"/>
      <c r="H124" s="500"/>
      <c r="I124" s="500">
        <v>6.3E-2</v>
      </c>
      <c r="J124" s="500">
        <v>6.3E-2</v>
      </c>
      <c r="K124" s="500">
        <v>6.3E-2</v>
      </c>
      <c r="L124" s="500">
        <v>6.3E-2</v>
      </c>
      <c r="M124" s="500">
        <v>6.3E-2</v>
      </c>
    </row>
    <row r="125" spans="1:13">
      <c r="A125" t="s">
        <v>202</v>
      </c>
      <c r="B125" t="s">
        <v>449</v>
      </c>
      <c r="C125" t="s">
        <v>450</v>
      </c>
      <c r="D125" t="s">
        <v>446</v>
      </c>
      <c r="E125" t="s">
        <v>206</v>
      </c>
      <c r="F125" s="500"/>
      <c r="G125" s="500"/>
      <c r="H125" s="500"/>
      <c r="I125" s="500">
        <v>6.3E-2</v>
      </c>
      <c r="J125" s="500">
        <v>6.3E-2</v>
      </c>
      <c r="K125" s="500">
        <v>6.3E-2</v>
      </c>
      <c r="L125" s="500">
        <v>6.3E-2</v>
      </c>
      <c r="M125" s="500">
        <v>6.3E-2</v>
      </c>
    </row>
    <row r="126" spans="1:13">
      <c r="A126" t="s">
        <v>202</v>
      </c>
      <c r="B126" t="s">
        <v>451</v>
      </c>
      <c r="C126" t="s">
        <v>452</v>
      </c>
      <c r="D126" t="s">
        <v>446</v>
      </c>
      <c r="E126" t="s">
        <v>206</v>
      </c>
      <c r="F126" s="500"/>
      <c r="G126" s="500"/>
      <c r="H126" s="500"/>
      <c r="I126" s="500">
        <v>6.3E-2</v>
      </c>
      <c r="J126" s="500">
        <v>6.3E-2</v>
      </c>
      <c r="K126" s="500">
        <v>6.3E-2</v>
      </c>
      <c r="L126" s="500">
        <v>6.3E-2</v>
      </c>
      <c r="M126" s="500">
        <v>6.3E-2</v>
      </c>
    </row>
    <row r="127" spans="1:13">
      <c r="A127" t="s">
        <v>202</v>
      </c>
      <c r="B127" t="s">
        <v>453</v>
      </c>
      <c r="C127" t="s">
        <v>454</v>
      </c>
      <c r="D127" t="s">
        <v>446</v>
      </c>
      <c r="E127" t="s">
        <v>206</v>
      </c>
      <c r="F127" s="500"/>
      <c r="G127" s="500"/>
      <c r="H127" s="500"/>
      <c r="I127" s="500">
        <v>6.3E-2</v>
      </c>
      <c r="J127" s="500">
        <v>6.3E-2</v>
      </c>
      <c r="K127" s="500">
        <v>6.3E-2</v>
      </c>
      <c r="L127" s="500">
        <v>6.3E-2</v>
      </c>
      <c r="M127" s="500">
        <v>6.3E-2</v>
      </c>
    </row>
    <row r="128" spans="1:13">
      <c r="A128" t="s">
        <v>202</v>
      </c>
      <c r="B128" t="s">
        <v>455</v>
      </c>
      <c r="C128" t="s">
        <v>456</v>
      </c>
      <c r="D128" t="s">
        <v>446</v>
      </c>
      <c r="E128" t="s">
        <v>206</v>
      </c>
      <c r="F128" s="500"/>
      <c r="G128" s="500"/>
      <c r="H128" s="500"/>
      <c r="I128" s="500">
        <v>6.3E-2</v>
      </c>
      <c r="J128" s="500">
        <v>6.3E-2</v>
      </c>
      <c r="K128" s="500">
        <v>6.3E-2</v>
      </c>
      <c r="L128" s="500">
        <v>6.3E-2</v>
      </c>
      <c r="M128" s="500">
        <v>6.3E-2</v>
      </c>
    </row>
    <row r="129" spans="1:13">
      <c r="A129" t="s">
        <v>202</v>
      </c>
      <c r="B129" t="s">
        <v>457</v>
      </c>
      <c r="C129" t="s">
        <v>458</v>
      </c>
      <c r="D129" t="s">
        <v>446</v>
      </c>
      <c r="E129" t="s">
        <v>206</v>
      </c>
      <c r="F129" s="500"/>
      <c r="G129" s="500"/>
      <c r="H129" s="500"/>
      <c r="I129" s="500">
        <v>4.2999999999999997E-2</v>
      </c>
      <c r="J129" s="500">
        <v>4.2999999999999997E-2</v>
      </c>
      <c r="K129" s="500">
        <v>4.2999999999999997E-2</v>
      </c>
      <c r="L129" s="500">
        <v>4.2999999999999997E-2</v>
      </c>
      <c r="M129" s="500">
        <v>4.2999999999999997E-2</v>
      </c>
    </row>
    <row r="130" spans="1:13">
      <c r="A130" t="s">
        <v>202</v>
      </c>
      <c r="B130" t="s">
        <v>459</v>
      </c>
      <c r="C130" t="s">
        <v>460</v>
      </c>
      <c r="D130" t="s">
        <v>446</v>
      </c>
      <c r="E130" t="s">
        <v>206</v>
      </c>
      <c r="F130" s="500"/>
      <c r="G130" s="500"/>
      <c r="H130" s="500"/>
      <c r="I130" s="500">
        <v>4.2999999999999997E-2</v>
      </c>
      <c r="J130" s="500">
        <v>4.2999999999999997E-2</v>
      </c>
      <c r="K130" s="500">
        <v>4.2999999999999997E-2</v>
      </c>
      <c r="L130" s="500">
        <v>4.2999999999999997E-2</v>
      </c>
      <c r="M130" s="500">
        <v>4.2999999999999997E-2</v>
      </c>
    </row>
    <row r="131" spans="1:13">
      <c r="A131" t="s">
        <v>202</v>
      </c>
      <c r="B131" t="s">
        <v>461</v>
      </c>
      <c r="C131" t="s">
        <v>462</v>
      </c>
      <c r="D131" t="s">
        <v>446</v>
      </c>
      <c r="E131" t="s">
        <v>206</v>
      </c>
      <c r="F131" s="500"/>
      <c r="G131" s="500"/>
      <c r="H131" s="500"/>
      <c r="I131" s="500">
        <v>4.2999999999999997E-2</v>
      </c>
      <c r="J131" s="500">
        <v>4.2999999999999997E-2</v>
      </c>
      <c r="K131" s="500">
        <v>4.2999999999999997E-2</v>
      </c>
      <c r="L131" s="500">
        <v>4.2999999999999997E-2</v>
      </c>
      <c r="M131" s="500">
        <v>4.2999999999999997E-2</v>
      </c>
    </row>
    <row r="132" spans="1:13">
      <c r="A132" t="s">
        <v>202</v>
      </c>
      <c r="B132" t="s">
        <v>463</v>
      </c>
      <c r="C132" t="s">
        <v>464</v>
      </c>
      <c r="D132" t="s">
        <v>446</v>
      </c>
      <c r="E132" t="s">
        <v>206</v>
      </c>
      <c r="F132" s="500"/>
      <c r="G132" s="500"/>
      <c r="H132" s="500"/>
      <c r="I132" s="500">
        <v>0</v>
      </c>
      <c r="J132" s="500">
        <v>0</v>
      </c>
      <c r="K132" s="500">
        <v>0</v>
      </c>
      <c r="L132" s="500">
        <v>0</v>
      </c>
      <c r="M132" s="500">
        <v>0</v>
      </c>
    </row>
    <row r="133" spans="1:13">
      <c r="A133" t="s">
        <v>202</v>
      </c>
      <c r="B133" t="s">
        <v>465</v>
      </c>
      <c r="C133" t="s">
        <v>466</v>
      </c>
      <c r="D133" t="s">
        <v>446</v>
      </c>
      <c r="E133" t="s">
        <v>206</v>
      </c>
      <c r="F133" s="500"/>
      <c r="G133" s="500"/>
      <c r="H133" s="500"/>
      <c r="I133" s="500">
        <v>0</v>
      </c>
      <c r="J133" s="500">
        <v>0</v>
      </c>
      <c r="K133" s="500">
        <v>0</v>
      </c>
      <c r="L133" s="500">
        <v>0</v>
      </c>
      <c r="M133" s="500">
        <v>0</v>
      </c>
    </row>
    <row r="134" spans="1:13">
      <c r="A134" t="s">
        <v>202</v>
      </c>
      <c r="B134" t="s">
        <v>467</v>
      </c>
      <c r="C134" t="s">
        <v>468</v>
      </c>
      <c r="D134" t="s">
        <v>446</v>
      </c>
      <c r="E134" t="s">
        <v>206</v>
      </c>
      <c r="F134" s="500"/>
      <c r="G134" s="500"/>
      <c r="H134" s="500"/>
      <c r="I134" s="500">
        <v>0</v>
      </c>
      <c r="J134" s="500">
        <v>0</v>
      </c>
      <c r="K134" s="500">
        <v>0</v>
      </c>
      <c r="L134" s="500">
        <v>0</v>
      </c>
      <c r="M134" s="500">
        <v>0</v>
      </c>
    </row>
    <row r="135" spans="1:13">
      <c r="A135" t="s">
        <v>202</v>
      </c>
      <c r="B135" t="s">
        <v>469</v>
      </c>
      <c r="C135" t="s">
        <v>470</v>
      </c>
      <c r="D135" t="s">
        <v>446</v>
      </c>
      <c r="E135" t="s">
        <v>206</v>
      </c>
      <c r="F135" s="500"/>
      <c r="G135" s="500"/>
      <c r="H135" s="500"/>
      <c r="I135" s="500">
        <v>0</v>
      </c>
      <c r="J135" s="500">
        <v>0</v>
      </c>
      <c r="K135" s="500">
        <v>0</v>
      </c>
      <c r="L135" s="500">
        <v>0</v>
      </c>
      <c r="M135" s="500">
        <v>0</v>
      </c>
    </row>
    <row r="136" spans="1:13">
      <c r="A136" t="s">
        <v>202</v>
      </c>
      <c r="B136" t="s">
        <v>471</v>
      </c>
      <c r="C136" t="s">
        <v>472</v>
      </c>
      <c r="D136" t="s">
        <v>446</v>
      </c>
      <c r="E136" t="s">
        <v>206</v>
      </c>
      <c r="F136" s="500"/>
      <c r="G136" s="500"/>
      <c r="H136" s="500"/>
      <c r="I136" s="500">
        <v>0</v>
      </c>
      <c r="J136" s="500">
        <v>0</v>
      </c>
      <c r="K136" s="500">
        <v>0</v>
      </c>
      <c r="L136" s="500">
        <v>0</v>
      </c>
      <c r="M136" s="500">
        <v>0</v>
      </c>
    </row>
    <row r="137" spans="1:13">
      <c r="A137" t="s">
        <v>202</v>
      </c>
      <c r="B137" t="s">
        <v>473</v>
      </c>
      <c r="C137" t="s">
        <v>474</v>
      </c>
      <c r="D137" t="s">
        <v>446</v>
      </c>
      <c r="E137" t="s">
        <v>206</v>
      </c>
      <c r="F137" s="500"/>
      <c r="G137" s="500"/>
      <c r="H137" s="500"/>
      <c r="I137" s="500">
        <v>0</v>
      </c>
      <c r="J137" s="500">
        <v>0</v>
      </c>
      <c r="K137" s="500">
        <v>0</v>
      </c>
      <c r="L137" s="500">
        <v>0</v>
      </c>
      <c r="M137" s="500">
        <v>0</v>
      </c>
    </row>
    <row r="138" spans="1:13">
      <c r="A138" t="s">
        <v>202</v>
      </c>
      <c r="B138" t="s">
        <v>475</v>
      </c>
      <c r="C138" t="s">
        <v>476</v>
      </c>
      <c r="D138" t="s">
        <v>255</v>
      </c>
      <c r="E138" t="s">
        <v>206</v>
      </c>
      <c r="F138" s="499"/>
      <c r="G138" s="499"/>
      <c r="H138" s="499">
        <v>56.152166685350799</v>
      </c>
      <c r="I138" s="499"/>
      <c r="J138" s="499"/>
      <c r="K138" s="499"/>
      <c r="L138" s="499"/>
      <c r="M138" s="499"/>
    </row>
    <row r="139" spans="1:13">
      <c r="A139" t="s">
        <v>202</v>
      </c>
      <c r="B139" t="s">
        <v>477</v>
      </c>
      <c r="C139" t="s">
        <v>478</v>
      </c>
      <c r="D139" t="s">
        <v>255</v>
      </c>
      <c r="E139" t="s">
        <v>206</v>
      </c>
      <c r="F139" s="499"/>
      <c r="G139" s="499"/>
      <c r="H139" s="499">
        <v>13.809264864503801</v>
      </c>
      <c r="I139" s="499"/>
      <c r="J139" s="499"/>
      <c r="K139" s="499"/>
      <c r="L139" s="499"/>
      <c r="M139" s="499"/>
    </row>
    <row r="140" spans="1:13">
      <c r="A140" t="s">
        <v>202</v>
      </c>
      <c r="B140" t="s">
        <v>479</v>
      </c>
      <c r="C140" t="s">
        <v>480</v>
      </c>
      <c r="D140" t="s">
        <v>255</v>
      </c>
      <c r="E140" t="s">
        <v>206</v>
      </c>
      <c r="F140" s="499"/>
      <c r="G140" s="499"/>
      <c r="H140" s="499">
        <v>0.66895531715041301</v>
      </c>
      <c r="I140" s="499"/>
      <c r="J140" s="499"/>
      <c r="K140" s="499"/>
      <c r="L140" s="499"/>
      <c r="M140" s="499"/>
    </row>
    <row r="141" spans="1:13">
      <c r="A141" t="s">
        <v>202</v>
      </c>
      <c r="B141" t="s">
        <v>481</v>
      </c>
      <c r="C141" t="s">
        <v>482</v>
      </c>
      <c r="D141" t="s">
        <v>255</v>
      </c>
      <c r="E141" t="s">
        <v>206</v>
      </c>
      <c r="F141" s="499"/>
      <c r="G141" s="499"/>
      <c r="H141" s="499">
        <v>0</v>
      </c>
      <c r="I141" s="499"/>
      <c r="J141" s="499"/>
      <c r="K141" s="499"/>
      <c r="L141" s="499"/>
      <c r="M141" s="499"/>
    </row>
    <row r="142" spans="1:13">
      <c r="A142" t="s">
        <v>202</v>
      </c>
      <c r="B142" t="s">
        <v>483</v>
      </c>
      <c r="C142" t="s">
        <v>484</v>
      </c>
      <c r="D142" t="s">
        <v>255</v>
      </c>
      <c r="E142" t="s">
        <v>206</v>
      </c>
      <c r="F142" s="499"/>
      <c r="G142" s="499"/>
      <c r="H142" s="499">
        <v>0</v>
      </c>
      <c r="I142" s="499"/>
      <c r="J142" s="499"/>
      <c r="K142" s="499"/>
      <c r="L142" s="499"/>
      <c r="M142" s="499"/>
    </row>
  </sheetData>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FC3FB-8C23-4043-8D80-71DACDBBF450}">
  <dimension ref="A1:B20"/>
  <sheetViews>
    <sheetView workbookViewId="0"/>
  </sheetViews>
  <sheetFormatPr defaultRowHeight="14.25"/>
  <cols>
    <col min="1" max="1" width="26.5" bestFit="1" customWidth="1"/>
  </cols>
  <sheetData>
    <row r="1" spans="1:2">
      <c r="A1" t="s">
        <v>485</v>
      </c>
      <c r="B1" t="s">
        <v>486</v>
      </c>
    </row>
    <row r="2" spans="1:2">
      <c r="A2" t="s">
        <v>487</v>
      </c>
      <c r="B2" t="s">
        <v>488</v>
      </c>
    </row>
    <row r="3" spans="1:2">
      <c r="A3" t="s">
        <v>489</v>
      </c>
      <c r="B3" t="s">
        <v>490</v>
      </c>
    </row>
    <row r="4" spans="1:2">
      <c r="A4" t="s">
        <v>491</v>
      </c>
      <c r="B4" t="s">
        <v>492</v>
      </c>
    </row>
    <row r="5" spans="1:2">
      <c r="A5" t="s">
        <v>493</v>
      </c>
      <c r="B5" t="s">
        <v>494</v>
      </c>
    </row>
    <row r="6" spans="1:2">
      <c r="A6" t="s">
        <v>495</v>
      </c>
      <c r="B6" t="s">
        <v>492</v>
      </c>
    </row>
    <row r="7" spans="1:2">
      <c r="A7" t="s">
        <v>496</v>
      </c>
      <c r="B7" t="s">
        <v>494</v>
      </c>
    </row>
    <row r="8" spans="1:2">
      <c r="A8" t="s">
        <v>497</v>
      </c>
      <c r="B8" t="s">
        <v>498</v>
      </c>
    </row>
    <row r="9" spans="1:2">
      <c r="A9" t="s">
        <v>499</v>
      </c>
      <c r="B9" t="s">
        <v>500</v>
      </c>
    </row>
    <row r="10" spans="1:2">
      <c r="A10" t="s">
        <v>501</v>
      </c>
      <c r="B10" t="s">
        <v>502</v>
      </c>
    </row>
    <row r="11" spans="1:2">
      <c r="A11" t="s">
        <v>503</v>
      </c>
      <c r="B11" t="s">
        <v>504</v>
      </c>
    </row>
    <row r="12" spans="1:2">
      <c r="A12" t="s">
        <v>505</v>
      </c>
      <c r="B12" t="s">
        <v>506</v>
      </c>
    </row>
    <row r="13" spans="1:2">
      <c r="A13" t="s">
        <v>507</v>
      </c>
      <c r="B13" t="s">
        <v>508</v>
      </c>
    </row>
    <row r="14" spans="1:2">
      <c r="A14" t="s">
        <v>509</v>
      </c>
      <c r="B14" t="s">
        <v>510</v>
      </c>
    </row>
    <row r="15" spans="1:2">
      <c r="A15" t="s">
        <v>511</v>
      </c>
      <c r="B15" t="s">
        <v>512</v>
      </c>
    </row>
    <row r="16" spans="1:2">
      <c r="A16" t="s">
        <v>513</v>
      </c>
      <c r="B16" t="s">
        <v>514</v>
      </c>
    </row>
    <row r="17" spans="1:2">
      <c r="A17" t="s">
        <v>515</v>
      </c>
      <c r="B17" t="s">
        <v>516</v>
      </c>
    </row>
    <row r="18" spans="1:2">
      <c r="A18" t="s">
        <v>517</v>
      </c>
      <c r="B18" t="s">
        <v>516</v>
      </c>
    </row>
    <row r="19" spans="1:2">
      <c r="A19" t="s">
        <v>518</v>
      </c>
      <c r="B19" t="s">
        <v>519</v>
      </c>
    </row>
    <row r="20" spans="1:2">
      <c r="A20" t="s">
        <v>520</v>
      </c>
      <c r="B20" t="s">
        <v>521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42"/>
  <sheetViews>
    <sheetView showGridLines="0" zoomScaleNormal="100" workbookViewId="0">
      <pane ySplit="5" topLeftCell="A201" activePane="bottomLeft" state="frozen"/>
      <selection pane="bottomLeft" activeCell="M212" sqref="M212"/>
    </sheetView>
  </sheetViews>
  <sheetFormatPr defaultColWidth="0" defaultRowHeight="12.75" zeroHeight="1"/>
  <cols>
    <col min="1" max="1" width="1.625" style="28" customWidth="1"/>
    <col min="2" max="2" width="1.625" style="167" customWidth="1"/>
    <col min="3" max="3" width="17" style="28"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88" t="e">
        <f ca="1" xml:space="preserve"> RIGHT(CELL("filename", $A$1), LEN(CELL("filename", $A$1)) - SEARCH("]", CELL("filename", $A$1)))</f>
        <v>#VALUE!</v>
      </c>
      <c r="B1" s="166"/>
      <c r="C1" s="2"/>
      <c r="D1" s="2"/>
      <c r="E1" s="2"/>
      <c r="F1" s="2"/>
      <c r="G1" s="2"/>
      <c r="H1" s="501" t="str">
        <f>Inp!$F$10</f>
        <v>Hafren Dyfrdwy</v>
      </c>
      <c r="I1" s="2"/>
      <c r="J1" s="2"/>
      <c r="K1" s="2"/>
      <c r="L1" s="2"/>
      <c r="M1" s="2"/>
      <c r="N1" s="2"/>
      <c r="O1" s="2"/>
      <c r="P1" s="2"/>
      <c r="Q1" s="2"/>
      <c r="R1" s="2"/>
      <c r="S1" s="2"/>
      <c r="T1" s="2"/>
    </row>
    <row r="2" spans="1:20" s="10" customFormat="1">
      <c r="A2" s="4"/>
      <c r="B2" s="162"/>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3"/>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4"/>
      <c r="C4" s="18"/>
      <c r="D4" s="19"/>
      <c r="E4" s="8" t="str">
        <f>Time!E$86</f>
        <v>Financial Year Ending</v>
      </c>
      <c r="F4" s="20"/>
      <c r="G4" s="20"/>
      <c r="H4" s="20"/>
      <c r="J4" s="21">
        <f>Time!J$86</f>
        <v>2018</v>
      </c>
      <c r="K4" s="21">
        <f>Time!K$86</f>
        <v>2019</v>
      </c>
      <c r="L4" s="21">
        <f>Time!L$86</f>
        <v>2020</v>
      </c>
      <c r="M4" s="303">
        <f>Time!M$86</f>
        <v>2021</v>
      </c>
      <c r="N4" s="21">
        <f>Time!N$86</f>
        <v>2022</v>
      </c>
      <c r="O4" s="21">
        <f>Time!O$86</f>
        <v>2023</v>
      </c>
      <c r="P4" s="21">
        <f>Time!P$86</f>
        <v>2024</v>
      </c>
      <c r="Q4" s="21">
        <f>Time!Q$86</f>
        <v>2025</v>
      </c>
    </row>
    <row r="5" spans="1:20" s="10" customFormat="1">
      <c r="A5" s="22"/>
      <c r="B5" s="165"/>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7"/>
      <c r="C6" s="28"/>
      <c r="D6" s="28"/>
      <c r="E6" s="29"/>
      <c r="F6" s="31"/>
      <c r="G6" s="30"/>
      <c r="H6" s="31"/>
      <c r="I6" s="32"/>
      <c r="J6" s="27"/>
      <c r="K6" s="27"/>
      <c r="L6" s="27"/>
      <c r="M6" s="27"/>
      <c r="N6" s="27"/>
      <c r="O6" s="27"/>
      <c r="P6" s="27"/>
      <c r="Q6" s="27"/>
      <c r="R6" s="27"/>
      <c r="S6" s="27"/>
      <c r="T6" s="27"/>
    </row>
    <row r="7" spans="1:20" s="33" customFormat="1">
      <c r="A7" s="33" t="s">
        <v>524</v>
      </c>
      <c r="B7" s="168"/>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525</v>
      </c>
      <c r="F9" s="391" t="str">
        <f xml:space="preserve"> F_Inputs!$A$4</f>
        <v>HDD</v>
      </c>
      <c r="G9" s="34" t="s">
        <v>526</v>
      </c>
      <c r="H9" s="34"/>
      <c r="I9" s="38"/>
      <c r="J9" s="34"/>
      <c r="K9" s="34"/>
      <c r="L9" s="34"/>
      <c r="M9" s="34"/>
      <c r="N9" s="34"/>
      <c r="O9" s="34"/>
      <c r="P9" s="34"/>
      <c r="Q9" s="34"/>
      <c r="R9" s="34"/>
      <c r="S9" s="34"/>
      <c r="T9" s="34"/>
    </row>
    <row r="10" spans="1:20" s="37" customFormat="1">
      <c r="A10" s="34"/>
      <c r="B10" s="42"/>
      <c r="C10" s="34"/>
      <c r="D10" s="34"/>
      <c r="E10" s="34" t="s">
        <v>527</v>
      </c>
      <c r="F10" s="41" t="str">
        <f>INDEX(Validation!C4:C22, MATCH($F$9, Validation!B4:B22, 0))</f>
        <v>Hafren Dyfrdwy</v>
      </c>
      <c r="G10" s="34"/>
      <c r="H10" s="34"/>
      <c r="I10" s="38"/>
      <c r="J10" s="34"/>
      <c r="K10" s="34"/>
      <c r="L10" s="34"/>
      <c r="M10" s="34"/>
      <c r="N10" s="34"/>
      <c r="O10" s="34"/>
      <c r="P10" s="34"/>
      <c r="Q10" s="34"/>
      <c r="R10" s="34"/>
      <c r="S10" s="34"/>
      <c r="T10" s="34"/>
    </row>
    <row r="11" spans="1:20" s="37" customFormat="1">
      <c r="A11" s="34"/>
      <c r="B11" s="42"/>
      <c r="C11" s="34"/>
      <c r="D11" s="34"/>
      <c r="E11" s="34" t="s">
        <v>528</v>
      </c>
      <c r="F11" s="34" t="str">
        <f xml:space="preserve"> IF($F$9=Validation!$B$5, Validation!$D$9, IF(OR($F$9=Validation!$B$8, $F$9=Validation!$B$16, $F$9=Validation!$B$18), Validation!$D$7, Validation!$D$5))</f>
        <v>PR19FD</v>
      </c>
      <c r="G11" s="34"/>
      <c r="H11" s="34"/>
      <c r="I11" s="38"/>
      <c r="J11" s="34"/>
      <c r="K11" s="34"/>
      <c r="L11" s="34"/>
      <c r="M11" s="34"/>
      <c r="N11" s="34"/>
      <c r="O11" s="34"/>
      <c r="P11" s="34"/>
      <c r="Q11" s="34"/>
      <c r="R11" s="34"/>
      <c r="S11" s="34"/>
      <c r="T11" s="34"/>
    </row>
    <row r="12" spans="1:20" s="37" customFormat="1">
      <c r="A12" s="34"/>
      <c r="B12" s="42"/>
      <c r="C12" s="34"/>
      <c r="D12" s="34"/>
      <c r="E12" s="34" t="s">
        <v>529</v>
      </c>
      <c r="F12" s="34" t="str">
        <f xml:space="preserve"> CLEAR_SHEET!$B$4</f>
        <v>PR19 Run 8: Final Determinations_XLSPF</v>
      </c>
      <c r="G12" s="34"/>
      <c r="H12" s="34"/>
      <c r="I12" s="38"/>
      <c r="J12" s="34"/>
      <c r="K12" s="34"/>
      <c r="L12" s="34"/>
      <c r="M12" s="34"/>
      <c r="N12" s="34"/>
      <c r="O12" s="34"/>
      <c r="P12" s="34"/>
      <c r="Q12" s="34"/>
      <c r="R12" s="34"/>
      <c r="S12" s="34"/>
      <c r="T12" s="34"/>
    </row>
    <row r="13" spans="1:20" s="37" customFormat="1" ht="27" customHeight="1">
      <c r="A13" s="34"/>
      <c r="B13" s="42"/>
      <c r="C13" s="86" t="s">
        <v>530</v>
      </c>
      <c r="D13" s="34"/>
      <c r="E13" s="34" t="s">
        <v>531</v>
      </c>
      <c r="F13" s="390">
        <f xml:space="preserve"> IF( OR(AND( $F$11 = Validation!$D$7, $F$12 &lt;&gt; Validation!$D$8 ), AND( $F$11 = Validation!$D$9, $F$12 &lt;&gt; Validation!$D$10 )), "Caution! Incorrect source data is being used for a CMA appellant or IDoK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532</v>
      </c>
      <c r="B15" s="168"/>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533</v>
      </c>
      <c r="F17" s="265">
        <v>2022</v>
      </c>
      <c r="G17" s="34" t="s">
        <v>534</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535</v>
      </c>
      <c r="B19" s="168"/>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536</v>
      </c>
      <c r="F21" s="40" t="s">
        <v>194</v>
      </c>
      <c r="G21" s="34" t="s">
        <v>537</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538</v>
      </c>
      <c r="B23" s="168"/>
    </row>
    <row r="24" spans="1:20" s="37" customFormat="1">
      <c r="A24" s="33"/>
      <c r="B24" s="168"/>
      <c r="C24" s="33" t="s">
        <v>539</v>
      </c>
      <c r="D24" s="33"/>
      <c r="E24" s="33" t="s">
        <v>192</v>
      </c>
      <c r="F24" s="33"/>
      <c r="G24" s="33" t="s">
        <v>193</v>
      </c>
      <c r="H24" s="33"/>
      <c r="I24" s="33"/>
      <c r="J24" s="33" t="s">
        <v>194</v>
      </c>
      <c r="K24" s="33" t="s">
        <v>195</v>
      </c>
      <c r="L24" s="33" t="s">
        <v>196</v>
      </c>
      <c r="M24" s="33" t="s">
        <v>197</v>
      </c>
      <c r="N24" s="33" t="s">
        <v>198</v>
      </c>
      <c r="O24" s="33" t="s">
        <v>199</v>
      </c>
      <c r="P24" s="33" t="s">
        <v>200</v>
      </c>
      <c r="Q24" s="33" t="s">
        <v>201</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540</v>
      </c>
      <c r="C26" s="34"/>
      <c r="D26" s="34"/>
      <c r="E26" s="34"/>
      <c r="F26" s="34"/>
      <c r="G26" s="34"/>
      <c r="H26" s="34"/>
      <c r="I26" s="34"/>
      <c r="J26" s="34"/>
      <c r="K26" s="34"/>
      <c r="L26" s="34"/>
      <c r="M26" s="34"/>
      <c r="N26" s="34"/>
      <c r="O26" s="34"/>
      <c r="P26" s="34"/>
      <c r="Q26" s="34"/>
      <c r="R26" s="34"/>
      <c r="S26" s="34"/>
      <c r="T26" s="34"/>
    </row>
    <row r="27" spans="1:20" s="37" customFormat="1">
      <c r="A27" s="34"/>
      <c r="B27" s="42"/>
      <c r="C27" s="34" t="s">
        <v>203</v>
      </c>
      <c r="D27" s="34"/>
      <c r="E27" s="36" t="s">
        <v>541</v>
      </c>
      <c r="F27" s="36"/>
      <c r="G27" s="28" t="s">
        <v>20</v>
      </c>
      <c r="H27" s="36"/>
      <c r="I27" s="34"/>
      <c r="J27" s="210">
        <f xml:space="preserve"> INDEX(F_Inputs!$A:$W,MATCH($C27,F_Inputs!$B:$B,0),MATCH(J$24,F_Inputs!$2:$2,0))</f>
        <v>270.60000000000002</v>
      </c>
      <c r="K27" s="210">
        <f xml:space="preserve"> INDEX(F_Inputs!$A:$W,MATCH($C27,F_Inputs!$B:$B,0),MATCH(K$24,F_Inputs!$2:$2,0))</f>
        <v>279.7</v>
      </c>
      <c r="L27" s="210">
        <f xml:space="preserve"> INDEX(F_Inputs!$A:$W,MATCH($C27,F_Inputs!$B:$B,0),MATCH(L$24,F_Inputs!$2:$2,0))</f>
        <v>288.2</v>
      </c>
      <c r="M27" s="210">
        <f xml:space="preserve"> INDEX(F_Inputs!$A:$W,MATCH($C27,F_Inputs!$B:$B,0),MATCH(M$24,F_Inputs!$2:$2,0))</f>
        <v>296.81994379694203</v>
      </c>
      <c r="N27" s="210">
        <f xml:space="preserve"> INDEX(F_Inputs!$A:$W,MATCH($C27,F_Inputs!$B:$B,0),MATCH(N$24,F_Inputs!$2:$2,0))</f>
        <v>305.32865399748601</v>
      </c>
      <c r="O27" s="210">
        <f xml:space="preserve"> INDEX(F_Inputs!$A:$W,MATCH($C27,F_Inputs!$B:$B,0),MATCH(O$24,F_Inputs!$2:$2,0))</f>
        <v>314.691934446201</v>
      </c>
      <c r="P27" s="210">
        <f xml:space="preserve"> INDEX(F_Inputs!$A:$W,MATCH($C27,F_Inputs!$B:$B,0),MATCH(P$24,F_Inputs!$2:$2,0))</f>
        <v>324.76207634847901</v>
      </c>
      <c r="Q27" s="210">
        <f xml:space="preserve"> INDEX(F_Inputs!$A:$W,MATCH($C27,F_Inputs!$B:$B,0),MATCH(Q$24,F_Inputs!$2:$2,0))</f>
        <v>335.15446279163098</v>
      </c>
      <c r="R27" s="45"/>
      <c r="S27" s="45"/>
      <c r="T27" s="45"/>
    </row>
    <row r="28" spans="1:20" s="37" customFormat="1">
      <c r="A28" s="34"/>
      <c r="B28" s="42"/>
      <c r="C28" s="34" t="s">
        <v>207</v>
      </c>
      <c r="D28" s="34"/>
      <c r="E28" s="36" t="s">
        <v>542</v>
      </c>
      <c r="F28" s="36"/>
      <c r="G28" s="28" t="s">
        <v>20</v>
      </c>
      <c r="H28" s="36"/>
      <c r="I28" s="34"/>
      <c r="J28" s="210">
        <f xml:space="preserve"> INDEX(F_Inputs!$A:$W,MATCH($C28,F_Inputs!$B:$B,0),MATCH(J$24,F_Inputs!$2:$2,0))</f>
        <v>271.7</v>
      </c>
      <c r="K28" s="210">
        <f xml:space="preserve"> INDEX(F_Inputs!$A:$W,MATCH($C28,F_Inputs!$B:$B,0),MATCH(K$24,F_Inputs!$2:$2,0))</f>
        <v>280.7</v>
      </c>
      <c r="L28" s="210">
        <f xml:space="preserve"> INDEX(F_Inputs!$A:$W,MATCH($C28,F_Inputs!$B:$B,0),MATCH(L$24,F_Inputs!$2:$2,0))</f>
        <v>289.2</v>
      </c>
      <c r="M28" s="210">
        <f xml:space="preserve"> INDEX(F_Inputs!$A:$W,MATCH($C28,F_Inputs!$B:$B,0),MATCH(M$24,F_Inputs!$2:$2,0))</f>
        <v>297.50379137925398</v>
      </c>
      <c r="N28" s="210">
        <f xml:space="preserve"> INDEX(F_Inputs!$A:$W,MATCH($C28,F_Inputs!$B:$B,0),MATCH(N$24,F_Inputs!$2:$2,0))</f>
        <v>306.08167682745898</v>
      </c>
      <c r="O28" s="210">
        <f xml:space="preserve"> INDEX(F_Inputs!$A:$W,MATCH($C28,F_Inputs!$B:$B,0),MATCH(O$24,F_Inputs!$2:$2,0))</f>
        <v>315.51905088813697</v>
      </c>
      <c r="P28" s="210">
        <f xml:space="preserve"> INDEX(F_Inputs!$A:$W,MATCH($C28,F_Inputs!$B:$B,0),MATCH(P$24,F_Inputs!$2:$2,0))</f>
        <v>325.61566051655802</v>
      </c>
      <c r="Q28" s="210">
        <f xml:space="preserve"> INDEX(F_Inputs!$A:$W,MATCH($C28,F_Inputs!$B:$B,0),MATCH(Q$24,F_Inputs!$2:$2,0))</f>
        <v>336.03536165308702</v>
      </c>
      <c r="R28" s="45"/>
      <c r="S28" s="45"/>
      <c r="T28" s="45"/>
    </row>
    <row r="29" spans="1:20" s="37" customFormat="1">
      <c r="A29" s="34"/>
      <c r="B29" s="42"/>
      <c r="C29" s="34" t="s">
        <v>209</v>
      </c>
      <c r="D29" s="34"/>
      <c r="E29" s="36" t="s">
        <v>543</v>
      </c>
      <c r="F29" s="36"/>
      <c r="G29" s="28" t="s">
        <v>20</v>
      </c>
      <c r="H29" s="36"/>
      <c r="I29" s="34"/>
      <c r="J29" s="210">
        <f xml:space="preserve"> INDEX(F_Inputs!$A:$W,MATCH($C29,F_Inputs!$B:$B,0),MATCH(J$24,F_Inputs!$2:$2,0))</f>
        <v>272.3</v>
      </c>
      <c r="K29" s="210">
        <f xml:space="preserve"> INDEX(F_Inputs!$A:$W,MATCH($C29,F_Inputs!$B:$B,0),MATCH(K$24,F_Inputs!$2:$2,0))</f>
        <v>281.5</v>
      </c>
      <c r="L29" s="210">
        <f xml:space="preserve"> INDEX(F_Inputs!$A:$W,MATCH($C29,F_Inputs!$B:$B,0),MATCH(L$24,F_Inputs!$2:$2,0))</f>
        <v>289.60000000000002</v>
      </c>
      <c r="M29" s="210">
        <f xml:space="preserve"> INDEX(F_Inputs!$A:$W,MATCH($C29,F_Inputs!$B:$B,0),MATCH(M$24,F_Inputs!$2:$2,0))</f>
        <v>298.18921448748898</v>
      </c>
      <c r="N29" s="210">
        <f xml:space="preserve"> INDEX(F_Inputs!$A:$W,MATCH($C29,F_Inputs!$B:$B,0),MATCH(N$24,F_Inputs!$2:$2,0))</f>
        <v>306.83655681487397</v>
      </c>
      <c r="O29" s="210">
        <f xml:space="preserve"> INDEX(F_Inputs!$A:$W,MATCH($C29,F_Inputs!$B:$B,0),MATCH(O$24,F_Inputs!$2:$2,0))</f>
        <v>316.34834127078699</v>
      </c>
      <c r="P29" s="210">
        <f xml:space="preserve"> INDEX(F_Inputs!$A:$W,MATCH($C29,F_Inputs!$B:$B,0),MATCH(P$24,F_Inputs!$2:$2,0))</f>
        <v>326.47148819145201</v>
      </c>
      <c r="Q29" s="210">
        <f xml:space="preserve"> INDEX(F_Inputs!$A:$W,MATCH($C29,F_Inputs!$B:$B,0),MATCH(Q$24,F_Inputs!$2:$2,0))</f>
        <v>336.91857581357903</v>
      </c>
      <c r="R29" s="45"/>
      <c r="S29" s="45"/>
      <c r="T29" s="45"/>
    </row>
    <row r="30" spans="1:20" s="37" customFormat="1">
      <c r="A30" s="34"/>
      <c r="B30" s="42"/>
      <c r="C30" s="34" t="s">
        <v>211</v>
      </c>
      <c r="D30" s="34"/>
      <c r="E30" s="36" t="s">
        <v>544</v>
      </c>
      <c r="F30" s="36"/>
      <c r="G30" s="28" t="s">
        <v>20</v>
      </c>
      <c r="H30" s="36"/>
      <c r="I30" s="34"/>
      <c r="J30" s="210">
        <f xml:space="preserve"> INDEX(F_Inputs!$A:$W,MATCH($C30,F_Inputs!$B:$B,0),MATCH(J$24,F_Inputs!$2:$2,0))</f>
        <v>272.89999999999998</v>
      </c>
      <c r="K30" s="210">
        <f xml:space="preserve"> INDEX(F_Inputs!$A:$W,MATCH($C30,F_Inputs!$B:$B,0),MATCH(K$24,F_Inputs!$2:$2,0))</f>
        <v>281.7</v>
      </c>
      <c r="L30" s="210">
        <f xml:space="preserve"> INDEX(F_Inputs!$A:$W,MATCH($C30,F_Inputs!$B:$B,0),MATCH(L$24,F_Inputs!$2:$2,0))</f>
        <v>289.5</v>
      </c>
      <c r="M30" s="210">
        <f xml:space="preserve"> INDEX(F_Inputs!$A:$W,MATCH($C30,F_Inputs!$B:$B,0),MATCH(M$24,F_Inputs!$2:$2,0))</f>
        <v>298.87621675152297</v>
      </c>
      <c r="N30" s="210">
        <f xml:space="preserve"> INDEX(F_Inputs!$A:$W,MATCH($C30,F_Inputs!$B:$B,0),MATCH(N$24,F_Inputs!$2:$2,0))</f>
        <v>307.593298539984</v>
      </c>
      <c r="O30" s="210">
        <f xml:space="preserve"> INDEX(F_Inputs!$A:$W,MATCH($C30,F_Inputs!$B:$B,0),MATCH(O$24,F_Inputs!$2:$2,0))</f>
        <v>317.17981130799899</v>
      </c>
      <c r="P30" s="210">
        <f xml:space="preserve"> INDEX(F_Inputs!$A:$W,MATCH($C30,F_Inputs!$B:$B,0),MATCH(P$24,F_Inputs!$2:$2,0))</f>
        <v>327.32956526985498</v>
      </c>
      <c r="Q30" s="210">
        <f xml:space="preserve"> INDEX(F_Inputs!$A:$W,MATCH($C30,F_Inputs!$B:$B,0),MATCH(Q$24,F_Inputs!$2:$2,0))</f>
        <v>337.80411135849101</v>
      </c>
      <c r="R30" s="45"/>
      <c r="S30" s="45"/>
      <c r="T30" s="45"/>
    </row>
    <row r="31" spans="1:20" s="37" customFormat="1">
      <c r="A31" s="34"/>
      <c r="B31" s="42"/>
      <c r="C31" s="34" t="s">
        <v>213</v>
      </c>
      <c r="D31" s="34"/>
      <c r="E31" s="36" t="s">
        <v>545</v>
      </c>
      <c r="F31" s="36"/>
      <c r="G31" s="28" t="s">
        <v>20</v>
      </c>
      <c r="H31" s="36"/>
      <c r="I31" s="34"/>
      <c r="J31" s="210">
        <f xml:space="preserve"> INDEX(F_Inputs!$A:$W,MATCH($C31,F_Inputs!$B:$B,0),MATCH(J$24,F_Inputs!$2:$2,0))</f>
        <v>274.7</v>
      </c>
      <c r="K31" s="210">
        <f xml:space="preserve"> INDEX(F_Inputs!$A:$W,MATCH($C31,F_Inputs!$B:$B,0),MATCH(K$24,F_Inputs!$2:$2,0))</f>
        <v>284.2</v>
      </c>
      <c r="L31" s="210">
        <f xml:space="preserve"> INDEX(F_Inputs!$A:$W,MATCH($C31,F_Inputs!$B:$B,0),MATCH(L$24,F_Inputs!$2:$2,0))</f>
        <v>291.5</v>
      </c>
      <c r="M31" s="210">
        <f xml:space="preserve"> INDEX(F_Inputs!$A:$W,MATCH($C31,F_Inputs!$B:$B,0),MATCH(M$24,F_Inputs!$2:$2,0))</f>
        <v>299.56480180959397</v>
      </c>
      <c r="N31" s="210">
        <f xml:space="preserve"> INDEX(F_Inputs!$A:$W,MATCH($C31,F_Inputs!$B:$B,0),MATCH(N$24,F_Inputs!$2:$2,0))</f>
        <v>308.35190659433698</v>
      </c>
      <c r="O31" s="210">
        <f xml:space="preserve"> INDEX(F_Inputs!$A:$W,MATCH($C31,F_Inputs!$B:$B,0),MATCH(O$24,F_Inputs!$2:$2,0))</f>
        <v>318.01346672864003</v>
      </c>
      <c r="P31" s="210">
        <f xml:space="preserve"> INDEX(F_Inputs!$A:$W,MATCH($C31,F_Inputs!$B:$B,0),MATCH(P$24,F_Inputs!$2:$2,0))</f>
        <v>328.18989766395703</v>
      </c>
      <c r="Q31" s="210">
        <f xml:space="preserve"> INDEX(F_Inputs!$A:$W,MATCH($C31,F_Inputs!$B:$B,0),MATCH(Q$24,F_Inputs!$2:$2,0))</f>
        <v>338.69197438920298</v>
      </c>
      <c r="R31" s="45"/>
      <c r="S31" s="45"/>
      <c r="T31" s="45"/>
    </row>
    <row r="32" spans="1:20" s="37" customFormat="1">
      <c r="A32" s="34"/>
      <c r="B32" s="42"/>
      <c r="C32" s="34" t="s">
        <v>215</v>
      </c>
      <c r="D32" s="34"/>
      <c r="E32" s="36" t="s">
        <v>546</v>
      </c>
      <c r="F32" s="36"/>
      <c r="G32" s="28" t="s">
        <v>20</v>
      </c>
      <c r="H32" s="36"/>
      <c r="I32" s="34"/>
      <c r="J32" s="210">
        <f xml:space="preserve"> INDEX(F_Inputs!$A:$W,MATCH($C32,F_Inputs!$B:$B,0),MATCH(J$24,F_Inputs!$2:$2,0))</f>
        <v>275.10000000000002</v>
      </c>
      <c r="K32" s="210">
        <f xml:space="preserve"> INDEX(F_Inputs!$A:$W,MATCH($C32,F_Inputs!$B:$B,0),MATCH(K$24,F_Inputs!$2:$2,0))</f>
        <v>284.10000000000002</v>
      </c>
      <c r="L32" s="210">
        <f xml:space="preserve"> INDEX(F_Inputs!$A:$W,MATCH($C32,F_Inputs!$B:$B,0),MATCH(L$24,F_Inputs!$2:$2,0))</f>
        <v>292.14789585630501</v>
      </c>
      <c r="M32" s="210">
        <f xml:space="preserve"> INDEX(F_Inputs!$A:$W,MATCH($C32,F_Inputs!$B:$B,0),MATCH(M$24,F_Inputs!$2:$2,0))</f>
        <v>300.254973308324</v>
      </c>
      <c r="N32" s="210">
        <f xml:space="preserve"> INDEX(F_Inputs!$A:$W,MATCH($C32,F_Inputs!$B:$B,0),MATCH(N$24,F_Inputs!$2:$2,0))</f>
        <v>309.11238558080299</v>
      </c>
      <c r="O32" s="210">
        <f xml:space="preserve"> INDEX(F_Inputs!$A:$W,MATCH($C32,F_Inputs!$B:$B,0),MATCH(O$24,F_Inputs!$2:$2,0))</f>
        <v>318.84931327663401</v>
      </c>
      <c r="P32" s="210">
        <f xml:space="preserve"> INDEX(F_Inputs!$A:$W,MATCH($C32,F_Inputs!$B:$B,0),MATCH(P$24,F_Inputs!$2:$2,0))</f>
        <v>329.05249130148701</v>
      </c>
      <c r="Q32" s="210">
        <f xml:space="preserve"> INDEX(F_Inputs!$A:$W,MATCH($C32,F_Inputs!$B:$B,0),MATCH(Q$24,F_Inputs!$2:$2,0))</f>
        <v>339.58217102313398</v>
      </c>
      <c r="R32" s="45"/>
      <c r="S32" s="45"/>
      <c r="T32" s="45"/>
    </row>
    <row r="33" spans="1:20" s="37" customFormat="1">
      <c r="A33" s="34"/>
      <c r="B33" s="42"/>
      <c r="C33" s="34" t="s">
        <v>217</v>
      </c>
      <c r="D33" s="34"/>
      <c r="E33" s="36" t="s">
        <v>547</v>
      </c>
      <c r="F33" s="36"/>
      <c r="G33" s="28" t="s">
        <v>20</v>
      </c>
      <c r="H33" s="36"/>
      <c r="I33" s="34"/>
      <c r="J33" s="210">
        <f xml:space="preserve"> INDEX(F_Inputs!$A:$W,MATCH($C33,F_Inputs!$B:$B,0),MATCH(J$24,F_Inputs!$2:$2,0))</f>
        <v>275.3</v>
      </c>
      <c r="K33" s="210">
        <f xml:space="preserve"> INDEX(F_Inputs!$A:$W,MATCH($C33,F_Inputs!$B:$B,0),MATCH(K$24,F_Inputs!$2:$2,0))</f>
        <v>284.5</v>
      </c>
      <c r="L33" s="210">
        <f xml:space="preserve"> INDEX(F_Inputs!$A:$W,MATCH($C33,F_Inputs!$B:$B,0),MATCH(L$24,F_Inputs!$2:$2,0))</f>
        <v>292.79723174362402</v>
      </c>
      <c r="M33" s="210">
        <f xml:space="preserve"> INDEX(F_Inputs!$A:$W,MATCH($C33,F_Inputs!$B:$B,0),MATCH(M$24,F_Inputs!$2:$2,0))</f>
        <v>300.94673490273601</v>
      </c>
      <c r="N33" s="210">
        <f xml:space="preserve"> INDEX(F_Inputs!$A:$W,MATCH($C33,F_Inputs!$B:$B,0),MATCH(N$24,F_Inputs!$2:$2,0))</f>
        <v>309.87474011360501</v>
      </c>
      <c r="O33" s="210">
        <f xml:space="preserve"> INDEX(F_Inputs!$A:$W,MATCH($C33,F_Inputs!$B:$B,0),MATCH(O$24,F_Inputs!$2:$2,0))</f>
        <v>319.687356711002</v>
      </c>
      <c r="P33" s="210">
        <f xml:space="preserve"> INDEX(F_Inputs!$A:$W,MATCH($C33,F_Inputs!$B:$B,0),MATCH(P$24,F_Inputs!$2:$2,0))</f>
        <v>329.91735212575401</v>
      </c>
      <c r="Q33" s="210">
        <f xml:space="preserve"> INDEX(F_Inputs!$A:$W,MATCH($C33,F_Inputs!$B:$B,0),MATCH(Q$24,F_Inputs!$2:$2,0))</f>
        <v>340.474707393779</v>
      </c>
      <c r="R33" s="45"/>
      <c r="S33" s="45"/>
      <c r="T33" s="45"/>
    </row>
    <row r="34" spans="1:20" s="37" customFormat="1">
      <c r="A34" s="34"/>
      <c r="B34" s="42"/>
      <c r="C34" s="34" t="s">
        <v>219</v>
      </c>
      <c r="D34" s="34"/>
      <c r="E34" s="36" t="s">
        <v>548</v>
      </c>
      <c r="F34" s="36"/>
      <c r="G34" s="28" t="s">
        <v>20</v>
      </c>
      <c r="H34" s="36"/>
      <c r="I34" s="34"/>
      <c r="J34" s="210">
        <f xml:space="preserve"> INDEX(F_Inputs!$A:$W,MATCH($C34,F_Inputs!$B:$B,0),MATCH(J$24,F_Inputs!$2:$2,0))</f>
        <v>275.8</v>
      </c>
      <c r="K34" s="210">
        <f xml:space="preserve"> INDEX(F_Inputs!$A:$W,MATCH($C34,F_Inputs!$B:$B,0),MATCH(K$24,F_Inputs!$2:$2,0))</f>
        <v>284.60000000000002</v>
      </c>
      <c r="L34" s="210">
        <f xml:space="preserve"> INDEX(F_Inputs!$A:$W,MATCH($C34,F_Inputs!$B:$B,0),MATCH(L$24,F_Inputs!$2:$2,0))</f>
        <v>293.44801086260998</v>
      </c>
      <c r="M34" s="210">
        <f xml:space="preserve"> INDEX(F_Inputs!$A:$W,MATCH($C34,F_Inputs!$B:$B,0),MATCH(M$24,F_Inputs!$2:$2,0))</f>
        <v>301.640090256272</v>
      </c>
      <c r="N34" s="210">
        <f xml:space="preserve"> INDEX(F_Inputs!$A:$W,MATCH($C34,F_Inputs!$B:$B,0),MATCH(N$24,F_Inputs!$2:$2,0))</f>
        <v>310.638974818348</v>
      </c>
      <c r="O34" s="210">
        <f xml:space="preserve"> INDEX(F_Inputs!$A:$W,MATCH($C34,F_Inputs!$B:$B,0),MATCH(O$24,F_Inputs!$2:$2,0))</f>
        <v>320.52760280590201</v>
      </c>
      <c r="P34" s="210">
        <f xml:space="preserve"> INDEX(F_Inputs!$A:$W,MATCH($C34,F_Inputs!$B:$B,0),MATCH(P$24,F_Inputs!$2:$2,0))</f>
        <v>330.78448609569102</v>
      </c>
      <c r="Q34" s="210">
        <f xml:space="preserve"> INDEX(F_Inputs!$A:$W,MATCH($C34,F_Inputs!$B:$B,0),MATCH(Q$24,F_Inputs!$2:$2,0))</f>
        <v>341.36958965075303</v>
      </c>
      <c r="R34" s="45"/>
      <c r="S34" s="45"/>
      <c r="T34" s="45"/>
    </row>
    <row r="35" spans="1:20" s="37" customFormat="1">
      <c r="A35" s="34"/>
      <c r="B35" s="42"/>
      <c r="C35" s="34" t="s">
        <v>221</v>
      </c>
      <c r="D35" s="34"/>
      <c r="E35" s="36" t="s">
        <v>549</v>
      </c>
      <c r="F35" s="36"/>
      <c r="G35" s="28" t="s">
        <v>20</v>
      </c>
      <c r="H35" s="36"/>
      <c r="I35" s="34"/>
      <c r="J35" s="210">
        <f xml:space="preserve"> INDEX(F_Inputs!$A:$W,MATCH($C35,F_Inputs!$B:$B,0),MATCH(J$24,F_Inputs!$2:$2,0))</f>
        <v>278.10000000000002</v>
      </c>
      <c r="K35" s="210">
        <f xml:space="preserve"> INDEX(F_Inputs!$A:$W,MATCH($C35,F_Inputs!$B:$B,0),MATCH(K$24,F_Inputs!$2:$2,0))</f>
        <v>285.60000000000002</v>
      </c>
      <c r="L35" s="210">
        <f xml:space="preserve"> INDEX(F_Inputs!$A:$W,MATCH($C35,F_Inputs!$B:$B,0),MATCH(L$24,F_Inputs!$2:$2,0))</f>
        <v>294.100236421028</v>
      </c>
      <c r="M35" s="210">
        <f xml:space="preserve"> INDEX(F_Inputs!$A:$W,MATCH($C35,F_Inputs!$B:$B,0),MATCH(M$24,F_Inputs!$2:$2,0))</f>
        <v>302.33504304081703</v>
      </c>
      <c r="N35" s="210">
        <f xml:space="preserve"> INDEX(F_Inputs!$A:$W,MATCH($C35,F_Inputs!$B:$B,0),MATCH(N$24,F_Inputs!$2:$2,0))</f>
        <v>311.40509433204198</v>
      </c>
      <c r="O35" s="210">
        <f xml:space="preserve"> INDEX(F_Inputs!$A:$W,MATCH($C35,F_Inputs!$B:$B,0),MATCH(O$24,F_Inputs!$2:$2,0))</f>
        <v>321.37005735066703</v>
      </c>
      <c r="P35" s="210">
        <f xml:space="preserve"> INDEX(F_Inputs!$A:$W,MATCH($C35,F_Inputs!$B:$B,0),MATCH(P$24,F_Inputs!$2:$2,0))</f>
        <v>331.65389918588897</v>
      </c>
      <c r="Q35" s="210">
        <f xml:space="preserve"> INDEX(F_Inputs!$A:$W,MATCH($C35,F_Inputs!$B:$B,0),MATCH(Q$24,F_Inputs!$2:$2,0))</f>
        <v>342.26682395983698</v>
      </c>
      <c r="R35" s="45"/>
      <c r="S35" s="45"/>
      <c r="T35" s="45"/>
    </row>
    <row r="36" spans="1:20" s="37" customFormat="1">
      <c r="A36" s="34"/>
      <c r="B36" s="42"/>
      <c r="C36" s="34" t="s">
        <v>223</v>
      </c>
      <c r="D36" s="34"/>
      <c r="E36" s="36" t="s">
        <v>550</v>
      </c>
      <c r="F36" s="36"/>
      <c r="G36" s="28" t="s">
        <v>20</v>
      </c>
      <c r="H36" s="36"/>
      <c r="I36" s="34"/>
      <c r="J36" s="210">
        <f xml:space="preserve"> INDEX(F_Inputs!$A:$W,MATCH($C36,F_Inputs!$B:$B,0),MATCH(J$24,F_Inputs!$2:$2,0))</f>
        <v>276</v>
      </c>
      <c r="K36" s="210">
        <f xml:space="preserve"> INDEX(F_Inputs!$A:$W,MATCH($C36,F_Inputs!$B:$B,0),MATCH(K$24,F_Inputs!$2:$2,0))</f>
        <v>283</v>
      </c>
      <c r="L36" s="210">
        <f xml:space="preserve"> INDEX(F_Inputs!$A:$W,MATCH($C36,F_Inputs!$B:$B,0),MATCH(L$24,F_Inputs!$2:$2,0))</f>
        <v>294.77781803182302</v>
      </c>
      <c r="M36" s="210">
        <f xml:space="preserve"> INDEX(F_Inputs!$A:$W,MATCH($C36,F_Inputs!$B:$B,0),MATCH(M$24,F_Inputs!$2:$2,0))</f>
        <v>303.08068281857697</v>
      </c>
      <c r="N36" s="210">
        <f xml:space="preserve"> INDEX(F_Inputs!$A:$W,MATCH($C36,F_Inputs!$B:$B,0),MATCH(N$24,F_Inputs!$2:$2,0))</f>
        <v>312.22357185062901</v>
      </c>
      <c r="O36" s="210">
        <f xml:space="preserve"> INDEX(F_Inputs!$A:$W,MATCH($C36,F_Inputs!$B:$B,0),MATCH(O$24,F_Inputs!$2:$2,0))</f>
        <v>322.21472614984901</v>
      </c>
      <c r="P36" s="210">
        <f xml:space="preserve"> INDEX(F_Inputs!$A:$W,MATCH($C36,F_Inputs!$B:$B,0),MATCH(P$24,F_Inputs!$2:$2,0))</f>
        <v>332.52559738664399</v>
      </c>
      <c r="Q36" s="210">
        <f xml:space="preserve"> INDEX(F_Inputs!$A:$W,MATCH($C36,F_Inputs!$B:$B,0),MATCH(Q$24,F_Inputs!$2:$2,0))</f>
        <v>343.16641650301699</v>
      </c>
      <c r="R36" s="45"/>
      <c r="S36" s="45"/>
      <c r="T36" s="45"/>
    </row>
    <row r="37" spans="1:20" s="37" customFormat="1">
      <c r="A37" s="34"/>
      <c r="B37" s="42"/>
      <c r="C37" s="34" t="s">
        <v>225</v>
      </c>
      <c r="D37" s="34"/>
      <c r="E37" s="36" t="s">
        <v>551</v>
      </c>
      <c r="F37" s="36"/>
      <c r="G37" s="28" t="s">
        <v>20</v>
      </c>
      <c r="H37" s="36"/>
      <c r="I37" s="34"/>
      <c r="J37" s="210">
        <f xml:space="preserve"> INDEX(F_Inputs!$A:$W,MATCH($C37,F_Inputs!$B:$B,0),MATCH(J$24,F_Inputs!$2:$2,0))</f>
        <v>278.10000000000002</v>
      </c>
      <c r="K37" s="210">
        <f xml:space="preserve"> INDEX(F_Inputs!$A:$W,MATCH($C37,F_Inputs!$B:$B,0),MATCH(K$24,F_Inputs!$2:$2,0))</f>
        <v>285</v>
      </c>
      <c r="L37" s="210">
        <f xml:space="preserve"> INDEX(F_Inputs!$A:$W,MATCH($C37,F_Inputs!$B:$B,0),MATCH(L$24,F_Inputs!$2:$2,0))</f>
        <v>295.45696073228203</v>
      </c>
      <c r="M37" s="210">
        <f xml:space="preserve"> INDEX(F_Inputs!$A:$W,MATCH($C37,F_Inputs!$B:$B,0),MATCH(M$24,F_Inputs!$2:$2,0))</f>
        <v>303.82816154518099</v>
      </c>
      <c r="N37" s="210">
        <f xml:space="preserve"> INDEX(F_Inputs!$A:$W,MATCH($C37,F_Inputs!$B:$B,0),MATCH(N$24,F_Inputs!$2:$2,0))</f>
        <v>313.04420060392698</v>
      </c>
      <c r="O37" s="210">
        <f xml:space="preserve"> INDEX(F_Inputs!$A:$W,MATCH($C37,F_Inputs!$B:$B,0),MATCH(O$24,F_Inputs!$2:$2,0))</f>
        <v>323.06161502325301</v>
      </c>
      <c r="P37" s="210">
        <f xml:space="preserve"> INDEX(F_Inputs!$A:$W,MATCH($C37,F_Inputs!$B:$B,0),MATCH(P$24,F_Inputs!$2:$2,0))</f>
        <v>333.39958670399699</v>
      </c>
      <c r="Q37" s="210">
        <f xml:space="preserve"> INDEX(F_Inputs!$A:$W,MATCH($C37,F_Inputs!$B:$B,0),MATCH(Q$24,F_Inputs!$2:$2,0))</f>
        <v>344.06837347852502</v>
      </c>
      <c r="R37" s="45"/>
      <c r="S37" s="45"/>
      <c r="T37" s="45"/>
    </row>
    <row r="38" spans="1:20" s="37" customFormat="1">
      <c r="A38" s="34"/>
      <c r="B38" s="42"/>
      <c r="C38" s="34" t="s">
        <v>227</v>
      </c>
      <c r="D38" s="34"/>
      <c r="E38" s="36" t="s">
        <v>552</v>
      </c>
      <c r="F38" s="36"/>
      <c r="G38" s="28" t="s">
        <v>20</v>
      </c>
      <c r="H38" s="36"/>
      <c r="I38" s="34"/>
      <c r="J38" s="210">
        <f xml:space="preserve"> INDEX(F_Inputs!$A:$W,MATCH($C38,F_Inputs!$B:$B,0),MATCH(J$24,F_Inputs!$2:$2,0))</f>
        <v>278.3</v>
      </c>
      <c r="K38" s="210">
        <f xml:space="preserve"> INDEX(F_Inputs!$A:$W,MATCH($C38,F_Inputs!$B:$B,0),MATCH(K$24,F_Inputs!$2:$2,0))</f>
        <v>285.10000000000002</v>
      </c>
      <c r="L38" s="210">
        <f xml:space="preserve"> INDEX(F_Inputs!$A:$W,MATCH($C38,F_Inputs!$B:$B,0),MATCH(L$24,F_Inputs!$2:$2,0))</f>
        <v>296.13766811902099</v>
      </c>
      <c r="M38" s="210">
        <f xml:space="preserve"> INDEX(F_Inputs!$A:$W,MATCH($C38,F_Inputs!$B:$B,0),MATCH(M$24,F_Inputs!$2:$2,0))</f>
        <v>304.57748375597498</v>
      </c>
      <c r="N38" s="210">
        <f xml:space="preserve"> INDEX(F_Inputs!$A:$W,MATCH($C38,F_Inputs!$B:$B,0),MATCH(N$24,F_Inputs!$2:$2,0))</f>
        <v>313.86698624610801</v>
      </c>
      <c r="O38" s="210">
        <f xml:space="preserve"> INDEX(F_Inputs!$A:$W,MATCH($C38,F_Inputs!$B:$B,0),MATCH(O$24,F_Inputs!$2:$2,0))</f>
        <v>323.91072980598301</v>
      </c>
      <c r="P38" s="210">
        <f xml:space="preserve"> INDEX(F_Inputs!$A:$W,MATCH($C38,F_Inputs!$B:$B,0),MATCH(P$24,F_Inputs!$2:$2,0))</f>
        <v>334.27587315977502</v>
      </c>
      <c r="Q38" s="210">
        <f xml:space="preserve"> INDEX(F_Inputs!$A:$W,MATCH($C38,F_Inputs!$B:$B,0),MATCH(Q$24,F_Inputs!$2:$2,0))</f>
        <v>344.972701100888</v>
      </c>
      <c r="R38" s="45"/>
      <c r="S38" s="45"/>
      <c r="T38" s="45"/>
    </row>
    <row r="39" spans="1:20" s="37" customFormat="1">
      <c r="A39" s="34"/>
      <c r="B39" s="42"/>
      <c r="C39" s="34"/>
      <c r="D39" s="34"/>
      <c r="E39" s="36"/>
      <c r="F39" s="36"/>
      <c r="G39" s="36"/>
      <c r="H39" s="36"/>
      <c r="I39" s="34"/>
      <c r="J39" s="173"/>
      <c r="K39" s="173"/>
      <c r="L39" s="173"/>
      <c r="M39" s="173"/>
      <c r="N39" s="173"/>
      <c r="O39" s="173"/>
      <c r="P39" s="173"/>
      <c r="Q39" s="173"/>
      <c r="R39" s="36"/>
      <c r="S39" s="36"/>
      <c r="T39" s="34"/>
    </row>
    <row r="40" spans="1:20" s="37" customFormat="1">
      <c r="A40" s="34"/>
      <c r="B40" s="42" t="s">
        <v>553</v>
      </c>
      <c r="C40" s="34"/>
      <c r="E40" s="43"/>
      <c r="F40" s="36"/>
      <c r="G40" s="36"/>
      <c r="H40" s="36"/>
      <c r="I40" s="34"/>
      <c r="J40" s="173"/>
      <c r="K40" s="173"/>
      <c r="L40" s="173"/>
      <c r="M40" s="173"/>
      <c r="N40" s="173"/>
      <c r="O40" s="173"/>
      <c r="P40" s="173"/>
      <c r="Q40" s="173"/>
      <c r="R40" s="36"/>
      <c r="S40" s="36"/>
      <c r="T40" s="34"/>
    </row>
    <row r="41" spans="1:20" s="37" customFormat="1">
      <c r="A41" s="34"/>
      <c r="B41" s="42"/>
      <c r="C41" s="34" t="s">
        <v>229</v>
      </c>
      <c r="D41" s="43"/>
      <c r="E41" s="36" t="s">
        <v>554</v>
      </c>
      <c r="F41" s="36"/>
      <c r="G41" s="28" t="s">
        <v>20</v>
      </c>
      <c r="H41" s="36"/>
      <c r="I41" s="34"/>
      <c r="J41" s="210">
        <f xml:space="preserve"> INDEX(F_Inputs!$A:$W,MATCH($C41,F_Inputs!$B:$B,0),MATCH(J$24,F_Inputs!$2:$2,0))</f>
        <v>103.2</v>
      </c>
      <c r="K41" s="210">
        <f xml:space="preserve"> INDEX(F_Inputs!$A:$W,MATCH($C41,F_Inputs!$B:$B,0),MATCH(K$24,F_Inputs!$2:$2,0))</f>
        <v>105.5</v>
      </c>
      <c r="L41" s="210">
        <f xml:space="preserve"> INDEX(F_Inputs!$A:$W,MATCH($C41,F_Inputs!$B:$B,0),MATCH(L$24,F_Inputs!$2:$2,0))</f>
        <v>107.6</v>
      </c>
      <c r="M41" s="210">
        <f xml:space="preserve"> INDEX(F_Inputs!$A:$W,MATCH($C41,F_Inputs!$B:$B,0),MATCH(M$24,F_Inputs!$2:$2,0))</f>
        <v>109.703354739972</v>
      </c>
      <c r="N41" s="210">
        <f xml:space="preserve"> INDEX(F_Inputs!$A:$W,MATCH($C41,F_Inputs!$B:$B,0),MATCH(N$24,F_Inputs!$2:$2,0))</f>
        <v>111.897421834771</v>
      </c>
      <c r="O41" s="210">
        <f xml:space="preserve"> INDEX(F_Inputs!$A:$W,MATCH($C41,F_Inputs!$B:$B,0),MATCH(O$24,F_Inputs!$2:$2,0))</f>
        <v>114.172657229451</v>
      </c>
      <c r="P41" s="210">
        <f xml:space="preserve"> INDEX(F_Inputs!$A:$W,MATCH($C41,F_Inputs!$B:$B,0),MATCH(P$24,F_Inputs!$2:$2,0))</f>
        <v>116.57028303126999</v>
      </c>
      <c r="Q41" s="210">
        <f xml:space="preserve"> INDEX(F_Inputs!$A:$W,MATCH($C41,F_Inputs!$B:$B,0),MATCH(Q$24,F_Inputs!$2:$2,0))</f>
        <v>119.01825897492699</v>
      </c>
      <c r="R41" s="45"/>
      <c r="S41" s="45"/>
      <c r="T41" s="45"/>
    </row>
    <row r="42" spans="1:20" s="37" customFormat="1">
      <c r="A42" s="34"/>
      <c r="B42" s="42"/>
      <c r="C42" s="34" t="s">
        <v>231</v>
      </c>
      <c r="D42" s="43"/>
      <c r="E42" s="36" t="s">
        <v>555</v>
      </c>
      <c r="F42" s="36"/>
      <c r="G42" s="28" t="s">
        <v>20</v>
      </c>
      <c r="H42" s="36"/>
      <c r="I42" s="34"/>
      <c r="J42" s="210">
        <f xml:space="preserve"> INDEX(F_Inputs!$A:$W,MATCH($C42,F_Inputs!$B:$B,0),MATCH(J$24,F_Inputs!$2:$2,0))</f>
        <v>103.5</v>
      </c>
      <c r="K42" s="210">
        <f xml:space="preserve"> INDEX(F_Inputs!$A:$W,MATCH($C42,F_Inputs!$B:$B,0),MATCH(K$24,F_Inputs!$2:$2,0))</f>
        <v>105.9</v>
      </c>
      <c r="L42" s="210">
        <f xml:space="preserve"> INDEX(F_Inputs!$A:$W,MATCH($C42,F_Inputs!$B:$B,0),MATCH(L$24,F_Inputs!$2:$2,0))</f>
        <v>107.9</v>
      </c>
      <c r="M42" s="210">
        <f xml:space="preserve"> INDEX(F_Inputs!$A:$W,MATCH($C42,F_Inputs!$B:$B,0),MATCH(M$24,F_Inputs!$2:$2,0))</f>
        <v>109.884538749418</v>
      </c>
      <c r="N42" s="210">
        <f xml:space="preserve"> INDEX(F_Inputs!$A:$W,MATCH($C42,F_Inputs!$B:$B,0),MATCH(N$24,F_Inputs!$2:$2,0))</f>
        <v>112.082229524407</v>
      </c>
      <c r="O42" s="210">
        <f xml:space="preserve"> INDEX(F_Inputs!$A:$W,MATCH($C42,F_Inputs!$B:$B,0),MATCH(O$24,F_Inputs!$2:$2,0))</f>
        <v>114.370561696745</v>
      </c>
      <c r="P42" s="210">
        <f xml:space="preserve"> INDEX(F_Inputs!$A:$W,MATCH($C42,F_Inputs!$B:$B,0),MATCH(P$24,F_Inputs!$2:$2,0))</f>
        <v>116.772343492377</v>
      </c>
      <c r="Q42" s="210">
        <f xml:space="preserve"> INDEX(F_Inputs!$A:$W,MATCH($C42,F_Inputs!$B:$B,0),MATCH(Q$24,F_Inputs!$2:$2,0))</f>
        <v>119.22456270571701</v>
      </c>
      <c r="R42" s="45"/>
      <c r="S42" s="45"/>
      <c r="T42" s="45"/>
    </row>
    <row r="43" spans="1:20" s="37" customFormat="1">
      <c r="A43" s="34"/>
      <c r="B43" s="42"/>
      <c r="C43" s="34" t="s">
        <v>233</v>
      </c>
      <c r="D43" s="43"/>
      <c r="E43" s="36" t="s">
        <v>556</v>
      </c>
      <c r="F43" s="36"/>
      <c r="G43" s="28" t="s">
        <v>20</v>
      </c>
      <c r="H43" s="36"/>
      <c r="I43" s="34"/>
      <c r="J43" s="210">
        <f xml:space="preserve"> INDEX(F_Inputs!$A:$W,MATCH($C43,F_Inputs!$B:$B,0),MATCH(J$24,F_Inputs!$2:$2,0))</f>
        <v>103.5</v>
      </c>
      <c r="K43" s="210">
        <f xml:space="preserve"> INDEX(F_Inputs!$A:$W,MATCH($C43,F_Inputs!$B:$B,0),MATCH(K$24,F_Inputs!$2:$2,0))</f>
        <v>105.9</v>
      </c>
      <c r="L43" s="210">
        <f xml:space="preserve"> INDEX(F_Inputs!$A:$W,MATCH($C43,F_Inputs!$B:$B,0),MATCH(L$24,F_Inputs!$2:$2,0))</f>
        <v>107.9</v>
      </c>
      <c r="M43" s="210">
        <f xml:space="preserve"> INDEX(F_Inputs!$A:$W,MATCH($C43,F_Inputs!$B:$B,0),MATCH(M$24,F_Inputs!$2:$2,0))</f>
        <v>110.066021998987</v>
      </c>
      <c r="N43" s="210">
        <f xml:space="preserve"> INDEX(F_Inputs!$A:$W,MATCH($C43,F_Inputs!$B:$B,0),MATCH(N$24,F_Inputs!$2:$2,0))</f>
        <v>112.26734243896701</v>
      </c>
      <c r="O43" s="210">
        <f xml:space="preserve"> INDEX(F_Inputs!$A:$W,MATCH($C43,F_Inputs!$B:$B,0),MATCH(O$24,F_Inputs!$2:$2,0))</f>
        <v>114.568809207453</v>
      </c>
      <c r="P43" s="210">
        <f xml:space="preserve"> INDEX(F_Inputs!$A:$W,MATCH($C43,F_Inputs!$B:$B,0),MATCH(P$24,F_Inputs!$2:$2,0))</f>
        <v>116.97475420081</v>
      </c>
      <c r="Q43" s="210">
        <f xml:space="preserve"> INDEX(F_Inputs!$A:$W,MATCH($C43,F_Inputs!$B:$B,0),MATCH(Q$24,F_Inputs!$2:$2,0))</f>
        <v>119.431224039027</v>
      </c>
      <c r="R43" s="45"/>
      <c r="S43" s="45"/>
      <c r="T43" s="45"/>
    </row>
    <row r="44" spans="1:20" s="37" customFormat="1">
      <c r="A44" s="34"/>
      <c r="B44" s="42"/>
      <c r="C44" s="34" t="s">
        <v>235</v>
      </c>
      <c r="D44" s="43"/>
      <c r="E44" s="36" t="s">
        <v>557</v>
      </c>
      <c r="F44" s="36"/>
      <c r="G44" s="28" t="s">
        <v>20</v>
      </c>
      <c r="H44" s="36"/>
      <c r="I44" s="34"/>
      <c r="J44" s="210">
        <f xml:space="preserve"> INDEX(F_Inputs!$A:$W,MATCH($C44,F_Inputs!$B:$B,0),MATCH(J$24,F_Inputs!$2:$2,0))</f>
        <v>103.5</v>
      </c>
      <c r="K44" s="210">
        <f xml:space="preserve"> INDEX(F_Inputs!$A:$W,MATCH($C44,F_Inputs!$B:$B,0),MATCH(K$24,F_Inputs!$2:$2,0))</f>
        <v>105.9</v>
      </c>
      <c r="L44" s="210">
        <f xml:space="preserve"> INDEX(F_Inputs!$A:$W,MATCH($C44,F_Inputs!$B:$B,0),MATCH(L$24,F_Inputs!$2:$2,0))</f>
        <v>108</v>
      </c>
      <c r="M44" s="210">
        <f xml:space="preserve"> INDEX(F_Inputs!$A:$W,MATCH($C44,F_Inputs!$B:$B,0),MATCH(M$24,F_Inputs!$2:$2,0))</f>
        <v>110.24780498289699</v>
      </c>
      <c r="N44" s="210">
        <f xml:space="preserve"> INDEX(F_Inputs!$A:$W,MATCH($C44,F_Inputs!$B:$B,0),MATCH(N$24,F_Inputs!$2:$2,0))</f>
        <v>112.452761082555</v>
      </c>
      <c r="O44" s="210">
        <f xml:space="preserve"> INDEX(F_Inputs!$A:$W,MATCH($C44,F_Inputs!$B:$B,0),MATCH(O$24,F_Inputs!$2:$2,0))</f>
        <v>114.7674003562</v>
      </c>
      <c r="P44" s="210">
        <f xml:space="preserve"> INDEX(F_Inputs!$A:$W,MATCH($C44,F_Inputs!$B:$B,0),MATCH(P$24,F_Inputs!$2:$2,0))</f>
        <v>117.17751576368001</v>
      </c>
      <c r="Q44" s="210">
        <f xml:space="preserve"> INDEX(F_Inputs!$A:$W,MATCH($C44,F_Inputs!$B:$B,0),MATCH(Q$24,F_Inputs!$2:$2,0))</f>
        <v>119.638243594717</v>
      </c>
      <c r="R44" s="45"/>
      <c r="S44" s="45"/>
      <c r="T44" s="45"/>
    </row>
    <row r="45" spans="1:20" s="37" customFormat="1">
      <c r="A45" s="34"/>
      <c r="B45" s="42"/>
      <c r="C45" s="34" t="s">
        <v>237</v>
      </c>
      <c r="D45" s="43"/>
      <c r="E45" s="36" t="s">
        <v>558</v>
      </c>
      <c r="F45" s="36"/>
      <c r="G45" s="28" t="s">
        <v>20</v>
      </c>
      <c r="H45" s="36"/>
      <c r="I45" s="34"/>
      <c r="J45" s="210">
        <f xml:space="preserve"> INDEX(F_Inputs!$A:$W,MATCH($C45,F_Inputs!$B:$B,0),MATCH(J$24,F_Inputs!$2:$2,0))</f>
        <v>104</v>
      </c>
      <c r="K45" s="210">
        <f xml:space="preserve"> INDEX(F_Inputs!$A:$W,MATCH($C45,F_Inputs!$B:$B,0),MATCH(K$24,F_Inputs!$2:$2,0))</f>
        <v>106.5</v>
      </c>
      <c r="L45" s="210">
        <f xml:space="preserve"> INDEX(F_Inputs!$A:$W,MATCH($C45,F_Inputs!$B:$B,0),MATCH(L$24,F_Inputs!$2:$2,0))</f>
        <v>108.3</v>
      </c>
      <c r="M45" s="210">
        <f xml:space="preserve"> INDEX(F_Inputs!$A:$W,MATCH($C45,F_Inputs!$B:$B,0),MATCH(M$24,F_Inputs!$2:$2,0))</f>
        <v>110.429888196185</v>
      </c>
      <c r="N45" s="210">
        <f xml:space="preserve"> INDEX(F_Inputs!$A:$W,MATCH($C45,F_Inputs!$B:$B,0),MATCH(N$24,F_Inputs!$2:$2,0))</f>
        <v>112.638485960108</v>
      </c>
      <c r="O45" s="210">
        <f xml:space="preserve"> INDEX(F_Inputs!$A:$W,MATCH($C45,F_Inputs!$B:$B,0),MATCH(O$24,F_Inputs!$2:$2,0))</f>
        <v>114.96633573864</v>
      </c>
      <c r="P45" s="210">
        <f xml:space="preserve"> INDEX(F_Inputs!$A:$W,MATCH($C45,F_Inputs!$B:$B,0),MATCH(P$24,F_Inputs!$2:$2,0))</f>
        <v>117.380628789151</v>
      </c>
      <c r="Q45" s="210">
        <f xml:space="preserve"> INDEX(F_Inputs!$A:$W,MATCH($C45,F_Inputs!$B:$B,0),MATCH(Q$24,F_Inputs!$2:$2,0))</f>
        <v>119.845621993724</v>
      </c>
      <c r="R45" s="45"/>
      <c r="S45" s="45"/>
      <c r="T45" s="45"/>
    </row>
    <row r="46" spans="1:20" s="37" customFormat="1">
      <c r="A46" s="34"/>
      <c r="B46" s="42"/>
      <c r="C46" s="34" t="s">
        <v>239</v>
      </c>
      <c r="D46" s="43"/>
      <c r="E46" s="36" t="s">
        <v>559</v>
      </c>
      <c r="F46" s="36"/>
      <c r="G46" s="28" t="s">
        <v>20</v>
      </c>
      <c r="H46" s="36"/>
      <c r="I46" s="34"/>
      <c r="J46" s="210">
        <f xml:space="preserve"> INDEX(F_Inputs!$A:$W,MATCH($C46,F_Inputs!$B:$B,0),MATCH(J$24,F_Inputs!$2:$2,0))</f>
        <v>104.3</v>
      </c>
      <c r="K46" s="210">
        <f xml:space="preserve"> INDEX(F_Inputs!$A:$W,MATCH($C46,F_Inputs!$B:$B,0),MATCH(K$24,F_Inputs!$2:$2,0))</f>
        <v>106.6</v>
      </c>
      <c r="L46" s="210">
        <f xml:space="preserve"> INDEX(F_Inputs!$A:$W,MATCH($C46,F_Inputs!$B:$B,0),MATCH(L$24,F_Inputs!$2:$2,0))</f>
        <v>108.469999617629</v>
      </c>
      <c r="M46" s="210">
        <f xml:space="preserve"> INDEX(F_Inputs!$A:$W,MATCH($C46,F_Inputs!$B:$B,0),MATCH(M$24,F_Inputs!$2:$2,0))</f>
        <v>110.61227213470301</v>
      </c>
      <c r="N46" s="210">
        <f xml:space="preserve"> INDEX(F_Inputs!$A:$W,MATCH($C46,F_Inputs!$B:$B,0),MATCH(N$24,F_Inputs!$2:$2,0))</f>
        <v>112.824517577397</v>
      </c>
      <c r="O46" s="210">
        <f xml:space="preserve"> INDEX(F_Inputs!$A:$W,MATCH($C46,F_Inputs!$B:$B,0),MATCH(O$24,F_Inputs!$2:$2,0))</f>
        <v>115.16561595146101</v>
      </c>
      <c r="P46" s="210">
        <f xml:space="preserve"> INDEX(F_Inputs!$A:$W,MATCH($C46,F_Inputs!$B:$B,0),MATCH(P$24,F_Inputs!$2:$2,0))</f>
        <v>117.58409388644201</v>
      </c>
      <c r="Q46" s="210">
        <f xml:space="preserve"> INDEX(F_Inputs!$A:$W,MATCH($C46,F_Inputs!$B:$B,0),MATCH(Q$24,F_Inputs!$2:$2,0))</f>
        <v>120.05335985805699</v>
      </c>
      <c r="R46" s="45"/>
      <c r="S46" s="45"/>
      <c r="T46" s="45"/>
    </row>
    <row r="47" spans="1:20" s="37" customFormat="1">
      <c r="A47" s="34"/>
      <c r="B47" s="42"/>
      <c r="C47" s="34" t="s">
        <v>241</v>
      </c>
      <c r="D47" s="43"/>
      <c r="E47" s="36" t="s">
        <v>560</v>
      </c>
      <c r="F47" s="36"/>
      <c r="G47" s="28" t="s">
        <v>20</v>
      </c>
      <c r="H47" s="36"/>
      <c r="I47" s="34"/>
      <c r="J47" s="210">
        <f xml:space="preserve"> INDEX(F_Inputs!$A:$W,MATCH($C47,F_Inputs!$B:$B,0),MATCH(J$24,F_Inputs!$2:$2,0))</f>
        <v>104.4</v>
      </c>
      <c r="K47" s="210">
        <f xml:space="preserve"> INDEX(F_Inputs!$A:$W,MATCH($C47,F_Inputs!$B:$B,0),MATCH(K$24,F_Inputs!$2:$2,0))</f>
        <v>106.7</v>
      </c>
      <c r="L47" s="210">
        <f xml:space="preserve"> INDEX(F_Inputs!$A:$W,MATCH($C47,F_Inputs!$B:$B,0),MATCH(L$24,F_Inputs!$2:$2,0))</f>
        <v>108.64026608539599</v>
      </c>
      <c r="M47" s="210">
        <f xml:space="preserve"> INDEX(F_Inputs!$A:$W,MATCH($C47,F_Inputs!$B:$B,0),MATCH(M$24,F_Inputs!$2:$2,0))</f>
        <v>110.794957295123</v>
      </c>
      <c r="N47" s="210">
        <f xml:space="preserve"> INDEX(F_Inputs!$A:$W,MATCH($C47,F_Inputs!$B:$B,0),MATCH(N$24,F_Inputs!$2:$2,0))</f>
        <v>113.01085644102599</v>
      </c>
      <c r="O47" s="210">
        <f xml:space="preserve"> INDEX(F_Inputs!$A:$W,MATCH($C47,F_Inputs!$B:$B,0),MATCH(O$24,F_Inputs!$2:$2,0))</f>
        <v>115.365241592385</v>
      </c>
      <c r="P47" s="210">
        <f xml:space="preserve"> INDEX(F_Inputs!$A:$W,MATCH($C47,F_Inputs!$B:$B,0),MATCH(P$24,F_Inputs!$2:$2,0))</f>
        <v>117.78791166582501</v>
      </c>
      <c r="Q47" s="210">
        <f xml:space="preserve"> INDEX(F_Inputs!$A:$W,MATCH($C47,F_Inputs!$B:$B,0),MATCH(Q$24,F_Inputs!$2:$2,0))</f>
        <v>120.261457810807</v>
      </c>
      <c r="R47" s="45"/>
      <c r="S47" s="45"/>
      <c r="T47" s="45"/>
    </row>
    <row r="48" spans="1:20" s="37" customFormat="1">
      <c r="A48" s="34"/>
      <c r="B48" s="42"/>
      <c r="C48" s="34" t="s">
        <v>243</v>
      </c>
      <c r="D48" s="43"/>
      <c r="E48" s="36" t="s">
        <v>561</v>
      </c>
      <c r="F48" s="36"/>
      <c r="G48" s="28" t="s">
        <v>20</v>
      </c>
      <c r="H48" s="36"/>
      <c r="I48" s="34"/>
      <c r="J48" s="210">
        <f xml:space="preserve"> INDEX(F_Inputs!$A:$W,MATCH($C48,F_Inputs!$B:$B,0),MATCH(J$24,F_Inputs!$2:$2,0))</f>
        <v>104.7</v>
      </c>
      <c r="K48" s="210">
        <f xml:space="preserve"> INDEX(F_Inputs!$A:$W,MATCH($C48,F_Inputs!$B:$B,0),MATCH(K$24,F_Inputs!$2:$2,0))</f>
        <v>106.9</v>
      </c>
      <c r="L48" s="210">
        <f xml:space="preserve"> INDEX(F_Inputs!$A:$W,MATCH($C48,F_Inputs!$B:$B,0),MATCH(L$24,F_Inputs!$2:$2,0))</f>
        <v>108.81079982217901</v>
      </c>
      <c r="M48" s="210">
        <f xml:space="preserve"> INDEX(F_Inputs!$A:$W,MATCH($C48,F_Inputs!$B:$B,0),MATCH(M$24,F_Inputs!$2:$2,0))</f>
        <v>110.977944174939</v>
      </c>
      <c r="N48" s="210">
        <f xml:space="preserve"> INDEX(F_Inputs!$A:$W,MATCH($C48,F_Inputs!$B:$B,0),MATCH(N$24,F_Inputs!$2:$2,0))</f>
        <v>113.197503058438</v>
      </c>
      <c r="O48" s="210">
        <f xml:space="preserve"> INDEX(F_Inputs!$A:$W,MATCH($C48,F_Inputs!$B:$B,0),MATCH(O$24,F_Inputs!$2:$2,0))</f>
        <v>115.565213260169</v>
      </c>
      <c r="P48" s="210">
        <f xml:space="preserve"> INDEX(F_Inputs!$A:$W,MATCH($C48,F_Inputs!$B:$B,0),MATCH(P$24,F_Inputs!$2:$2,0))</f>
        <v>117.992082738633</v>
      </c>
      <c r="Q48" s="210">
        <f xml:space="preserve"> INDEX(F_Inputs!$A:$W,MATCH($C48,F_Inputs!$B:$B,0),MATCH(Q$24,F_Inputs!$2:$2,0))</f>
        <v>120.46991647614399</v>
      </c>
      <c r="R48" s="45"/>
      <c r="S48" s="45"/>
      <c r="T48" s="45"/>
    </row>
    <row r="49" spans="1:20" s="37" customFormat="1">
      <c r="A49" s="34"/>
      <c r="B49" s="42"/>
      <c r="C49" s="34" t="s">
        <v>245</v>
      </c>
      <c r="D49" s="43"/>
      <c r="E49" s="36" t="s">
        <v>562</v>
      </c>
      <c r="F49" s="36"/>
      <c r="G49" s="28" t="s">
        <v>20</v>
      </c>
      <c r="H49" s="36"/>
      <c r="I49" s="34"/>
      <c r="J49" s="210">
        <f xml:space="preserve"> INDEX(F_Inputs!$A:$W,MATCH($C49,F_Inputs!$B:$B,0),MATCH(J$24,F_Inputs!$2:$2,0))</f>
        <v>105</v>
      </c>
      <c r="K49" s="210">
        <f xml:space="preserve"> INDEX(F_Inputs!$A:$W,MATCH($C49,F_Inputs!$B:$B,0),MATCH(K$24,F_Inputs!$2:$2,0))</f>
        <v>107.1</v>
      </c>
      <c r="L49" s="210">
        <f xml:space="preserve"> INDEX(F_Inputs!$A:$W,MATCH($C49,F_Inputs!$B:$B,0),MATCH(L$24,F_Inputs!$2:$2,0))</f>
        <v>108.981601247513</v>
      </c>
      <c r="M49" s="210">
        <f xml:space="preserve"> INDEX(F_Inputs!$A:$W,MATCH($C49,F_Inputs!$B:$B,0),MATCH(M$24,F_Inputs!$2:$2,0))</f>
        <v>111.161233272464</v>
      </c>
      <c r="N49" s="210">
        <f xml:space="preserve"> INDEX(F_Inputs!$A:$W,MATCH($C49,F_Inputs!$B:$B,0),MATCH(N$24,F_Inputs!$2:$2,0))</f>
        <v>113.384457937913</v>
      </c>
      <c r="O49" s="210">
        <f xml:space="preserve"> INDEX(F_Inputs!$A:$W,MATCH($C49,F_Inputs!$B:$B,0),MATCH(O$24,F_Inputs!$2:$2,0))</f>
        <v>115.765531554609</v>
      </c>
      <c r="P49" s="210">
        <f xml:space="preserve"> INDEX(F_Inputs!$A:$W,MATCH($C49,F_Inputs!$B:$B,0),MATCH(P$24,F_Inputs!$2:$2,0))</f>
        <v>118.196607717256</v>
      </c>
      <c r="Q49" s="210">
        <f xml:space="preserve"> INDEX(F_Inputs!$A:$W,MATCH($C49,F_Inputs!$B:$B,0),MATCH(Q$24,F_Inputs!$2:$2,0))</f>
        <v>120.678736479319</v>
      </c>
      <c r="R49" s="45"/>
      <c r="S49" s="45"/>
      <c r="T49" s="45"/>
    </row>
    <row r="50" spans="1:20" s="37" customFormat="1">
      <c r="A50" s="34"/>
      <c r="B50" s="42"/>
      <c r="C50" s="34" t="s">
        <v>247</v>
      </c>
      <c r="D50" s="43"/>
      <c r="E50" s="36" t="s">
        <v>563</v>
      </c>
      <c r="F50" s="36"/>
      <c r="G50" s="28" t="s">
        <v>20</v>
      </c>
      <c r="H50" s="36"/>
      <c r="I50" s="34"/>
      <c r="J50" s="210">
        <f xml:space="preserve"> INDEX(F_Inputs!$A:$W,MATCH($C50,F_Inputs!$B:$B,0),MATCH(J$24,F_Inputs!$2:$2,0))</f>
        <v>104.5</v>
      </c>
      <c r="K50" s="210">
        <f xml:space="preserve"> INDEX(F_Inputs!$A:$W,MATCH($C50,F_Inputs!$B:$B,0),MATCH(K$24,F_Inputs!$2:$2,0))</f>
        <v>106.4</v>
      </c>
      <c r="L50" s="210">
        <f xml:space="preserve"> INDEX(F_Inputs!$A:$W,MATCH($C50,F_Inputs!$B:$B,0),MATCH(L$24,F_Inputs!$2:$2,0))</f>
        <v>109.161593222387</v>
      </c>
      <c r="M50" s="210">
        <f xml:space="preserve"> INDEX(F_Inputs!$A:$W,MATCH($C50,F_Inputs!$B:$B,0),MATCH(M$24,F_Inputs!$2:$2,0))</f>
        <v>111.344825086835</v>
      </c>
      <c r="N50" s="210">
        <f xml:space="preserve"> INDEX(F_Inputs!$A:$W,MATCH($C50,F_Inputs!$B:$B,0),MATCH(N$24,F_Inputs!$2:$2,0))</f>
        <v>113.580996157239</v>
      </c>
      <c r="O50" s="210">
        <f xml:space="preserve"> INDEX(F_Inputs!$A:$W,MATCH($C50,F_Inputs!$B:$B,0),MATCH(O$24,F_Inputs!$2:$2,0))</f>
        <v>115.96619707654099</v>
      </c>
      <c r="P50" s="210">
        <f xml:space="preserve"> INDEX(F_Inputs!$A:$W,MATCH($C50,F_Inputs!$B:$B,0),MATCH(P$24,F_Inputs!$2:$2,0))</f>
        <v>118.40148721514799</v>
      </c>
      <c r="Q50" s="210">
        <f xml:space="preserve"> INDEX(F_Inputs!$A:$W,MATCH($C50,F_Inputs!$B:$B,0),MATCH(Q$24,F_Inputs!$2:$2,0))</f>
        <v>120.887918446667</v>
      </c>
      <c r="R50" s="45"/>
      <c r="S50" s="45"/>
      <c r="T50" s="45"/>
    </row>
    <row r="51" spans="1:20" s="37" customFormat="1">
      <c r="A51" s="34"/>
      <c r="B51" s="42"/>
      <c r="C51" s="34" t="s">
        <v>249</v>
      </c>
      <c r="D51" s="43"/>
      <c r="E51" s="36" t="s">
        <v>564</v>
      </c>
      <c r="F51" s="36"/>
      <c r="G51" s="28" t="s">
        <v>20</v>
      </c>
      <c r="H51" s="36"/>
      <c r="I51" s="34"/>
      <c r="J51" s="210">
        <f xml:space="preserve"> INDEX(F_Inputs!$A:$W,MATCH($C51,F_Inputs!$B:$B,0),MATCH(J$24,F_Inputs!$2:$2,0))</f>
        <v>104.9</v>
      </c>
      <c r="K51" s="210">
        <f xml:space="preserve"> INDEX(F_Inputs!$A:$W,MATCH($C51,F_Inputs!$B:$B,0),MATCH(K$24,F_Inputs!$2:$2,0))</f>
        <v>106.8</v>
      </c>
      <c r="L51" s="210">
        <f xml:space="preserve"> INDEX(F_Inputs!$A:$W,MATCH($C51,F_Inputs!$B:$B,0),MATCH(L$24,F_Inputs!$2:$2,0))</f>
        <v>109.341882468641</v>
      </c>
      <c r="M51" s="210">
        <f xml:space="preserve"> INDEX(F_Inputs!$A:$W,MATCH($C51,F_Inputs!$B:$B,0),MATCH(M$24,F_Inputs!$2:$2,0))</f>
        <v>111.52872011801399</v>
      </c>
      <c r="N51" s="210">
        <f xml:space="preserve"> INDEX(F_Inputs!$A:$W,MATCH($C51,F_Inputs!$B:$B,0),MATCH(N$24,F_Inputs!$2:$2,0))</f>
        <v>113.77787505175399</v>
      </c>
      <c r="O51" s="210">
        <f xml:space="preserve"> INDEX(F_Inputs!$A:$W,MATCH($C51,F_Inputs!$B:$B,0),MATCH(O$24,F_Inputs!$2:$2,0))</f>
        <v>116.167210427841</v>
      </c>
      <c r="P51" s="210">
        <f xml:space="preserve"> INDEX(F_Inputs!$A:$W,MATCH($C51,F_Inputs!$B:$B,0),MATCH(P$24,F_Inputs!$2:$2,0))</f>
        <v>118.606721846825</v>
      </c>
      <c r="Q51" s="210">
        <f xml:space="preserve"> INDEX(F_Inputs!$A:$W,MATCH($C51,F_Inputs!$B:$B,0),MATCH(Q$24,F_Inputs!$2:$2,0))</f>
        <v>121.097463005609</v>
      </c>
      <c r="R51" s="45"/>
      <c r="S51" s="45"/>
      <c r="T51" s="45"/>
    </row>
    <row r="52" spans="1:20" s="37" customFormat="1">
      <c r="A52" s="34"/>
      <c r="B52" s="42"/>
      <c r="C52" s="34" t="s">
        <v>251</v>
      </c>
      <c r="D52" s="43"/>
      <c r="E52" s="36" t="s">
        <v>565</v>
      </c>
      <c r="F52" s="36"/>
      <c r="G52" s="28" t="s">
        <v>20</v>
      </c>
      <c r="H52" s="36"/>
      <c r="I52" s="34"/>
      <c r="J52" s="210">
        <f xml:space="preserve"> INDEX(F_Inputs!$A:$W,MATCH($C52,F_Inputs!$B:$B,0),MATCH(J$24,F_Inputs!$2:$2,0))</f>
        <v>105.1</v>
      </c>
      <c r="K52" s="210">
        <f xml:space="preserve"> INDEX(F_Inputs!$A:$W,MATCH($C52,F_Inputs!$B:$B,0),MATCH(K$24,F_Inputs!$2:$2,0))</f>
        <v>107</v>
      </c>
      <c r="L52" s="210">
        <f xml:space="preserve"> INDEX(F_Inputs!$A:$W,MATCH($C52,F_Inputs!$B:$B,0),MATCH(L$24,F_Inputs!$2:$2,0))</f>
        <v>109.52246947724301</v>
      </c>
      <c r="M52" s="210">
        <f xml:space="preserve"> INDEX(F_Inputs!$A:$W,MATCH($C52,F_Inputs!$B:$B,0),MATCH(M$24,F_Inputs!$2:$2,0))</f>
        <v>111.712918866788</v>
      </c>
      <c r="N52" s="210">
        <f xml:space="preserve"> INDEX(F_Inputs!$A:$W,MATCH($C52,F_Inputs!$B:$B,0),MATCH(N$24,F_Inputs!$2:$2,0))</f>
        <v>113.97509521197701</v>
      </c>
      <c r="O52" s="210">
        <f xml:space="preserve"> INDEX(F_Inputs!$A:$W,MATCH($C52,F_Inputs!$B:$B,0),MATCH(O$24,F_Inputs!$2:$2,0))</f>
        <v>116.368572211429</v>
      </c>
      <c r="P52" s="210">
        <f xml:space="preserve"> INDEX(F_Inputs!$A:$W,MATCH($C52,F_Inputs!$B:$B,0),MATCH(P$24,F_Inputs!$2:$2,0))</f>
        <v>118.812312227869</v>
      </c>
      <c r="Q52" s="210">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566</v>
      </c>
      <c r="B55" s="168"/>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567</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568</v>
      </c>
      <c r="F58" s="36"/>
      <c r="G58" s="28" t="s">
        <v>20</v>
      </c>
      <c r="H58" s="36"/>
      <c r="I58" s="34"/>
      <c r="J58" s="244">
        <v>270.60000000000002</v>
      </c>
      <c r="K58" s="244">
        <v>279.7</v>
      </c>
      <c r="L58" s="244">
        <v>288.2</v>
      </c>
      <c r="M58" s="244">
        <v>292.60000000000002</v>
      </c>
      <c r="N58" s="385">
        <v>301.10000000000002</v>
      </c>
      <c r="O58" s="385"/>
      <c r="P58" s="385"/>
      <c r="Q58" s="385"/>
      <c r="R58" s="45"/>
      <c r="S58" s="45"/>
      <c r="T58" s="45"/>
    </row>
    <row r="59" spans="1:20" s="37" customFormat="1">
      <c r="A59" s="34"/>
      <c r="B59" s="42"/>
      <c r="C59" s="34"/>
      <c r="D59" s="34"/>
      <c r="E59" s="36" t="s">
        <v>569</v>
      </c>
      <c r="F59" s="36"/>
      <c r="G59" s="28" t="s">
        <v>20</v>
      </c>
      <c r="H59" s="36"/>
      <c r="I59" s="34"/>
      <c r="J59" s="244">
        <v>271.7</v>
      </c>
      <c r="K59" s="244">
        <v>280.7</v>
      </c>
      <c r="L59" s="244">
        <v>289.2</v>
      </c>
      <c r="M59" s="244">
        <v>292.2</v>
      </c>
      <c r="N59" s="385">
        <v>301.89999999999998</v>
      </c>
      <c r="O59" s="385"/>
      <c r="P59" s="385"/>
      <c r="Q59" s="385"/>
      <c r="R59" s="45"/>
      <c r="S59" s="45"/>
      <c r="T59" s="45"/>
    </row>
    <row r="60" spans="1:20" s="37" customFormat="1">
      <c r="A60" s="34"/>
      <c r="B60" s="42"/>
      <c r="C60" s="34"/>
      <c r="D60" s="34"/>
      <c r="E60" s="36" t="s">
        <v>570</v>
      </c>
      <c r="F60" s="36"/>
      <c r="G60" s="28" t="s">
        <v>20</v>
      </c>
      <c r="H60" s="36"/>
      <c r="I60" s="34"/>
      <c r="J60" s="244">
        <v>272.3</v>
      </c>
      <c r="K60" s="244">
        <v>281.5</v>
      </c>
      <c r="L60" s="244">
        <v>289.60000000000002</v>
      </c>
      <c r="M60" s="244">
        <v>292.7</v>
      </c>
      <c r="N60" s="385">
        <v>304</v>
      </c>
      <c r="O60" s="385"/>
      <c r="P60" s="385"/>
      <c r="Q60" s="385"/>
      <c r="R60" s="45"/>
      <c r="S60" s="45"/>
      <c r="T60" s="45"/>
    </row>
    <row r="61" spans="1:20" s="37" customFormat="1">
      <c r="A61" s="34"/>
      <c r="B61" s="42"/>
      <c r="C61" s="34"/>
      <c r="D61" s="34"/>
      <c r="E61" s="36" t="s">
        <v>571</v>
      </c>
      <c r="F61" s="36"/>
      <c r="G61" s="28" t="s">
        <v>20</v>
      </c>
      <c r="H61" s="36"/>
      <c r="I61" s="34"/>
      <c r="J61" s="244">
        <v>272.89999999999998</v>
      </c>
      <c r="K61" s="244">
        <v>281.7</v>
      </c>
      <c r="L61" s="244">
        <v>289.5</v>
      </c>
      <c r="M61" s="244">
        <v>294.2</v>
      </c>
      <c r="N61" s="385">
        <v>305.5</v>
      </c>
      <c r="O61" s="385"/>
      <c r="P61" s="385"/>
      <c r="Q61" s="385"/>
      <c r="R61" s="45"/>
      <c r="S61" s="45"/>
      <c r="T61" s="45"/>
    </row>
    <row r="62" spans="1:20" s="37" customFormat="1">
      <c r="A62" s="34"/>
      <c r="B62" s="42"/>
      <c r="C62" s="34"/>
      <c r="D62" s="34"/>
      <c r="E62" s="36" t="s">
        <v>572</v>
      </c>
      <c r="F62" s="36"/>
      <c r="G62" s="28" t="s">
        <v>20</v>
      </c>
      <c r="H62" s="36"/>
      <c r="I62" s="34"/>
      <c r="J62" s="244">
        <v>274.7</v>
      </c>
      <c r="K62" s="244">
        <v>284.2</v>
      </c>
      <c r="L62" s="244">
        <v>291.7</v>
      </c>
      <c r="M62" s="244">
        <v>293.3</v>
      </c>
      <c r="N62" s="385">
        <v>307.39999999999998</v>
      </c>
      <c r="O62" s="385"/>
      <c r="P62" s="385"/>
      <c r="Q62" s="385"/>
      <c r="R62" s="45"/>
      <c r="S62" s="45"/>
      <c r="T62" s="45"/>
    </row>
    <row r="63" spans="1:20" s="37" customFormat="1">
      <c r="A63" s="34"/>
      <c r="B63" s="42"/>
      <c r="C63" s="34"/>
      <c r="D63" s="34"/>
      <c r="E63" s="36" t="s">
        <v>573</v>
      </c>
      <c r="F63" s="36"/>
      <c r="G63" s="28" t="s">
        <v>20</v>
      </c>
      <c r="H63" s="36"/>
      <c r="I63" s="34"/>
      <c r="J63" s="244">
        <v>275.10000000000002</v>
      </c>
      <c r="K63" s="244">
        <v>284.10000000000002</v>
      </c>
      <c r="L63" s="244">
        <v>291</v>
      </c>
      <c r="M63" s="244">
        <v>294.3</v>
      </c>
      <c r="N63" s="385">
        <v>308.60000000000002</v>
      </c>
      <c r="O63" s="385"/>
      <c r="P63" s="385"/>
      <c r="Q63" s="385"/>
      <c r="R63" s="45"/>
      <c r="S63" s="45"/>
      <c r="T63" s="45"/>
    </row>
    <row r="64" spans="1:20" s="37" customFormat="1">
      <c r="A64" s="34"/>
      <c r="B64" s="42"/>
      <c r="C64" s="34"/>
      <c r="D64" s="34"/>
      <c r="E64" s="36" t="s">
        <v>574</v>
      </c>
      <c r="F64" s="36"/>
      <c r="G64" s="28" t="s">
        <v>20</v>
      </c>
      <c r="H64" s="36"/>
      <c r="I64" s="34"/>
      <c r="J64" s="244">
        <v>275.3</v>
      </c>
      <c r="K64" s="244">
        <v>284.5</v>
      </c>
      <c r="L64" s="244">
        <v>290.39999999999998</v>
      </c>
      <c r="M64" s="244">
        <v>294.3</v>
      </c>
      <c r="N64" s="385">
        <v>312</v>
      </c>
      <c r="O64" s="385"/>
      <c r="P64" s="385"/>
      <c r="Q64" s="385"/>
      <c r="R64" s="45"/>
      <c r="S64" s="45"/>
      <c r="T64" s="45"/>
    </row>
    <row r="65" spans="1:20" s="37" customFormat="1">
      <c r="A65" s="34"/>
      <c r="B65" s="42"/>
      <c r="C65" s="34"/>
      <c r="D65" s="34"/>
      <c r="E65" s="36" t="s">
        <v>575</v>
      </c>
      <c r="F65" s="36"/>
      <c r="G65" s="28" t="s">
        <v>20</v>
      </c>
      <c r="H65" s="36"/>
      <c r="I65" s="34"/>
      <c r="J65" s="244">
        <v>275.8</v>
      </c>
      <c r="K65" s="244">
        <v>284.60000000000002</v>
      </c>
      <c r="L65" s="244">
        <v>291</v>
      </c>
      <c r="M65" s="244">
        <v>293.5</v>
      </c>
      <c r="N65" s="385">
        <v>314.3</v>
      </c>
      <c r="O65" s="385"/>
      <c r="P65" s="385"/>
      <c r="Q65" s="385"/>
      <c r="R65" s="45"/>
      <c r="S65" s="45"/>
      <c r="T65" s="45"/>
    </row>
    <row r="66" spans="1:20" s="37" customFormat="1">
      <c r="A66" s="34"/>
      <c r="B66" s="42"/>
      <c r="C66" s="34"/>
      <c r="D66" s="34"/>
      <c r="E66" s="36" t="s">
        <v>576</v>
      </c>
      <c r="F66" s="36"/>
      <c r="G66" s="28" t="s">
        <v>20</v>
      </c>
      <c r="H66" s="36"/>
      <c r="I66" s="34"/>
      <c r="J66" s="244">
        <v>278.10000000000002</v>
      </c>
      <c r="K66" s="244">
        <v>285.60000000000002</v>
      </c>
      <c r="L66" s="244">
        <v>291.89999999999998</v>
      </c>
      <c r="M66" s="244">
        <v>295.39999999999998</v>
      </c>
      <c r="N66" s="385">
        <v>317.7</v>
      </c>
      <c r="O66" s="385"/>
      <c r="P66" s="385"/>
      <c r="Q66" s="385"/>
      <c r="R66" s="45"/>
      <c r="S66" s="45"/>
      <c r="T66" s="45"/>
    </row>
    <row r="67" spans="1:20" s="37" customFormat="1">
      <c r="A67" s="34"/>
      <c r="B67" s="42"/>
      <c r="C67" s="34"/>
      <c r="D67" s="34"/>
      <c r="E67" s="36" t="s">
        <v>577</v>
      </c>
      <c r="F67" s="36"/>
      <c r="G67" s="28" t="s">
        <v>20</v>
      </c>
      <c r="H67" s="36"/>
      <c r="I67" s="34"/>
      <c r="J67" s="244">
        <v>276</v>
      </c>
      <c r="K67" s="244">
        <v>283</v>
      </c>
      <c r="L67" s="244">
        <v>290.60000000000002</v>
      </c>
      <c r="M67" s="244">
        <v>294.60000000000002</v>
      </c>
      <c r="N67" s="385">
        <v>317.7</v>
      </c>
      <c r="O67" s="385"/>
      <c r="P67" s="385"/>
      <c r="Q67" s="385"/>
      <c r="R67" s="45"/>
      <c r="S67" s="45"/>
      <c r="T67" s="45"/>
    </row>
    <row r="68" spans="1:20" s="37" customFormat="1">
      <c r="A68" s="34"/>
      <c r="B68" s="42"/>
      <c r="C68" s="34"/>
      <c r="D68" s="34"/>
      <c r="E68" s="36" t="s">
        <v>578</v>
      </c>
      <c r="F68" s="36"/>
      <c r="G68" s="28" t="s">
        <v>20</v>
      </c>
      <c r="H68" s="36"/>
      <c r="I68" s="34"/>
      <c r="J68" s="244">
        <v>278.10000000000002</v>
      </c>
      <c r="K68" s="244">
        <v>285</v>
      </c>
      <c r="L68" s="244">
        <v>292</v>
      </c>
      <c r="M68" s="244">
        <v>296</v>
      </c>
      <c r="N68" s="385">
        <v>320.2</v>
      </c>
      <c r="O68" s="385"/>
      <c r="P68" s="385"/>
      <c r="Q68" s="385"/>
      <c r="R68" s="45"/>
      <c r="S68" s="45"/>
      <c r="T68" s="45"/>
    </row>
    <row r="69" spans="1:20" s="37" customFormat="1">
      <c r="A69" s="34"/>
      <c r="B69" s="42"/>
      <c r="C69" s="34"/>
      <c r="D69" s="34"/>
      <c r="E69" s="36" t="s">
        <v>579</v>
      </c>
      <c r="F69" s="36"/>
      <c r="G69" s="28" t="s">
        <v>20</v>
      </c>
      <c r="H69" s="36"/>
      <c r="I69" s="34"/>
      <c r="J69" s="244">
        <v>278.3</v>
      </c>
      <c r="K69" s="244">
        <v>285.10000000000002</v>
      </c>
      <c r="L69" s="244">
        <v>292.60000000000002</v>
      </c>
      <c r="M69" s="244">
        <v>296.89999999999998</v>
      </c>
      <c r="N69" s="385">
        <v>323.5</v>
      </c>
      <c r="O69" s="385"/>
      <c r="P69" s="385"/>
      <c r="Q69" s="385"/>
      <c r="R69" s="45"/>
      <c r="S69" s="45"/>
      <c r="T69" s="45"/>
    </row>
    <row r="70" spans="1:20" s="37" customFormat="1">
      <c r="A70" s="34"/>
      <c r="B70" s="42"/>
      <c r="C70" s="34"/>
      <c r="D70" s="34"/>
      <c r="E70" s="36"/>
      <c r="F70" s="36"/>
      <c r="G70" s="36"/>
      <c r="H70" s="36"/>
      <c r="I70" s="34"/>
      <c r="J70" s="173"/>
      <c r="K70" s="173"/>
      <c r="L70" s="173"/>
      <c r="M70" s="173"/>
      <c r="N70" s="173"/>
      <c r="O70" s="173"/>
      <c r="P70" s="173"/>
      <c r="Q70" s="173"/>
      <c r="R70" s="36"/>
      <c r="S70" s="36"/>
      <c r="T70" s="34"/>
    </row>
    <row r="71" spans="1:20" s="37" customFormat="1">
      <c r="A71" s="34"/>
      <c r="B71" s="42" t="s">
        <v>580</v>
      </c>
      <c r="C71" s="34"/>
      <c r="E71" s="43"/>
      <c r="F71" s="36"/>
      <c r="G71" s="36"/>
      <c r="H71" s="36"/>
      <c r="I71" s="34"/>
      <c r="J71" s="173"/>
      <c r="K71" s="173"/>
      <c r="L71" s="173"/>
      <c r="M71" s="173"/>
      <c r="N71" s="173"/>
      <c r="O71" s="173"/>
      <c r="P71" s="173"/>
      <c r="Q71" s="173"/>
      <c r="R71" s="36"/>
      <c r="S71" s="36"/>
      <c r="T71" s="34"/>
    </row>
    <row r="72" spans="1:20" s="37" customFormat="1">
      <c r="A72" s="34"/>
      <c r="B72" s="42"/>
      <c r="C72" s="34"/>
      <c r="D72" s="43"/>
      <c r="E72" s="36" t="s">
        <v>581</v>
      </c>
      <c r="F72" s="36"/>
      <c r="G72" s="28" t="s">
        <v>20</v>
      </c>
      <c r="H72" s="36"/>
      <c r="I72" s="34"/>
      <c r="J72" s="244">
        <v>103.2</v>
      </c>
      <c r="K72" s="244">
        <v>105.5</v>
      </c>
      <c r="L72" s="244">
        <v>107.6</v>
      </c>
      <c r="M72" s="244">
        <v>108.6</v>
      </c>
      <c r="N72" s="385">
        <v>110.4</v>
      </c>
      <c r="O72" s="385"/>
      <c r="P72" s="385"/>
      <c r="Q72" s="385"/>
      <c r="R72" s="45"/>
      <c r="S72" s="45"/>
      <c r="T72" s="45"/>
    </row>
    <row r="73" spans="1:20" s="37" customFormat="1">
      <c r="A73" s="34"/>
      <c r="B73" s="42"/>
      <c r="C73" s="34"/>
      <c r="D73" s="43"/>
      <c r="E73" s="36" t="s">
        <v>582</v>
      </c>
      <c r="F73" s="36"/>
      <c r="G73" s="28" t="s">
        <v>20</v>
      </c>
      <c r="H73" s="36"/>
      <c r="I73" s="34"/>
      <c r="J73" s="244">
        <v>103.5</v>
      </c>
      <c r="K73" s="244">
        <v>105.9</v>
      </c>
      <c r="L73" s="244">
        <v>107.9</v>
      </c>
      <c r="M73" s="244">
        <v>108.6</v>
      </c>
      <c r="N73" s="385">
        <v>111</v>
      </c>
      <c r="O73" s="385"/>
      <c r="P73" s="385"/>
      <c r="Q73" s="385"/>
      <c r="R73" s="45"/>
      <c r="S73" s="45"/>
      <c r="T73" s="45"/>
    </row>
    <row r="74" spans="1:20" s="37" customFormat="1">
      <c r="A74" s="34"/>
      <c r="B74" s="42"/>
      <c r="C74" s="34"/>
      <c r="D74" s="43"/>
      <c r="E74" s="36" t="s">
        <v>583</v>
      </c>
      <c r="F74" s="36"/>
      <c r="G74" s="28" t="s">
        <v>20</v>
      </c>
      <c r="H74" s="36"/>
      <c r="I74" s="34"/>
      <c r="J74" s="244">
        <v>103.5</v>
      </c>
      <c r="K74" s="244">
        <v>105.9</v>
      </c>
      <c r="L74" s="244">
        <v>107.9</v>
      </c>
      <c r="M74" s="244">
        <v>108.8</v>
      </c>
      <c r="N74" s="385">
        <v>111.4</v>
      </c>
      <c r="O74" s="385"/>
      <c r="P74" s="385"/>
      <c r="Q74" s="385"/>
      <c r="R74" s="45"/>
      <c r="S74" s="45"/>
      <c r="T74" s="45"/>
    </row>
    <row r="75" spans="1:20" s="37" customFormat="1">
      <c r="A75" s="34"/>
      <c r="B75" s="42"/>
      <c r="C75" s="34"/>
      <c r="D75" s="43"/>
      <c r="E75" s="36" t="s">
        <v>584</v>
      </c>
      <c r="F75" s="36"/>
      <c r="G75" s="28" t="s">
        <v>20</v>
      </c>
      <c r="H75" s="36"/>
      <c r="I75" s="34"/>
      <c r="J75" s="244">
        <v>103.5</v>
      </c>
      <c r="K75" s="244">
        <v>105.9</v>
      </c>
      <c r="L75" s="244">
        <v>108</v>
      </c>
      <c r="M75" s="244">
        <v>109.2</v>
      </c>
      <c r="N75" s="385">
        <v>111.4</v>
      </c>
      <c r="O75" s="385"/>
      <c r="P75" s="385"/>
      <c r="Q75" s="385"/>
      <c r="R75" s="45"/>
      <c r="S75" s="45"/>
      <c r="T75" s="45"/>
    </row>
    <row r="76" spans="1:20" s="37" customFormat="1">
      <c r="A76" s="34"/>
      <c r="B76" s="42"/>
      <c r="C76" s="34"/>
      <c r="D76" s="43"/>
      <c r="E76" s="36" t="s">
        <v>585</v>
      </c>
      <c r="F76" s="36"/>
      <c r="G76" s="28" t="s">
        <v>20</v>
      </c>
      <c r="H76" s="36"/>
      <c r="I76" s="34"/>
      <c r="J76" s="244">
        <v>104</v>
      </c>
      <c r="K76" s="244">
        <v>106.5</v>
      </c>
      <c r="L76" s="244">
        <v>108.3</v>
      </c>
      <c r="M76" s="244">
        <v>108.8</v>
      </c>
      <c r="N76" s="385">
        <v>112.1</v>
      </c>
      <c r="O76" s="385"/>
      <c r="P76" s="385"/>
      <c r="Q76" s="385"/>
      <c r="R76" s="45"/>
      <c r="S76" s="45"/>
      <c r="T76" s="45"/>
    </row>
    <row r="77" spans="1:20" s="37" customFormat="1">
      <c r="A77" s="34"/>
      <c r="B77" s="42"/>
      <c r="C77" s="34"/>
      <c r="D77" s="43"/>
      <c r="E77" s="36" t="s">
        <v>586</v>
      </c>
      <c r="F77" s="36"/>
      <c r="G77" s="28" t="s">
        <v>20</v>
      </c>
      <c r="H77" s="36"/>
      <c r="I77" s="34"/>
      <c r="J77" s="244">
        <v>104.3</v>
      </c>
      <c r="K77" s="244">
        <v>106.6</v>
      </c>
      <c r="L77" s="244">
        <v>108.4</v>
      </c>
      <c r="M77" s="244">
        <v>109.2</v>
      </c>
      <c r="N77" s="385">
        <v>112.4</v>
      </c>
      <c r="O77" s="385"/>
      <c r="P77" s="385"/>
      <c r="Q77" s="385"/>
      <c r="R77" s="45"/>
      <c r="S77" s="45"/>
      <c r="T77" s="45"/>
    </row>
    <row r="78" spans="1:20" s="37" customFormat="1">
      <c r="A78" s="34"/>
      <c r="B78" s="42"/>
      <c r="C78" s="34"/>
      <c r="D78" s="43"/>
      <c r="E78" s="36" t="s">
        <v>587</v>
      </c>
      <c r="F78" s="36"/>
      <c r="G78" s="28" t="s">
        <v>20</v>
      </c>
      <c r="H78" s="36"/>
      <c r="I78" s="34"/>
      <c r="J78" s="244">
        <v>104.4</v>
      </c>
      <c r="K78" s="244">
        <v>106.7</v>
      </c>
      <c r="L78" s="244">
        <v>108.3</v>
      </c>
      <c r="M78" s="244">
        <v>109.2</v>
      </c>
      <c r="N78" s="385">
        <v>113.4</v>
      </c>
      <c r="O78" s="385"/>
      <c r="P78" s="385"/>
      <c r="Q78" s="385"/>
      <c r="R78" s="45"/>
      <c r="S78" s="45"/>
      <c r="T78" s="45"/>
    </row>
    <row r="79" spans="1:20" s="37" customFormat="1">
      <c r="A79" s="34"/>
      <c r="B79" s="42"/>
      <c r="C79" s="34"/>
      <c r="D79" s="43"/>
      <c r="E79" s="36" t="s">
        <v>588</v>
      </c>
      <c r="F79" s="36"/>
      <c r="G79" s="28" t="s">
        <v>20</v>
      </c>
      <c r="H79" s="36"/>
      <c r="I79" s="34"/>
      <c r="J79" s="244">
        <v>104.7</v>
      </c>
      <c r="K79" s="244">
        <v>106.9</v>
      </c>
      <c r="L79" s="244">
        <v>108.5</v>
      </c>
      <c r="M79" s="244">
        <v>109.1</v>
      </c>
      <c r="N79" s="385">
        <v>114.1</v>
      </c>
      <c r="O79" s="385"/>
      <c r="P79" s="385"/>
      <c r="Q79" s="385"/>
      <c r="R79" s="45"/>
      <c r="S79" s="45"/>
      <c r="T79" s="45"/>
    </row>
    <row r="80" spans="1:20" s="37" customFormat="1">
      <c r="A80" s="34"/>
      <c r="B80" s="42"/>
      <c r="C80" s="34"/>
      <c r="D80" s="43"/>
      <c r="E80" s="36" t="s">
        <v>589</v>
      </c>
      <c r="F80" s="36"/>
      <c r="G80" s="28" t="s">
        <v>20</v>
      </c>
      <c r="H80" s="36"/>
      <c r="I80" s="34"/>
      <c r="J80" s="244">
        <v>105</v>
      </c>
      <c r="K80" s="244">
        <v>107.1</v>
      </c>
      <c r="L80" s="244">
        <v>108.5</v>
      </c>
      <c r="M80" s="244">
        <v>109.4</v>
      </c>
      <c r="N80" s="385">
        <v>114.7</v>
      </c>
      <c r="O80" s="385"/>
      <c r="P80" s="385"/>
      <c r="Q80" s="385"/>
      <c r="R80" s="45"/>
      <c r="S80" s="45"/>
      <c r="T80" s="45"/>
    </row>
    <row r="81" spans="1:20" s="37" customFormat="1">
      <c r="A81" s="34"/>
      <c r="B81" s="42"/>
      <c r="C81" s="34"/>
      <c r="D81" s="43"/>
      <c r="E81" s="36" t="s">
        <v>590</v>
      </c>
      <c r="F81" s="36"/>
      <c r="G81" s="28" t="s">
        <v>20</v>
      </c>
      <c r="H81" s="36"/>
      <c r="I81" s="34"/>
      <c r="J81" s="244">
        <v>104.5</v>
      </c>
      <c r="K81" s="244">
        <v>106.4</v>
      </c>
      <c r="L81" s="244">
        <v>108.3</v>
      </c>
      <c r="M81" s="244">
        <v>109.3</v>
      </c>
      <c r="N81" s="385">
        <v>114.6</v>
      </c>
      <c r="O81" s="385"/>
      <c r="P81" s="385"/>
      <c r="Q81" s="385"/>
      <c r="R81" s="45"/>
      <c r="S81" s="45"/>
      <c r="T81" s="45"/>
    </row>
    <row r="82" spans="1:20" s="37" customFormat="1">
      <c r="A82" s="34"/>
      <c r="B82" s="42"/>
      <c r="C82" s="34"/>
      <c r="D82" s="43"/>
      <c r="E82" s="36" t="s">
        <v>591</v>
      </c>
      <c r="F82" s="36"/>
      <c r="G82" s="28" t="s">
        <v>20</v>
      </c>
      <c r="H82" s="36"/>
      <c r="I82" s="34"/>
      <c r="J82" s="244">
        <v>104.9</v>
      </c>
      <c r="K82" s="244">
        <v>106.8</v>
      </c>
      <c r="L82" s="244">
        <v>108.6</v>
      </c>
      <c r="M82" s="244">
        <v>109.4</v>
      </c>
      <c r="N82" s="385">
        <v>115.4</v>
      </c>
      <c r="O82" s="385"/>
      <c r="P82" s="385"/>
      <c r="Q82" s="385"/>
      <c r="R82" s="45"/>
      <c r="S82" s="45"/>
      <c r="T82" s="45"/>
    </row>
    <row r="83" spans="1:20" s="37" customFormat="1">
      <c r="A83" s="34"/>
      <c r="B83" s="42"/>
      <c r="C83" s="34"/>
      <c r="D83" s="43"/>
      <c r="E83" s="36" t="s">
        <v>592</v>
      </c>
      <c r="F83" s="36"/>
      <c r="G83" s="28" t="s">
        <v>20</v>
      </c>
      <c r="H83" s="36"/>
      <c r="I83" s="34"/>
      <c r="J83" s="244">
        <v>105.1</v>
      </c>
      <c r="K83" s="244">
        <v>107</v>
      </c>
      <c r="L83" s="244">
        <v>108.6</v>
      </c>
      <c r="M83" s="244">
        <v>109.7</v>
      </c>
      <c r="N83" s="385">
        <v>116.5</v>
      </c>
      <c r="O83" s="385"/>
      <c r="P83" s="385"/>
      <c r="Q83" s="385"/>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593</v>
      </c>
      <c r="B86" s="168"/>
      <c r="C86" s="33"/>
      <c r="D86" s="33"/>
      <c r="E86" s="33"/>
      <c r="F86" s="33"/>
      <c r="G86" s="33"/>
      <c r="H86" s="33"/>
      <c r="I86" s="33"/>
      <c r="J86" s="33"/>
      <c r="K86" s="33"/>
      <c r="L86" s="33"/>
      <c r="M86" s="33"/>
      <c r="N86" s="33"/>
      <c r="O86" s="33"/>
      <c r="P86" s="33"/>
      <c r="Q86" s="33"/>
      <c r="R86" s="33"/>
      <c r="S86" s="33"/>
      <c r="T86" s="33"/>
    </row>
    <row r="87" spans="1:20" s="37" customFormat="1">
      <c r="A87" s="33"/>
      <c r="B87" s="168"/>
      <c r="C87" s="33" t="s">
        <v>539</v>
      </c>
      <c r="D87" s="33"/>
      <c r="E87" s="33" t="s">
        <v>192</v>
      </c>
      <c r="F87" s="33"/>
      <c r="G87" s="33" t="s">
        <v>193</v>
      </c>
      <c r="H87" s="33"/>
      <c r="I87" s="33"/>
      <c r="J87" s="33" t="s">
        <v>194</v>
      </c>
      <c r="K87" s="33" t="s">
        <v>195</v>
      </c>
      <c r="L87" s="33" t="s">
        <v>196</v>
      </c>
      <c r="M87" s="33" t="s">
        <v>197</v>
      </c>
      <c r="N87" s="33" t="s">
        <v>198</v>
      </c>
      <c r="O87" s="33" t="s">
        <v>199</v>
      </c>
      <c r="P87" s="33" t="s">
        <v>200</v>
      </c>
      <c r="Q87" s="33" t="s">
        <v>201</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594</v>
      </c>
      <c r="C89" s="34"/>
      <c r="D89" s="34"/>
      <c r="E89" s="36"/>
      <c r="F89" s="36"/>
      <c r="G89" s="36"/>
      <c r="H89" s="36"/>
      <c r="I89" s="34"/>
      <c r="J89" s="36"/>
      <c r="K89" s="36"/>
      <c r="L89" s="36"/>
      <c r="M89" s="36"/>
      <c r="N89" s="36"/>
      <c r="O89" s="36"/>
      <c r="P89" s="36"/>
      <c r="Q89" s="36"/>
      <c r="R89" s="36"/>
      <c r="S89" s="36"/>
      <c r="T89" s="34"/>
    </row>
    <row r="90" spans="1:20" s="568" customFormat="1">
      <c r="A90" s="572"/>
      <c r="B90" s="570"/>
      <c r="C90" s="41" t="s">
        <v>475</v>
      </c>
      <c r="D90" s="571"/>
      <c r="E90" s="41" t="str">
        <f xml:space="preserve"> INDEX(F_Inputs!$A:$W,MATCH($C90,F_Inputs!$B:$B,0),MATCH(E$87,F_Inputs!$2:$2,0))</f>
        <v>Water resources 2020 RCV~ 1 April (opening balance) for FM at 2017-18 CPIH deflated price base</v>
      </c>
      <c r="F90" s="41"/>
      <c r="G90" s="41" t="str">
        <f xml:space="preserve"> INDEX(F_Inputs!$A:$W,MATCH($C90,F_Inputs!$B:$B,0),MATCH(G$87,F_Inputs!$2:$2,0))</f>
        <v>£m</v>
      </c>
      <c r="H90" s="41"/>
      <c r="I90" s="41"/>
      <c r="J90" s="210">
        <f xml:space="preserve"> INDEX(F_Inputs!$A:$W,MATCH($C90,F_Inputs!$B:$B,0),MATCH(J$87,F_Inputs!$2:$2,0))</f>
        <v>0</v>
      </c>
      <c r="K90" s="210">
        <f xml:space="preserve"> INDEX(F_Inputs!$A:$W,MATCH($C90,F_Inputs!$B:$B,0),MATCH(K$87,F_Inputs!$2:$2,0))</f>
        <v>0</v>
      </c>
      <c r="L90" s="210">
        <f xml:space="preserve"> INDEX(F_Inputs!$A:$W,MATCH($C90,F_Inputs!$B:$B,0),MATCH(L$87,F_Inputs!$2:$2,0))</f>
        <v>56.152166685350799</v>
      </c>
      <c r="M90" s="210">
        <f xml:space="preserve"> INDEX(F_Inputs!$A:$W,MATCH($C90,F_Inputs!$B:$B,0),MATCH(M$87,F_Inputs!$2:$2,0))</f>
        <v>0</v>
      </c>
      <c r="N90" s="210">
        <f xml:space="preserve"> INDEX(F_Inputs!$A:$W,MATCH($C90,F_Inputs!$B:$B,0),MATCH(N$87,F_Inputs!$2:$2,0))</f>
        <v>0</v>
      </c>
      <c r="O90" s="210">
        <f xml:space="preserve"> INDEX(F_Inputs!$A:$W,MATCH($C90,F_Inputs!$B:$B,0),MATCH(O$87,F_Inputs!$2:$2,0))</f>
        <v>0</v>
      </c>
      <c r="P90" s="210">
        <f xml:space="preserve"> INDEX(F_Inputs!$A:$W,MATCH($C90,F_Inputs!$B:$B,0),MATCH(P$87,F_Inputs!$2:$2,0))</f>
        <v>0</v>
      </c>
      <c r="Q90" s="210">
        <f xml:space="preserve"> INDEX(F_Inputs!$A:$W,MATCH($C90,F_Inputs!$B:$B,0),MATCH(Q$87,F_Inputs!$2:$2,0))</f>
        <v>0</v>
      </c>
      <c r="R90" s="567"/>
      <c r="S90" s="567"/>
      <c r="T90" s="566"/>
    </row>
    <row r="91" spans="1:20" s="209" customFormat="1">
      <c r="A91" s="41"/>
      <c r="B91" s="170"/>
      <c r="C91" s="41" t="s">
        <v>253</v>
      </c>
      <c r="D91" s="171"/>
      <c r="E91" s="41" t="str">
        <f xml:space="preserve"> INDEX(F_Inputs!$A:$W,MATCH($C91,F_Inputs!$B:$B,0),MATCH(E$87,F_Inputs!$2:$2,0))</f>
        <v>RCV CPI(H) + RPI wedge bf balance BEG - WR - nominal</v>
      </c>
      <c r="F91" s="41"/>
      <c r="G91" s="41" t="str">
        <f xml:space="preserve"> INDEX(F_Inputs!$A:$W,MATCH($C91,F_Inputs!$B:$B,0),MATCH(G$87,F_Inputs!$2:$2,0))</f>
        <v>£m</v>
      </c>
      <c r="H91" s="41"/>
      <c r="I91" s="41"/>
      <c r="J91" s="210">
        <f xml:space="preserve"> INDEX(F_Inputs!$A:$W,MATCH($C91,F_Inputs!$B:$B,0),MATCH(J$87,F_Inputs!$2:$2,0))</f>
        <v>0</v>
      </c>
      <c r="K91" s="210">
        <f xml:space="preserve"> INDEX(F_Inputs!$A:$W,MATCH($C91,F_Inputs!$B:$B,0),MATCH(K$87,F_Inputs!$2:$2,0))</f>
        <v>0</v>
      </c>
      <c r="L91" s="210">
        <f xml:space="preserve"> INDEX(F_Inputs!$A:$W,MATCH($C91,F_Inputs!$B:$B,0),MATCH(L$87,F_Inputs!$2:$2,0))</f>
        <v>0</v>
      </c>
      <c r="M91" s="210">
        <f xml:space="preserve"> INDEX(F_Inputs!$A:$W,MATCH($C91,F_Inputs!$B:$B,0),MATCH(M$87,F_Inputs!$2:$2,0))</f>
        <v>29.244130396136899</v>
      </c>
      <c r="N91" s="210">
        <f xml:space="preserve"> INDEX(F_Inputs!$A:$W,MATCH($C91,F_Inputs!$B:$B,0),MATCH(N$87,F_Inputs!$2:$2,0))</f>
        <v>28.0664643447098</v>
      </c>
      <c r="O91" s="210">
        <f xml:space="preserve"> INDEX(F_Inputs!$A:$W,MATCH($C91,F_Inputs!$B:$B,0),MATCH(O$87,F_Inputs!$2:$2,0))</f>
        <v>27.0763812745978</v>
      </c>
      <c r="P91" s="210">
        <f xml:space="preserve"> INDEX(F_Inputs!$A:$W,MATCH($C91,F_Inputs!$B:$B,0),MATCH(P$87,F_Inputs!$2:$2,0))</f>
        <v>26.169835632484499</v>
      </c>
      <c r="Q91" s="210">
        <f xml:space="preserve"> INDEX(F_Inputs!$A:$W,MATCH($C91,F_Inputs!$B:$B,0),MATCH(Q$87,F_Inputs!$2:$2,0))</f>
        <v>25.305812339242401</v>
      </c>
      <c r="R91" s="141"/>
      <c r="S91" s="141"/>
      <c r="T91" s="141"/>
    </row>
    <row r="92" spans="1:20" s="209" customFormat="1">
      <c r="A92" s="41"/>
      <c r="B92" s="170"/>
      <c r="C92" s="41" t="s">
        <v>256</v>
      </c>
      <c r="D92" s="171"/>
      <c r="E92" s="41" t="str">
        <f xml:space="preserve"> INDEX(F_Inputs!$A:$W,MATCH($C92,F_Inputs!$B:$B,0),MATCH(E$87,F_Inputs!$2:$2,0))</f>
        <v>Indexation on RCV - CPI(H) + RPI wedge bf balance - WR - nominal</v>
      </c>
      <c r="F92" s="41"/>
      <c r="G92" s="41" t="str">
        <f xml:space="preserve"> INDEX(F_Inputs!$A:$W,MATCH($C92,F_Inputs!$B:$B,0),MATCH(G$87,F_Inputs!$2:$2,0))</f>
        <v>£m</v>
      </c>
      <c r="H92" s="41"/>
      <c r="I92" s="41"/>
      <c r="J92" s="210">
        <f xml:space="preserve"> INDEX(F_Inputs!$A:$W,MATCH($C92,F_Inputs!$B:$B,0),MATCH(J$87,F_Inputs!$2:$2,0))</f>
        <v>0</v>
      </c>
      <c r="K92" s="210">
        <f xml:space="preserve"> INDEX(F_Inputs!$A:$W,MATCH($C92,F_Inputs!$B:$B,0),MATCH(K$87,F_Inputs!$2:$2,0))</f>
        <v>0</v>
      </c>
      <c r="L92" s="210">
        <f xml:space="preserve"> INDEX(F_Inputs!$A:$W,MATCH($C92,F_Inputs!$B:$B,0),MATCH(L$87,F_Inputs!$2:$2,0))</f>
        <v>0</v>
      </c>
      <c r="M92" s="210">
        <f xml:space="preserve"> INDEX(F_Inputs!$A:$W,MATCH($C92,F_Inputs!$B:$B,0),MATCH(M$87,F_Inputs!$2:$2,0))</f>
        <v>0.70940679138697504</v>
      </c>
      <c r="N92" s="210">
        <f xml:space="preserve"> INDEX(F_Inputs!$A:$W,MATCH($C92,F_Inputs!$B:$B,0),MATCH(N$87,F_Inputs!$2:$2,0))</f>
        <v>0.83042068687804804</v>
      </c>
      <c r="O92" s="210">
        <f xml:space="preserve"> INDEX(F_Inputs!$A:$W,MATCH($C92,F_Inputs!$B:$B,0),MATCH(O$87,F_Inputs!$2:$2,0))</f>
        <v>0.85300573979326799</v>
      </c>
      <c r="P92" s="210">
        <f xml:space="preserve"> INDEX(F_Inputs!$A:$W,MATCH($C92,F_Inputs!$B:$B,0),MATCH(P$87,F_Inputs!$2:$2,0))</f>
        <v>0.83743474023952102</v>
      </c>
      <c r="Q92" s="210">
        <f xml:space="preserve"> INDEX(F_Inputs!$A:$W,MATCH($C92,F_Inputs!$B:$B,0),MATCH(Q$87,F_Inputs!$2:$2,0))</f>
        <v>0.80978599485577396</v>
      </c>
      <c r="R92" s="141"/>
      <c r="S92" s="141"/>
      <c r="T92" s="141"/>
    </row>
    <row r="93" spans="1:20" s="209" customFormat="1">
      <c r="A93" s="41"/>
      <c r="B93" s="170"/>
      <c r="C93" s="41" t="s">
        <v>258</v>
      </c>
      <c r="D93" s="171"/>
      <c r="E93" s="41" t="str">
        <f xml:space="preserve"> INDEX(F_Inputs!$A:$W,MATCH($C93,F_Inputs!$B:$B,0),MATCH(E$87,F_Inputs!$2:$2,0))</f>
        <v>RCV - CPI(H) + RPI wedge bf depreciation - WR - nominal</v>
      </c>
      <c r="F93" s="41"/>
      <c r="G93" s="41" t="str">
        <f xml:space="preserve"> INDEX(F_Inputs!$A:$W,MATCH($C93,F_Inputs!$B:$B,0),MATCH(G$87,F_Inputs!$2:$2,0))</f>
        <v>£m</v>
      </c>
      <c r="H93" s="41"/>
      <c r="I93" s="41"/>
      <c r="J93" s="210">
        <f xml:space="preserve"> INDEX(F_Inputs!$A:$W,MATCH($C93,F_Inputs!$B:$B,0),MATCH(J$87,F_Inputs!$2:$2,0))</f>
        <v>0</v>
      </c>
      <c r="K93" s="210">
        <f xml:space="preserve"> INDEX(F_Inputs!$A:$W,MATCH($C93,F_Inputs!$B:$B,0),MATCH(K$87,F_Inputs!$2:$2,0))</f>
        <v>0</v>
      </c>
      <c r="L93" s="210">
        <f xml:space="preserve"> INDEX(F_Inputs!$A:$W,MATCH($C93,F_Inputs!$B:$B,0),MATCH(L$87,F_Inputs!$2:$2,0))</f>
        <v>0</v>
      </c>
      <c r="M93" s="210">
        <f xml:space="preserve"> INDEX(F_Inputs!$A:$W,MATCH($C93,F_Inputs!$B:$B,0),MATCH(M$87,F_Inputs!$2:$2,0))</f>
        <v>1.887072842814</v>
      </c>
      <c r="N93" s="210">
        <f xml:space="preserve"> INDEX(F_Inputs!$A:$W,MATCH($C93,F_Inputs!$B:$B,0),MATCH(N$87,F_Inputs!$2:$2,0))</f>
        <v>1.82050375699004</v>
      </c>
      <c r="O93" s="210">
        <f xml:space="preserve"> INDEX(F_Inputs!$A:$W,MATCH($C93,F_Inputs!$B:$B,0),MATCH(O$87,F_Inputs!$2:$2,0))</f>
        <v>1.75955138190664</v>
      </c>
      <c r="P93" s="210">
        <f xml:space="preserve"> INDEX(F_Inputs!$A:$W,MATCH($C93,F_Inputs!$B:$B,0),MATCH(P$87,F_Inputs!$2:$2,0))</f>
        <v>1.7014580334816101</v>
      </c>
      <c r="Q93" s="210">
        <f xml:space="preserve"> INDEX(F_Inputs!$A:$W,MATCH($C93,F_Inputs!$B:$B,0),MATCH(Q$87,F_Inputs!$2:$2,0))</f>
        <v>1.64528269504818</v>
      </c>
      <c r="R93" s="141"/>
      <c r="S93" s="141"/>
      <c r="T93" s="141"/>
    </row>
    <row r="94" spans="1:20" s="209" customFormat="1">
      <c r="A94" s="41"/>
      <c r="B94" s="170"/>
      <c r="C94" s="41" t="s">
        <v>260</v>
      </c>
      <c r="D94" s="171"/>
      <c r="E94" s="41" t="str">
        <f xml:space="preserve"> INDEX(F_Inputs!$A:$W,MATCH($C94,F_Inputs!$B:$B,0),MATCH(E$87,F_Inputs!$2:$2,0))</f>
        <v>RCV CPI(H) + RPI wedge bf balance - WR - real</v>
      </c>
      <c r="F94" s="41"/>
      <c r="G94" s="41" t="str">
        <f xml:space="preserve"> INDEX(F_Inputs!$A:$W,MATCH($C94,F_Inputs!$B:$B,0),MATCH(G$87,F_Inputs!$2:$2,0))</f>
        <v>£m</v>
      </c>
      <c r="H94" s="41"/>
      <c r="I94" s="41"/>
      <c r="J94" s="210">
        <f xml:space="preserve"> INDEX(F_Inputs!$A:$W,MATCH($C94,F_Inputs!$B:$B,0),MATCH(J$87,F_Inputs!$2:$2,0))</f>
        <v>0</v>
      </c>
      <c r="K94" s="210">
        <f xml:space="preserve"> INDEX(F_Inputs!$A:$W,MATCH($C94,F_Inputs!$B:$B,0),MATCH(K$87,F_Inputs!$2:$2,0))</f>
        <v>0</v>
      </c>
      <c r="L94" s="210">
        <f xml:space="preserve"> INDEX(F_Inputs!$A:$W,MATCH($C94,F_Inputs!$B:$B,0),MATCH(L$87,F_Inputs!$2:$2,0))</f>
        <v>0</v>
      </c>
      <c r="M94" s="210">
        <f xml:space="preserve"> INDEX(F_Inputs!$A:$W,MATCH($C94,F_Inputs!$B:$B,0),MATCH(M$87,F_Inputs!$2:$2,0))</f>
        <v>26.4214217602802</v>
      </c>
      <c r="N94" s="210">
        <f xml:space="preserve"> INDEX(F_Inputs!$A:$W,MATCH($C94,F_Inputs!$B:$B,0),MATCH(N$87,F_Inputs!$2:$2,0))</f>
        <v>24.9885497345986</v>
      </c>
      <c r="O94" s="210">
        <f xml:space="preserve"> INDEX(F_Inputs!$A:$W,MATCH($C94,F_Inputs!$B:$B,0),MATCH(O$87,F_Inputs!$2:$2,0))</f>
        <v>23.660913316889602</v>
      </c>
      <c r="P94" s="210">
        <f xml:space="preserve"> INDEX(F_Inputs!$A:$W,MATCH($C94,F_Inputs!$B:$B,0),MATCH(P$87,F_Inputs!$2:$2,0))</f>
        <v>22.409132813730899</v>
      </c>
      <c r="Q94" s="210">
        <f xml:space="preserve"> INDEX(F_Inputs!$A:$W,MATCH($C94,F_Inputs!$B:$B,0),MATCH(Q$87,F_Inputs!$2:$2,0))</f>
        <v>21.2235777519615</v>
      </c>
      <c r="R94" s="141"/>
      <c r="S94" s="141"/>
      <c r="T94" s="141"/>
    </row>
    <row r="95" spans="1:20" s="209" customFormat="1">
      <c r="A95" s="41"/>
      <c r="B95" s="170"/>
      <c r="C95" s="41" t="s">
        <v>262</v>
      </c>
      <c r="D95" s="171"/>
      <c r="E95" s="41" t="str">
        <f xml:space="preserve"> INDEX(F_Inputs!$A:$W,MATCH($C95,F_Inputs!$B:$B,0),MATCH(E$87,F_Inputs!$2:$2,0))</f>
        <v>RCV CPI(H) bf balance BEG - WR - nominal</v>
      </c>
      <c r="F95" s="41"/>
      <c r="G95" s="41" t="str">
        <f xml:space="preserve"> INDEX(F_Inputs!$A:$W,MATCH($C95,F_Inputs!$B:$B,0),MATCH(G$87,F_Inputs!$2:$2,0))</f>
        <v>£m</v>
      </c>
      <c r="H95" s="41"/>
      <c r="I95" s="41"/>
      <c r="J95" s="210">
        <f xml:space="preserve"> INDEX(F_Inputs!$A:$W,MATCH($C95,F_Inputs!$B:$B,0),MATCH(J$87,F_Inputs!$2:$2,0))</f>
        <v>0</v>
      </c>
      <c r="K95" s="210">
        <f xml:space="preserve"> INDEX(F_Inputs!$A:$W,MATCH($C95,F_Inputs!$B:$B,0),MATCH(K$87,F_Inputs!$2:$2,0))</f>
        <v>0</v>
      </c>
      <c r="L95" s="210">
        <f xml:space="preserve"> INDEX(F_Inputs!$A:$W,MATCH($C95,F_Inputs!$B:$B,0),MATCH(L$87,F_Inputs!$2:$2,0))</f>
        <v>0</v>
      </c>
      <c r="M95" s="210">
        <f xml:space="preserve"> INDEX(F_Inputs!$A:$W,MATCH($C95,F_Inputs!$B:$B,0),MATCH(M$87,F_Inputs!$2:$2,0))</f>
        <v>29.244130396136899</v>
      </c>
      <c r="N95" s="210">
        <f xml:space="preserve"> INDEX(F_Inputs!$A:$W,MATCH($C95,F_Inputs!$B:$B,0),MATCH(N$87,F_Inputs!$2:$2,0))</f>
        <v>27.945226645050301</v>
      </c>
      <c r="O95" s="210">
        <f xml:space="preserve"> INDEX(F_Inputs!$A:$W,MATCH($C95,F_Inputs!$B:$B,0),MATCH(O$87,F_Inputs!$2:$2,0))</f>
        <v>26.709470227881699</v>
      </c>
      <c r="P95" s="210">
        <f xml:space="preserve"> INDEX(F_Inputs!$A:$W,MATCH($C95,F_Inputs!$B:$B,0),MATCH(P$87,F_Inputs!$2:$2,0))</f>
        <v>25.5461104791985</v>
      </c>
      <c r="Q95" s="210">
        <f xml:space="preserve"> INDEX(F_Inputs!$A:$W,MATCH($C95,F_Inputs!$B:$B,0),MATCH(Q$87,F_Inputs!$2:$2,0))</f>
        <v>24.4393763349082</v>
      </c>
      <c r="R95" s="141"/>
      <c r="S95" s="141"/>
      <c r="T95" s="141"/>
    </row>
    <row r="96" spans="1:20" s="209" customFormat="1">
      <c r="A96" s="41"/>
      <c r="B96" s="170"/>
      <c r="C96" s="41" t="s">
        <v>264</v>
      </c>
      <c r="D96" s="171"/>
      <c r="E96" s="41" t="str">
        <f xml:space="preserve"> INDEX(F_Inputs!$A:$W,MATCH($C96,F_Inputs!$B:$B,0),MATCH(E$87,F_Inputs!$2:$2,0))</f>
        <v>Indexation on RCV - CPI(H) bf balance - WR - nominal</v>
      </c>
      <c r="F96" s="41"/>
      <c r="G96" s="41" t="str">
        <f xml:space="preserve"> INDEX(F_Inputs!$A:$W,MATCH($C96,F_Inputs!$B:$B,0),MATCH(G$87,F_Inputs!$2:$2,0))</f>
        <v>£m</v>
      </c>
      <c r="H96" s="41"/>
      <c r="I96" s="41"/>
      <c r="J96" s="210">
        <f xml:space="preserve"> INDEX(F_Inputs!$A:$W,MATCH($C96,F_Inputs!$B:$B,0),MATCH(J$87,F_Inputs!$2:$2,0))</f>
        <v>0</v>
      </c>
      <c r="K96" s="210">
        <f xml:space="preserve"> INDEX(F_Inputs!$A:$W,MATCH($C96,F_Inputs!$B:$B,0),MATCH(K$87,F_Inputs!$2:$2,0))</f>
        <v>0</v>
      </c>
      <c r="L96" s="210">
        <f xml:space="preserve"> INDEX(F_Inputs!$A:$W,MATCH($C96,F_Inputs!$B:$B,0),MATCH(L$87,F_Inputs!$2:$2,0))</f>
        <v>0</v>
      </c>
      <c r="M96" s="210">
        <f xml:space="preserve"> INDEX(F_Inputs!$A:$W,MATCH($C96,F_Inputs!$B:$B,0),MATCH(M$87,F_Inputs!$2:$2,0))</f>
        <v>0.58001757083247996</v>
      </c>
      <c r="N96" s="210">
        <f xml:space="preserve"> INDEX(F_Inputs!$A:$W,MATCH($C96,F_Inputs!$B:$B,0),MATCH(N$87,F_Inputs!$2:$2,0))</f>
        <v>0.56007776037309198</v>
      </c>
      <c r="O96" s="210">
        <f xml:space="preserve"> INDEX(F_Inputs!$A:$W,MATCH($C96,F_Inputs!$B:$B,0),MATCH(O$87,F_Inputs!$2:$2,0))</f>
        <v>0.55425493668444903</v>
      </c>
      <c r="P96" s="210">
        <f xml:space="preserve"> INDEX(F_Inputs!$A:$W,MATCH($C96,F_Inputs!$B:$B,0),MATCH(P$87,F_Inputs!$2:$2,0))</f>
        <v>0.53646832006318301</v>
      </c>
      <c r="Q96" s="210">
        <f xml:space="preserve"> INDEX(F_Inputs!$A:$W,MATCH($C96,F_Inputs!$B:$B,0),MATCH(Q$87,F_Inputs!$2:$2,0))</f>
        <v>0.51322690303310703</v>
      </c>
      <c r="R96" s="141"/>
      <c r="S96" s="141"/>
      <c r="T96" s="141"/>
    </row>
    <row r="97" spans="1:20" s="209" customFormat="1">
      <c r="A97" s="41"/>
      <c r="B97" s="170"/>
      <c r="C97" s="41" t="s">
        <v>266</v>
      </c>
      <c r="D97" s="171"/>
      <c r="E97" s="41" t="str">
        <f xml:space="preserve"> INDEX(F_Inputs!$A:$W,MATCH($C97,F_Inputs!$B:$B,0),MATCH(E$87,F_Inputs!$2:$2,0))</f>
        <v>RCV other adjustments balance - WR - real</v>
      </c>
      <c r="F97" s="41"/>
      <c r="G97" s="41" t="str">
        <f xml:space="preserve"> INDEX(F_Inputs!$A:$W,MATCH($C97,F_Inputs!$B:$B,0),MATCH(G$87,F_Inputs!$2:$2,0))</f>
        <v>£m</v>
      </c>
      <c r="H97" s="41"/>
      <c r="I97" s="41"/>
      <c r="J97" s="210">
        <f xml:space="preserve"> INDEX(F_Inputs!$A:$W,MATCH($C97,F_Inputs!$B:$B,0),MATCH(J$87,F_Inputs!$2:$2,0))</f>
        <v>0</v>
      </c>
      <c r="K97" s="210">
        <f xml:space="preserve"> INDEX(F_Inputs!$A:$W,MATCH($C97,F_Inputs!$B:$B,0),MATCH(K$87,F_Inputs!$2:$2,0))</f>
        <v>0</v>
      </c>
      <c r="L97" s="210">
        <f xml:space="preserve"> INDEX(F_Inputs!$A:$W,MATCH($C97,F_Inputs!$B:$B,0),MATCH(L$87,F_Inputs!$2:$2,0))</f>
        <v>0</v>
      </c>
      <c r="M97" s="210">
        <f xml:space="preserve"> INDEX(F_Inputs!$A:$W,MATCH($C97,F_Inputs!$B:$B,0),MATCH(M$87,F_Inputs!$2:$2,0))</f>
        <v>0</v>
      </c>
      <c r="N97" s="210">
        <f xml:space="preserve"> INDEX(F_Inputs!$A:$W,MATCH($C97,F_Inputs!$B:$B,0),MATCH(N$87,F_Inputs!$2:$2,0))</f>
        <v>0</v>
      </c>
      <c r="O97" s="210">
        <f xml:space="preserve"> INDEX(F_Inputs!$A:$W,MATCH($C97,F_Inputs!$B:$B,0),MATCH(O$87,F_Inputs!$2:$2,0))</f>
        <v>0</v>
      </c>
      <c r="P97" s="210">
        <f xml:space="preserve"> INDEX(F_Inputs!$A:$W,MATCH($C97,F_Inputs!$B:$B,0),MATCH(P$87,F_Inputs!$2:$2,0))</f>
        <v>0</v>
      </c>
      <c r="Q97" s="210">
        <f xml:space="preserve"> INDEX(F_Inputs!$A:$W,MATCH($C97,F_Inputs!$B:$B,0),MATCH(Q$87,F_Inputs!$2:$2,0))</f>
        <v>0</v>
      </c>
      <c r="R97" s="141"/>
      <c r="S97" s="141"/>
      <c r="T97" s="141"/>
    </row>
    <row r="98" spans="1:20" s="209" customFormat="1">
      <c r="A98" s="41"/>
      <c r="B98" s="170"/>
      <c r="C98" s="41" t="s">
        <v>268</v>
      </c>
      <c r="D98" s="171"/>
      <c r="E98" s="41" t="str">
        <f xml:space="preserve"> INDEX(F_Inputs!$A:$W,MATCH($C98,F_Inputs!$B:$B,0),MATCH(E$87,F_Inputs!$2:$2,0))</f>
        <v>Indexation on RCV - CPI(H) other adjustments balance - WR - nominal</v>
      </c>
      <c r="F98" s="41"/>
      <c r="G98" s="41" t="str">
        <f xml:space="preserve"> INDEX(F_Inputs!$A:$W,MATCH($C98,F_Inputs!$B:$B,0),MATCH(G$87,F_Inputs!$2:$2,0))</f>
        <v>£m</v>
      </c>
      <c r="H98" s="41"/>
      <c r="I98" s="41"/>
      <c r="J98" s="210">
        <f xml:space="preserve"> INDEX(F_Inputs!$A:$W,MATCH($C98,F_Inputs!$B:$B,0),MATCH(J$87,F_Inputs!$2:$2,0))</f>
        <v>0</v>
      </c>
      <c r="K98" s="210">
        <f xml:space="preserve"> INDEX(F_Inputs!$A:$W,MATCH($C98,F_Inputs!$B:$B,0),MATCH(K$87,F_Inputs!$2:$2,0))</f>
        <v>0</v>
      </c>
      <c r="L98" s="210">
        <f xml:space="preserve"> INDEX(F_Inputs!$A:$W,MATCH($C98,F_Inputs!$B:$B,0),MATCH(L$87,F_Inputs!$2:$2,0))</f>
        <v>0</v>
      </c>
      <c r="M98" s="210">
        <f xml:space="preserve"> INDEX(F_Inputs!$A:$W,MATCH($C98,F_Inputs!$B:$B,0),MATCH(M$87,F_Inputs!$2:$2,0))</f>
        <v>0</v>
      </c>
      <c r="N98" s="210">
        <f xml:space="preserve"> INDEX(F_Inputs!$A:$W,MATCH($C98,F_Inputs!$B:$B,0),MATCH(N$87,F_Inputs!$2:$2,0))</f>
        <v>0</v>
      </c>
      <c r="O98" s="210">
        <f xml:space="preserve"> INDEX(F_Inputs!$A:$W,MATCH($C98,F_Inputs!$B:$B,0),MATCH(O$87,F_Inputs!$2:$2,0))</f>
        <v>0</v>
      </c>
      <c r="P98" s="210">
        <f xml:space="preserve"> INDEX(F_Inputs!$A:$W,MATCH($C98,F_Inputs!$B:$B,0),MATCH(P$87,F_Inputs!$2:$2,0))</f>
        <v>0</v>
      </c>
      <c r="Q98" s="210">
        <f xml:space="preserve"> INDEX(F_Inputs!$A:$W,MATCH($C98,F_Inputs!$B:$B,0),MATCH(Q$87,F_Inputs!$2:$2,0))</f>
        <v>0</v>
      </c>
      <c r="R98" s="141"/>
      <c r="S98" s="141"/>
      <c r="T98" s="141"/>
    </row>
    <row r="99" spans="1:20" s="209" customFormat="1">
      <c r="A99" s="41"/>
      <c r="B99" s="170"/>
      <c r="C99" s="41" t="s">
        <v>270</v>
      </c>
      <c r="D99" s="171"/>
      <c r="E99" s="41" t="str">
        <f xml:space="preserve"> INDEX(F_Inputs!$A:$W,MATCH($C99,F_Inputs!$B:$B,0),MATCH(E$87,F_Inputs!$2:$2,0))</f>
        <v>RCV - CPI(H) bf depreciation - WR - nominal</v>
      </c>
      <c r="F99" s="41"/>
      <c r="G99" s="41" t="str">
        <f xml:space="preserve"> INDEX(F_Inputs!$A:$W,MATCH($C99,F_Inputs!$B:$B,0),MATCH(G$87,F_Inputs!$2:$2,0))</f>
        <v>£m</v>
      </c>
      <c r="H99" s="41"/>
      <c r="I99" s="41"/>
      <c r="J99" s="210">
        <f xml:space="preserve"> INDEX(F_Inputs!$A:$W,MATCH($C99,F_Inputs!$B:$B,0),MATCH(J$87,F_Inputs!$2:$2,0))</f>
        <v>0</v>
      </c>
      <c r="K99" s="210">
        <f xml:space="preserve"> INDEX(F_Inputs!$A:$W,MATCH($C99,F_Inputs!$B:$B,0),MATCH(K$87,F_Inputs!$2:$2,0))</f>
        <v>0</v>
      </c>
      <c r="L99" s="210">
        <f xml:space="preserve"> INDEX(F_Inputs!$A:$W,MATCH($C99,F_Inputs!$B:$B,0),MATCH(L$87,F_Inputs!$2:$2,0))</f>
        <v>0</v>
      </c>
      <c r="M99" s="210">
        <f xml:space="preserve"> INDEX(F_Inputs!$A:$W,MATCH($C99,F_Inputs!$B:$B,0),MATCH(M$87,F_Inputs!$2:$2,0))</f>
        <v>1.8789213219190699</v>
      </c>
      <c r="N99" s="210">
        <f xml:space="preserve"> INDEX(F_Inputs!$A:$W,MATCH($C99,F_Inputs!$B:$B,0),MATCH(N$87,F_Inputs!$2:$2,0))</f>
        <v>1.79583417754167</v>
      </c>
      <c r="O99" s="210">
        <f xml:space="preserve"> INDEX(F_Inputs!$A:$W,MATCH($C99,F_Inputs!$B:$B,0),MATCH(O$87,F_Inputs!$2:$2,0))</f>
        <v>1.7176146853676699</v>
      </c>
      <c r="P99" s="210">
        <f xml:space="preserve"> INDEX(F_Inputs!$A:$W,MATCH($C99,F_Inputs!$B:$B,0),MATCH(P$87,F_Inputs!$2:$2,0))</f>
        <v>1.6432024643534799</v>
      </c>
      <c r="Q99" s="210">
        <f xml:space="preserve"> INDEX(F_Inputs!$A:$W,MATCH($C99,F_Inputs!$B:$B,0),MATCH(Q$87,F_Inputs!$2:$2,0))</f>
        <v>1.5720140039902999</v>
      </c>
      <c r="R99" s="141"/>
      <c r="S99" s="141"/>
      <c r="T99" s="141"/>
    </row>
    <row r="100" spans="1:20" s="209" customFormat="1">
      <c r="A100" s="41"/>
      <c r="B100" s="170"/>
      <c r="C100" s="41" t="s">
        <v>272</v>
      </c>
      <c r="D100" s="171"/>
      <c r="E100" s="41" t="str">
        <f xml:space="preserve"> INDEX(F_Inputs!$A:$W,MATCH($C100,F_Inputs!$B:$B,0),MATCH(E$87,F_Inputs!$2:$2,0))</f>
        <v>Other adjustments CPI(H) - WR - nominal</v>
      </c>
      <c r="F100" s="41"/>
      <c r="G100" s="41" t="str">
        <f xml:space="preserve"> INDEX(F_Inputs!$A:$W,MATCH($C100,F_Inputs!$B:$B,0),MATCH(G$87,F_Inputs!$2:$2,0))</f>
        <v>£m</v>
      </c>
      <c r="H100" s="41"/>
      <c r="I100" s="41"/>
      <c r="J100" s="210">
        <f xml:space="preserve"> INDEX(F_Inputs!$A:$W,MATCH($C100,F_Inputs!$B:$B,0),MATCH(J$87,F_Inputs!$2:$2,0))</f>
        <v>0</v>
      </c>
      <c r="K100" s="210">
        <f xml:space="preserve"> INDEX(F_Inputs!$A:$W,MATCH($C100,F_Inputs!$B:$B,0),MATCH(K$87,F_Inputs!$2:$2,0))</f>
        <v>0</v>
      </c>
      <c r="L100" s="210">
        <f xml:space="preserve"> INDEX(F_Inputs!$A:$W,MATCH($C100,F_Inputs!$B:$B,0),MATCH(L$87,F_Inputs!$2:$2,0))</f>
        <v>0</v>
      </c>
      <c r="M100" s="210">
        <f xml:space="preserve"> INDEX(F_Inputs!$A:$W,MATCH($C100,F_Inputs!$B:$B,0),MATCH(M$87,F_Inputs!$2:$2,0))</f>
        <v>0</v>
      </c>
      <c r="N100" s="210">
        <f xml:space="preserve"> INDEX(F_Inputs!$A:$W,MATCH($C100,F_Inputs!$B:$B,0),MATCH(N$87,F_Inputs!$2:$2,0))</f>
        <v>0</v>
      </c>
      <c r="O100" s="210">
        <f xml:space="preserve"> INDEX(F_Inputs!$A:$W,MATCH($C100,F_Inputs!$B:$B,0),MATCH(O$87,F_Inputs!$2:$2,0))</f>
        <v>0</v>
      </c>
      <c r="P100" s="210">
        <f xml:space="preserve"> INDEX(F_Inputs!$A:$W,MATCH($C100,F_Inputs!$B:$B,0),MATCH(P$87,F_Inputs!$2:$2,0))</f>
        <v>0</v>
      </c>
      <c r="Q100" s="210">
        <f xml:space="preserve"> INDEX(F_Inputs!$A:$W,MATCH($C100,F_Inputs!$B:$B,0),MATCH(Q$87,F_Inputs!$2:$2,0))</f>
        <v>0</v>
      </c>
      <c r="R100" s="141"/>
      <c r="S100" s="141"/>
      <c r="T100" s="141"/>
    </row>
    <row r="101" spans="1:20" s="209" customFormat="1">
      <c r="A101" s="41"/>
      <c r="B101" s="170"/>
      <c r="C101" s="41" t="s">
        <v>274</v>
      </c>
      <c r="D101" s="171"/>
      <c r="E101" s="41" t="str">
        <f xml:space="preserve"> INDEX(F_Inputs!$A:$W,MATCH($C101,F_Inputs!$B:$B,0),MATCH(E$87,F_Inputs!$2:$2,0))</f>
        <v>RCV CPI(H) bf balance - WR - real</v>
      </c>
      <c r="F101" s="41"/>
      <c r="G101" s="41" t="str">
        <f xml:space="preserve"> INDEX(F_Inputs!$A:$W,MATCH($C101,F_Inputs!$B:$B,0),MATCH(G$87,F_Inputs!$2:$2,0))</f>
        <v>£m</v>
      </c>
      <c r="H101" s="41"/>
      <c r="I101" s="41"/>
      <c r="J101" s="210">
        <f xml:space="preserve"> INDEX(F_Inputs!$A:$W,MATCH($C101,F_Inputs!$B:$B,0),MATCH(J$87,F_Inputs!$2:$2,0))</f>
        <v>0</v>
      </c>
      <c r="K101" s="210">
        <f xml:space="preserve"> INDEX(F_Inputs!$A:$W,MATCH($C101,F_Inputs!$B:$B,0),MATCH(K$87,F_Inputs!$2:$2,0))</f>
        <v>0</v>
      </c>
      <c r="L101" s="210">
        <f xml:space="preserve"> INDEX(F_Inputs!$A:$W,MATCH($C101,F_Inputs!$B:$B,0),MATCH(L$87,F_Inputs!$2:$2,0))</f>
        <v>0</v>
      </c>
      <c r="M101" s="210">
        <f xml:space="preserve"> INDEX(F_Inputs!$A:$W,MATCH($C101,F_Inputs!$B:$B,0),MATCH(M$87,F_Inputs!$2:$2,0))</f>
        <v>26.307290092086902</v>
      </c>
      <c r="N101" s="210">
        <f xml:space="preserve"> INDEX(F_Inputs!$A:$W,MATCH($C101,F_Inputs!$B:$B,0),MATCH(N$87,F_Inputs!$2:$2,0))</f>
        <v>24.649930816285401</v>
      </c>
      <c r="O101" s="210">
        <f xml:space="preserve"> INDEX(F_Inputs!$A:$W,MATCH($C101,F_Inputs!$B:$B,0),MATCH(O$87,F_Inputs!$2:$2,0))</f>
        <v>23.096985174859402</v>
      </c>
      <c r="P101" s="210">
        <f xml:space="preserve"> INDEX(F_Inputs!$A:$W,MATCH($C101,F_Inputs!$B:$B,0),MATCH(P$87,F_Inputs!$2:$2,0))</f>
        <v>21.641875108843301</v>
      </c>
      <c r="Q101" s="210">
        <f xml:space="preserve"> INDEX(F_Inputs!$A:$W,MATCH($C101,F_Inputs!$B:$B,0),MATCH(Q$87,F_Inputs!$2:$2,0))</f>
        <v>20.2784369769861</v>
      </c>
      <c r="R101" s="141"/>
      <c r="S101" s="141"/>
      <c r="T101" s="141"/>
    </row>
    <row r="102" spans="1:20" s="209" customFormat="1">
      <c r="A102" s="41"/>
      <c r="B102" s="170"/>
      <c r="C102" s="41" t="s">
        <v>276</v>
      </c>
      <c r="D102" s="171"/>
      <c r="E102" s="41" t="str">
        <f xml:space="preserve"> INDEX(F_Inputs!$A:$W,MATCH($C102,F_Inputs!$B:$B,0),MATCH(E$87,F_Inputs!$2:$2,0))</f>
        <v>RCV additions balance BEG - WR - nominal</v>
      </c>
      <c r="F102" s="41"/>
      <c r="G102" s="41" t="str">
        <f xml:space="preserve"> INDEX(F_Inputs!$A:$W,MATCH($C102,F_Inputs!$B:$B,0),MATCH(G$87,F_Inputs!$2:$2,0))</f>
        <v>£m</v>
      </c>
      <c r="H102" s="41"/>
      <c r="I102" s="41"/>
      <c r="J102" s="210">
        <f xml:space="preserve"> INDEX(F_Inputs!$A:$W,MATCH($C102,F_Inputs!$B:$B,0),MATCH(J$87,F_Inputs!$2:$2,0))</f>
        <v>0</v>
      </c>
      <c r="K102" s="210">
        <f xml:space="preserve"> INDEX(F_Inputs!$A:$W,MATCH($C102,F_Inputs!$B:$B,0),MATCH(K$87,F_Inputs!$2:$2,0))</f>
        <v>0</v>
      </c>
      <c r="L102" s="210">
        <f xml:space="preserve"> INDEX(F_Inputs!$A:$W,MATCH($C102,F_Inputs!$B:$B,0),MATCH(L$87,F_Inputs!$2:$2,0))</f>
        <v>0</v>
      </c>
      <c r="M102" s="210">
        <f xml:space="preserve"> INDEX(F_Inputs!$A:$W,MATCH($C102,F_Inputs!$B:$B,0),MATCH(M$87,F_Inputs!$2:$2,0))</f>
        <v>0</v>
      </c>
      <c r="N102" s="210">
        <f xml:space="preserve"> INDEX(F_Inputs!$A:$W,MATCH($C102,F_Inputs!$B:$B,0),MATCH(N$87,F_Inputs!$2:$2,0))</f>
        <v>2.0263041449526802</v>
      </c>
      <c r="O102" s="210">
        <f xml:space="preserve"> INDEX(F_Inputs!$A:$W,MATCH($C102,F_Inputs!$B:$B,0),MATCH(O$87,F_Inputs!$2:$2,0))</f>
        <v>4.0787956027923498</v>
      </c>
      <c r="P102" s="210">
        <f xml:space="preserve"> INDEX(F_Inputs!$A:$W,MATCH($C102,F_Inputs!$B:$B,0),MATCH(P$87,F_Inputs!$2:$2,0))</f>
        <v>5.1885035705167102</v>
      </c>
      <c r="Q102" s="210">
        <f xml:space="preserve"> INDEX(F_Inputs!$A:$W,MATCH($C102,F_Inputs!$B:$B,0),MATCH(Q$87,F_Inputs!$2:$2,0))</f>
        <v>6.1805781250730298</v>
      </c>
      <c r="R102" s="141"/>
      <c r="S102" s="141"/>
      <c r="T102" s="141"/>
    </row>
    <row r="103" spans="1:20" s="209" customFormat="1">
      <c r="A103" s="41"/>
      <c r="B103" s="170"/>
      <c r="C103" s="41" t="s">
        <v>278</v>
      </c>
      <c r="D103" s="171"/>
      <c r="E103" s="41" t="str">
        <f xml:space="preserve"> INDEX(F_Inputs!$A:$W,MATCH($C103,F_Inputs!$B:$B,0),MATCH(E$87,F_Inputs!$2:$2,0))</f>
        <v>Indexation of RCV additions b/f - WR - nominal</v>
      </c>
      <c r="F103" s="41"/>
      <c r="G103" s="41" t="str">
        <f xml:space="preserve"> INDEX(F_Inputs!$A:$W,MATCH($C103,F_Inputs!$B:$B,0),MATCH(G$87,F_Inputs!$2:$2,0))</f>
        <v>£m</v>
      </c>
      <c r="H103" s="41"/>
      <c r="I103" s="41"/>
      <c r="J103" s="210">
        <f xml:space="preserve"> INDEX(F_Inputs!$A:$W,MATCH($C103,F_Inputs!$B:$B,0),MATCH(J$87,F_Inputs!$2:$2,0))</f>
        <v>0</v>
      </c>
      <c r="K103" s="210">
        <f xml:space="preserve"> INDEX(F_Inputs!$A:$W,MATCH($C103,F_Inputs!$B:$B,0),MATCH(K$87,F_Inputs!$2:$2,0))</f>
        <v>0</v>
      </c>
      <c r="L103" s="210">
        <f xml:space="preserve"> INDEX(F_Inputs!$A:$W,MATCH($C103,F_Inputs!$B:$B,0),MATCH(L$87,F_Inputs!$2:$2,0))</f>
        <v>0</v>
      </c>
      <c r="M103" s="210">
        <f xml:space="preserve"> INDEX(F_Inputs!$A:$W,MATCH($C103,F_Inputs!$B:$B,0),MATCH(M$87,F_Inputs!$2:$2,0))</f>
        <v>0</v>
      </c>
      <c r="N103" s="210">
        <f xml:space="preserve"> INDEX(F_Inputs!$A:$W,MATCH($C103,F_Inputs!$B:$B,0),MATCH(N$87,F_Inputs!$2:$2,0))</f>
        <v>4.0611153445084897E-2</v>
      </c>
      <c r="O103" s="210">
        <f xml:space="preserve"> INDEX(F_Inputs!$A:$W,MATCH($C103,F_Inputs!$B:$B,0),MATCH(O$87,F_Inputs!$2:$2,0))</f>
        <v>8.4640113760645605E-2</v>
      </c>
      <c r="P103" s="210">
        <f xml:space="preserve"> INDEX(F_Inputs!$A:$W,MATCH($C103,F_Inputs!$B:$B,0),MATCH(P$87,F_Inputs!$2:$2,0))</f>
        <v>0.108958574980854</v>
      </c>
      <c r="Q103" s="210">
        <f xml:space="preserve"> INDEX(F_Inputs!$A:$W,MATCH($C103,F_Inputs!$B:$B,0),MATCH(Q$87,F_Inputs!$2:$2,0))</f>
        <v>0.12979214062654301</v>
      </c>
      <c r="R103" s="141"/>
      <c r="S103" s="141"/>
      <c r="T103" s="141"/>
    </row>
    <row r="104" spans="1:20" s="209" customFormat="1">
      <c r="A104" s="41"/>
      <c r="B104" s="170"/>
      <c r="C104" s="41" t="s">
        <v>280</v>
      </c>
      <c r="D104" s="171"/>
      <c r="E104" s="41" t="str">
        <f xml:space="preserve"> INDEX(F_Inputs!$A:$W,MATCH($C104,F_Inputs!$B:$B,0),MATCH(E$87,F_Inputs!$2:$2,0))</f>
        <v>Water resources: Non-PAYG Totex - nominal</v>
      </c>
      <c r="F104" s="41"/>
      <c r="G104" s="41" t="str">
        <f xml:space="preserve"> INDEX(F_Inputs!$A:$W,MATCH($C104,F_Inputs!$B:$B,0),MATCH(G$87,F_Inputs!$2:$2,0))</f>
        <v>£m</v>
      </c>
      <c r="H104" s="41"/>
      <c r="I104" s="41"/>
      <c r="J104" s="210">
        <f xml:space="preserve"> INDEX(F_Inputs!$A:$W,MATCH($C104,F_Inputs!$B:$B,0),MATCH(J$87,F_Inputs!$2:$2,0))</f>
        <v>0</v>
      </c>
      <c r="K104" s="210">
        <f xml:space="preserve"> INDEX(F_Inputs!$A:$W,MATCH($C104,F_Inputs!$B:$B,0),MATCH(K$87,F_Inputs!$2:$2,0))</f>
        <v>0</v>
      </c>
      <c r="L104" s="210">
        <f xml:space="preserve"> INDEX(F_Inputs!$A:$W,MATCH($C104,F_Inputs!$B:$B,0),MATCH(L$87,F_Inputs!$2:$2,0))</f>
        <v>0</v>
      </c>
      <c r="M104" s="210">
        <f xml:space="preserve"> INDEX(F_Inputs!$A:$W,MATCH($C104,F_Inputs!$B:$B,0),MATCH(M$87,F_Inputs!$2:$2,0))</f>
        <v>2.0922087196207402</v>
      </c>
      <c r="N104" s="210">
        <f xml:space="preserve"> INDEX(F_Inputs!$A:$W,MATCH($C104,F_Inputs!$B:$B,0),MATCH(N$87,F_Inputs!$2:$2,0))</f>
        <v>2.21176661661708</v>
      </c>
      <c r="O104" s="210">
        <f xml:space="preserve"> INDEX(F_Inputs!$A:$W,MATCH($C104,F_Inputs!$B:$B,0),MATCH(O$87,F_Inputs!$2:$2,0))</f>
        <v>1.3292352133263401</v>
      </c>
      <c r="P104" s="210">
        <f xml:space="preserve"> INDEX(F_Inputs!$A:$W,MATCH($C104,F_Inputs!$B:$B,0),MATCH(P$87,F_Inputs!$2:$2,0))</f>
        <v>1.2564337581226801</v>
      </c>
      <c r="Q104" s="210">
        <f xml:space="preserve"> INDEX(F_Inputs!$A:$W,MATCH($C104,F_Inputs!$B:$B,0),MATCH(Q$87,F_Inputs!$2:$2,0))</f>
        <v>1.2543071085911599</v>
      </c>
      <c r="R104" s="141"/>
      <c r="S104" s="141"/>
      <c r="T104" s="141"/>
    </row>
    <row r="105" spans="1:20" s="209" customFormat="1">
      <c r="A105" s="41"/>
      <c r="B105" s="170"/>
      <c r="C105" s="41" t="s">
        <v>282</v>
      </c>
      <c r="D105" s="171"/>
      <c r="E105" s="41" t="str">
        <f xml:space="preserve"> INDEX(F_Inputs!$A:$W,MATCH($C105,F_Inputs!$B:$B,0),MATCH(E$87,F_Inputs!$2:$2,0))</f>
        <v>RCV additions depreciation - WR - nominal POS</v>
      </c>
      <c r="F105" s="41"/>
      <c r="G105" s="41" t="str">
        <f xml:space="preserve"> INDEX(F_Inputs!$A:$W,MATCH($C105,F_Inputs!$B:$B,0),MATCH(G$87,F_Inputs!$2:$2,0))</f>
        <v>£m</v>
      </c>
      <c r="H105" s="41"/>
      <c r="I105" s="41"/>
      <c r="J105" s="210">
        <f xml:space="preserve"> INDEX(F_Inputs!$A:$W,MATCH($C105,F_Inputs!$B:$B,0),MATCH(J$87,F_Inputs!$2:$2,0))</f>
        <v>0</v>
      </c>
      <c r="K105" s="210">
        <f xml:space="preserve"> INDEX(F_Inputs!$A:$W,MATCH($C105,F_Inputs!$B:$B,0),MATCH(K$87,F_Inputs!$2:$2,0))</f>
        <v>0</v>
      </c>
      <c r="L105" s="210">
        <f xml:space="preserve"> INDEX(F_Inputs!$A:$W,MATCH($C105,F_Inputs!$B:$B,0),MATCH(L$87,F_Inputs!$2:$2,0))</f>
        <v>0</v>
      </c>
      <c r="M105" s="210">
        <f xml:space="preserve"> INDEX(F_Inputs!$A:$W,MATCH($C105,F_Inputs!$B:$B,0),MATCH(M$87,F_Inputs!$2:$2,0))</f>
        <v>6.5904574668053204E-2</v>
      </c>
      <c r="N105" s="210">
        <f xml:space="preserve"> INDEX(F_Inputs!$A:$W,MATCH($C105,F_Inputs!$B:$B,0),MATCH(N$87,F_Inputs!$2:$2,0))</f>
        <v>0.199886312222497</v>
      </c>
      <c r="O105" s="210">
        <f xml:space="preserve"> INDEX(F_Inputs!$A:$W,MATCH($C105,F_Inputs!$B:$B,0),MATCH(O$87,F_Inputs!$2:$2,0))</f>
        <v>0.30416735936261802</v>
      </c>
      <c r="P105" s="210">
        <f xml:space="preserve"> INDEX(F_Inputs!$A:$W,MATCH($C105,F_Inputs!$B:$B,0),MATCH(P$87,F_Inputs!$2:$2,0))</f>
        <v>0.37331777854721099</v>
      </c>
      <c r="Q105" s="210">
        <f xml:space="preserve"> INDEX(F_Inputs!$A:$W,MATCH($C105,F_Inputs!$B:$B,0),MATCH(Q$87,F_Inputs!$2:$2,0))</f>
        <v>0.43706400065969497</v>
      </c>
      <c r="R105" s="141"/>
      <c r="S105" s="141"/>
      <c r="T105" s="141"/>
    </row>
    <row r="106" spans="1:20" s="209" customFormat="1">
      <c r="A106" s="41"/>
      <c r="B106" s="170"/>
      <c r="C106" s="41" t="s">
        <v>284</v>
      </c>
      <c r="D106" s="171"/>
      <c r="E106" s="41" t="str">
        <f xml:space="preserve"> INDEX(F_Inputs!$A:$W,MATCH($C106,F_Inputs!$B:$B,0),MATCH(E$87,F_Inputs!$2:$2,0))</f>
        <v>RCV additions balance - WR - real</v>
      </c>
      <c r="F106" s="41"/>
      <c r="G106" s="41" t="str">
        <f xml:space="preserve"> INDEX(F_Inputs!$A:$W,MATCH($C106,F_Inputs!$B:$B,0),MATCH(G$87,F_Inputs!$2:$2,0))</f>
        <v>£m</v>
      </c>
      <c r="H106" s="41"/>
      <c r="I106" s="41"/>
      <c r="J106" s="210">
        <f xml:space="preserve"> INDEX(F_Inputs!$A:$W,MATCH($C106,F_Inputs!$B:$B,0),MATCH(J$87,F_Inputs!$2:$2,0))</f>
        <v>0</v>
      </c>
      <c r="K106" s="210">
        <f xml:space="preserve"> INDEX(F_Inputs!$A:$W,MATCH($C106,F_Inputs!$B:$B,0),MATCH(K$87,F_Inputs!$2:$2,0))</f>
        <v>0</v>
      </c>
      <c r="L106" s="210">
        <f xml:space="preserve"> INDEX(F_Inputs!$A:$W,MATCH($C106,F_Inputs!$B:$B,0),MATCH(L$87,F_Inputs!$2:$2,0))</f>
        <v>0</v>
      </c>
      <c r="M106" s="210">
        <f xml:space="preserve"> INDEX(F_Inputs!$A:$W,MATCH($C106,F_Inputs!$B:$B,0),MATCH(M$87,F_Inputs!$2:$2,0))</f>
        <v>1.9075376139599201</v>
      </c>
      <c r="N106" s="210">
        <f xml:space="preserve"> INDEX(F_Inputs!$A:$W,MATCH($C106,F_Inputs!$B:$B,0),MATCH(N$87,F_Inputs!$2:$2,0))</f>
        <v>3.7642839249445599</v>
      </c>
      <c r="O106" s="210">
        <f xml:space="preserve"> INDEX(F_Inputs!$A:$W,MATCH($C106,F_Inputs!$B:$B,0),MATCH(O$87,F_Inputs!$2:$2,0))</f>
        <v>4.6910777335559999</v>
      </c>
      <c r="P106" s="210">
        <f xml:space="preserve"> INDEX(F_Inputs!$A:$W,MATCH($C106,F_Inputs!$B:$B,0),MATCH(P$87,F_Inputs!$2:$2,0))</f>
        <v>5.4731061075492002</v>
      </c>
      <c r="Q106" s="210">
        <f xml:space="preserve"> INDEX(F_Inputs!$A:$W,MATCH($C106,F_Inputs!$B:$B,0),MATCH(Q$87,F_Inputs!$2:$2,0))</f>
        <v>6.1819168519336696</v>
      </c>
      <c r="R106" s="141"/>
      <c r="S106" s="141"/>
      <c r="T106" s="141"/>
    </row>
    <row r="107" spans="1:20" s="209" customFormat="1">
      <c r="A107" s="41"/>
      <c r="B107" s="170"/>
      <c r="C107" s="41" t="s">
        <v>286</v>
      </c>
      <c r="D107" s="171"/>
      <c r="E107" s="41" t="str">
        <f xml:space="preserve"> INDEX(F_Inputs!$A:$W,MATCH($C107,F_Inputs!$B:$B,0),MATCH(E$87,F_Inputs!$2:$2,0))</f>
        <v>RCV balance - WR BEG - nominal</v>
      </c>
      <c r="F107" s="41"/>
      <c r="G107" s="41" t="str">
        <f xml:space="preserve"> INDEX(F_Inputs!$A:$W,MATCH($C107,F_Inputs!$B:$B,0),MATCH(G$87,F_Inputs!$2:$2,0))</f>
        <v>£m</v>
      </c>
      <c r="H107" s="41"/>
      <c r="I107" s="41"/>
      <c r="J107" s="210">
        <f xml:space="preserve"> INDEX(F_Inputs!$A:$W,MATCH($C107,F_Inputs!$B:$B,0),MATCH(J$87,F_Inputs!$2:$2,0))</f>
        <v>0</v>
      </c>
      <c r="K107" s="210">
        <f xml:space="preserve"> INDEX(F_Inputs!$A:$W,MATCH($C107,F_Inputs!$B:$B,0),MATCH(K$87,F_Inputs!$2:$2,0))</f>
        <v>0</v>
      </c>
      <c r="L107" s="210">
        <f xml:space="preserve"> INDEX(F_Inputs!$A:$W,MATCH($C107,F_Inputs!$B:$B,0),MATCH(L$87,F_Inputs!$2:$2,0))</f>
        <v>0</v>
      </c>
      <c r="M107" s="210">
        <f xml:space="preserve"> INDEX(F_Inputs!$A:$W,MATCH($C107,F_Inputs!$B:$B,0),MATCH(M$87,F_Inputs!$2:$2,0))</f>
        <v>58.488260792273699</v>
      </c>
      <c r="N107" s="210">
        <f xml:space="preserve"> INDEX(F_Inputs!$A:$W,MATCH($C107,F_Inputs!$B:$B,0),MATCH(N$87,F_Inputs!$2:$2,0))</f>
        <v>58.037995134712801</v>
      </c>
      <c r="O107" s="210">
        <f xml:space="preserve"> INDEX(F_Inputs!$A:$W,MATCH($C107,F_Inputs!$B:$B,0),MATCH(O$87,F_Inputs!$2:$2,0))</f>
        <v>57.864647105271899</v>
      </c>
      <c r="P107" s="210">
        <f xml:space="preserve"> INDEX(F_Inputs!$A:$W,MATCH($C107,F_Inputs!$B:$B,0),MATCH(P$87,F_Inputs!$2:$2,0))</f>
        <v>56.904449682199598</v>
      </c>
      <c r="Q107" s="210">
        <f xml:space="preserve"> INDEX(F_Inputs!$A:$W,MATCH($C107,F_Inputs!$B:$B,0),MATCH(Q$87,F_Inputs!$2:$2,0))</f>
        <v>55.925766799223602</v>
      </c>
      <c r="R107" s="141"/>
      <c r="S107" s="141"/>
      <c r="T107" s="141"/>
    </row>
    <row r="108" spans="1:20" s="209" customFormat="1">
      <c r="A108" s="41"/>
      <c r="B108" s="170"/>
      <c r="C108" s="41" t="s">
        <v>288</v>
      </c>
      <c r="D108" s="171"/>
      <c r="E108" s="41" t="str">
        <f xml:space="preserve"> INDEX(F_Inputs!$A:$W,MATCH($C108,F_Inputs!$B:$B,0),MATCH(E$87,F_Inputs!$2:$2,0))</f>
        <v>Indexation on RCV balance BEG - WR - nominal</v>
      </c>
      <c r="F108" s="41"/>
      <c r="G108" s="41" t="str">
        <f xml:space="preserve"> INDEX(F_Inputs!$A:$W,MATCH($C108,F_Inputs!$B:$B,0),MATCH(G$87,F_Inputs!$2:$2,0))</f>
        <v>£m</v>
      </c>
      <c r="H108" s="41"/>
      <c r="I108" s="41"/>
      <c r="J108" s="210">
        <f xml:space="preserve"> INDEX(F_Inputs!$A:$W,MATCH($C108,F_Inputs!$B:$B,0),MATCH(J$87,F_Inputs!$2:$2,0))</f>
        <v>0</v>
      </c>
      <c r="K108" s="210">
        <f xml:space="preserve"> INDEX(F_Inputs!$A:$W,MATCH($C108,F_Inputs!$B:$B,0),MATCH(K$87,F_Inputs!$2:$2,0))</f>
        <v>0</v>
      </c>
      <c r="L108" s="210">
        <f xml:space="preserve"> INDEX(F_Inputs!$A:$W,MATCH($C108,F_Inputs!$B:$B,0),MATCH(L$87,F_Inputs!$2:$2,0))</f>
        <v>0</v>
      </c>
      <c r="M108" s="210">
        <f xml:space="preserve"> INDEX(F_Inputs!$A:$W,MATCH($C108,F_Inputs!$B:$B,0),MATCH(M$87,F_Inputs!$2:$2,0))</f>
        <v>1.2894243622194601</v>
      </c>
      <c r="N108" s="210">
        <f xml:space="preserve"> INDEX(F_Inputs!$A:$W,MATCH($C108,F_Inputs!$B:$B,0),MATCH(N$87,F_Inputs!$2:$2,0))</f>
        <v>1.4311096006962201</v>
      </c>
      <c r="O108" s="210">
        <f xml:space="preserve"> INDEX(F_Inputs!$A:$W,MATCH($C108,F_Inputs!$B:$B,0),MATCH(O$87,F_Inputs!$2:$2,0))</f>
        <v>1.4919007902383601</v>
      </c>
      <c r="P108" s="210">
        <f xml:space="preserve"> INDEX(F_Inputs!$A:$W,MATCH($C108,F_Inputs!$B:$B,0),MATCH(P$87,F_Inputs!$2:$2,0))</f>
        <v>1.48286163528356</v>
      </c>
      <c r="Q108" s="210">
        <f xml:space="preserve"> INDEX(F_Inputs!$A:$W,MATCH($C108,F_Inputs!$B:$B,0),MATCH(Q$87,F_Inputs!$2:$2,0))</f>
        <v>1.4528050385154201</v>
      </c>
      <c r="R108" s="141"/>
      <c r="S108" s="141"/>
      <c r="T108" s="141"/>
    </row>
    <row r="109" spans="1:20" s="209" customFormat="1">
      <c r="A109" s="41"/>
      <c r="B109" s="170"/>
      <c r="C109" s="41" t="s">
        <v>290</v>
      </c>
      <c r="D109" s="171"/>
      <c r="E109" s="41" t="str">
        <f xml:space="preserve"> INDEX(F_Inputs!$A:$W,MATCH($C109,F_Inputs!$B:$B,0),MATCH(E$87,F_Inputs!$2:$2,0))</f>
        <v>RCV balance - WR - real</v>
      </c>
      <c r="F109" s="41"/>
      <c r="G109" s="41" t="str">
        <f xml:space="preserve"> INDEX(F_Inputs!$A:$W,MATCH($C109,F_Inputs!$B:$B,0),MATCH(G$87,F_Inputs!$2:$2,0))</f>
        <v>£m</v>
      </c>
      <c r="H109" s="41"/>
      <c r="I109" s="41"/>
      <c r="J109" s="210">
        <f xml:space="preserve"> INDEX(F_Inputs!$A:$W,MATCH($C109,F_Inputs!$B:$B,0),MATCH(J$87,F_Inputs!$2:$2,0))</f>
        <v>0</v>
      </c>
      <c r="K109" s="210">
        <f xml:space="preserve"> INDEX(F_Inputs!$A:$W,MATCH($C109,F_Inputs!$B:$B,0),MATCH(K$87,F_Inputs!$2:$2,0))</f>
        <v>0</v>
      </c>
      <c r="L109" s="210">
        <f xml:space="preserve"> INDEX(F_Inputs!$A:$W,MATCH($C109,F_Inputs!$B:$B,0),MATCH(L$87,F_Inputs!$2:$2,0))</f>
        <v>0</v>
      </c>
      <c r="M109" s="210">
        <f xml:space="preserve"> INDEX(F_Inputs!$A:$W,MATCH($C109,F_Inputs!$B:$B,0),MATCH(M$87,F_Inputs!$2:$2,0))</f>
        <v>54.636249466327001</v>
      </c>
      <c r="N109" s="210">
        <f xml:space="preserve"> INDEX(F_Inputs!$A:$W,MATCH($C109,F_Inputs!$B:$B,0),MATCH(N$87,F_Inputs!$2:$2,0))</f>
        <v>53.402764475828498</v>
      </c>
      <c r="O109" s="210">
        <f xml:space="preserve"> INDEX(F_Inputs!$A:$W,MATCH($C109,F_Inputs!$B:$B,0),MATCH(O$87,F_Inputs!$2:$2,0))</f>
        <v>51.448976225305103</v>
      </c>
      <c r="P109" s="210">
        <f xml:space="preserve"> INDEX(F_Inputs!$A:$W,MATCH($C109,F_Inputs!$B:$B,0),MATCH(P$87,F_Inputs!$2:$2,0))</f>
        <v>49.5241140301233</v>
      </c>
      <c r="Q109" s="210">
        <f xml:space="preserve"> INDEX(F_Inputs!$A:$W,MATCH($C109,F_Inputs!$B:$B,0),MATCH(Q$87,F_Inputs!$2:$2,0))</f>
        <v>47.683931580881399</v>
      </c>
      <c r="R109" s="141"/>
      <c r="S109" s="141"/>
      <c r="T109" s="141"/>
    </row>
    <row r="110" spans="1:20" s="283" customFormat="1">
      <c r="A110" s="256"/>
      <c r="B110" s="257"/>
      <c r="C110" s="41" t="s">
        <v>444</v>
      </c>
      <c r="D110" s="255"/>
      <c r="E110" s="196" t="str">
        <f xml:space="preserve"> INDEX(F_Inputs!$A:$W,MATCH($C110,F_Inputs!$B:$B,0),MATCH(E$87,F_Inputs!$2:$2,0))</f>
        <v>Run-off rate - CPI(H) + RPI wedge - active - WR</v>
      </c>
      <c r="F110" s="196"/>
      <c r="G110" s="196" t="str">
        <f xml:space="preserve"> INDEX(F_Inputs!$A:$W,MATCH($C110,F_Inputs!$B:$B,0),MATCH(G$87,F_Inputs!$2:$2,0))</f>
        <v>%</v>
      </c>
      <c r="H110" s="196"/>
      <c r="I110" s="196"/>
      <c r="J110" s="285">
        <f xml:space="preserve"> INDEX(F_Inputs!$A:$W,MATCH($C110,F_Inputs!$B:$B,0),MATCH(J$87,F_Inputs!$2:$2,0))</f>
        <v>0</v>
      </c>
      <c r="K110" s="285">
        <f xml:space="preserve"> INDEX(F_Inputs!$A:$W,MATCH($C110,F_Inputs!$B:$B,0),MATCH(K$87,F_Inputs!$2:$2,0))</f>
        <v>0</v>
      </c>
      <c r="L110" s="285">
        <f xml:space="preserve"> INDEX(F_Inputs!$A:$W,MATCH($C110,F_Inputs!$B:$B,0),MATCH(L$87,F_Inputs!$2:$2,0))</f>
        <v>0</v>
      </c>
      <c r="M110" s="286">
        <f xml:space="preserve"> INDEX(F_Inputs!$A:$W,MATCH($C110,F_Inputs!$B:$B,0),MATCH(M$87,F_Inputs!$2:$2,0))</f>
        <v>6.3E-2</v>
      </c>
      <c r="N110" s="286">
        <f xml:space="preserve"> INDEX(F_Inputs!$A:$W,MATCH($C110,F_Inputs!$B:$B,0),MATCH(N$87,F_Inputs!$2:$2,0))</f>
        <v>6.3E-2</v>
      </c>
      <c r="O110" s="286">
        <f xml:space="preserve"> INDEX(F_Inputs!$A:$W,MATCH($C110,F_Inputs!$B:$B,0),MATCH(O$87,F_Inputs!$2:$2,0))</f>
        <v>6.3E-2</v>
      </c>
      <c r="P110" s="286">
        <f xml:space="preserve"> INDEX(F_Inputs!$A:$W,MATCH($C110,F_Inputs!$B:$B,0),MATCH(P$87,F_Inputs!$2:$2,0))</f>
        <v>6.3E-2</v>
      </c>
      <c r="Q110" s="286">
        <f xml:space="preserve"> INDEX(F_Inputs!$A:$W,MATCH($C110,F_Inputs!$B:$B,0),MATCH(Q$87,F_Inputs!$2:$2,0))</f>
        <v>6.3E-2</v>
      </c>
    </row>
    <row r="111" spans="1:20" s="33" customFormat="1">
      <c r="A111" s="34"/>
      <c r="B111" s="42"/>
      <c r="C111" s="34"/>
      <c r="D111" s="34"/>
      <c r="E111" s="34"/>
      <c r="F111" s="34"/>
      <c r="G111" s="34"/>
      <c r="H111" s="34"/>
      <c r="I111" s="34"/>
      <c r="J111" s="34"/>
      <c r="K111" s="34"/>
      <c r="L111" s="34"/>
      <c r="M111" s="34"/>
      <c r="N111" s="34"/>
      <c r="O111" s="34"/>
      <c r="P111" s="34"/>
      <c r="Q111" s="34"/>
      <c r="R111" s="34"/>
      <c r="S111" s="34"/>
      <c r="T111" s="34"/>
    </row>
    <row r="112" spans="1:20" s="140" customFormat="1">
      <c r="A112" s="41"/>
      <c r="B112" s="170" t="s">
        <v>595</v>
      </c>
      <c r="C112" s="41"/>
      <c r="E112" s="171"/>
      <c r="F112" s="41"/>
      <c r="G112" s="41"/>
      <c r="H112" s="41"/>
      <c r="I112" s="41"/>
      <c r="J112" s="41"/>
      <c r="K112" s="41"/>
      <c r="L112" s="141"/>
      <c r="M112" s="172"/>
      <c r="N112" s="172"/>
      <c r="O112" s="172"/>
      <c r="P112" s="172"/>
      <c r="Q112" s="172"/>
      <c r="R112" s="172"/>
      <c r="S112" s="172"/>
      <c r="T112" s="41"/>
    </row>
    <row r="113" spans="1:20" s="140" customFormat="1">
      <c r="A113" s="572"/>
      <c r="B113" s="570"/>
      <c r="C113" s="41" t="s">
        <v>477</v>
      </c>
      <c r="D113" s="571"/>
      <c r="E113" s="41" t="str">
        <f xml:space="preserve"> INDEX(F_Inputs!$A:$W,MATCH($C113,F_Inputs!$B:$B,0),MATCH(E$87,F_Inputs!$2:$2,0))</f>
        <v>Water network 2020 RCV~ 1 April (opening balance) for FM at 2017-18 CPIH deflated price base</v>
      </c>
      <c r="F113" s="41"/>
      <c r="G113" s="41" t="str">
        <f xml:space="preserve"> INDEX(F_Inputs!$A:$W,MATCH($C113,F_Inputs!$B:$B,0),MATCH(G$87,F_Inputs!$2:$2,0))</f>
        <v>£m</v>
      </c>
      <c r="H113" s="41"/>
      <c r="I113" s="41"/>
      <c r="J113" s="210">
        <f xml:space="preserve"> INDEX(F_Inputs!$A:$W,MATCH($C113,F_Inputs!$B:$B,0),MATCH(J$87,F_Inputs!$2:$2,0))</f>
        <v>0</v>
      </c>
      <c r="K113" s="210">
        <f xml:space="preserve"> INDEX(F_Inputs!$A:$W,MATCH($C113,F_Inputs!$B:$B,0),MATCH(K$87,F_Inputs!$2:$2,0))</f>
        <v>0</v>
      </c>
      <c r="L113" s="210">
        <f xml:space="preserve"> INDEX(F_Inputs!$A:$W,MATCH($C113,F_Inputs!$B:$B,0),MATCH(L$87,F_Inputs!$2:$2,0))</f>
        <v>13.809264864503801</v>
      </c>
      <c r="M113" s="210">
        <f xml:space="preserve"> INDEX(F_Inputs!$A:$W,MATCH($C113,F_Inputs!$B:$B,0),MATCH(M$87,F_Inputs!$2:$2,0))</f>
        <v>0</v>
      </c>
      <c r="N113" s="210">
        <f xml:space="preserve"> INDEX(F_Inputs!$A:$W,MATCH($C113,F_Inputs!$B:$B,0),MATCH(N$87,F_Inputs!$2:$2,0))</f>
        <v>0</v>
      </c>
      <c r="O113" s="210">
        <f xml:space="preserve"> INDEX(F_Inputs!$A:$W,MATCH($C113,F_Inputs!$B:$B,0),MATCH(O$87,F_Inputs!$2:$2,0))</f>
        <v>0</v>
      </c>
      <c r="P113" s="210">
        <f xml:space="preserve"> INDEX(F_Inputs!$A:$W,MATCH($C113,F_Inputs!$B:$B,0),MATCH(P$87,F_Inputs!$2:$2,0))</f>
        <v>0</v>
      </c>
      <c r="Q113" s="210">
        <f xml:space="preserve"> INDEX(F_Inputs!$A:$W,MATCH($C113,F_Inputs!$B:$B,0),MATCH(Q$87,F_Inputs!$2:$2,0))</f>
        <v>0</v>
      </c>
      <c r="R113" s="141"/>
      <c r="S113" s="141"/>
      <c r="T113" s="41"/>
    </row>
    <row r="114" spans="1:20" s="209" customFormat="1">
      <c r="A114" s="41"/>
      <c r="B114" s="170"/>
      <c r="C114" s="41" t="s">
        <v>292</v>
      </c>
      <c r="D114" s="171"/>
      <c r="E114" s="41" t="str">
        <f xml:space="preserve"> INDEX(F_Inputs!$A:$W,MATCH($C114,F_Inputs!$B:$B,0),MATCH(E$87,F_Inputs!$2:$2,0))</f>
        <v>RCV CPI(H) + RPI wedge bf balance BEG - WN - nominal</v>
      </c>
      <c r="F114" s="41"/>
      <c r="G114" s="41" t="str">
        <f xml:space="preserve"> INDEX(F_Inputs!$A:$W,MATCH($C114,F_Inputs!$B:$B,0),MATCH(G$87,F_Inputs!$2:$2,0))</f>
        <v>£m</v>
      </c>
      <c r="H114" s="41"/>
      <c r="I114" s="41"/>
      <c r="J114" s="210">
        <f xml:space="preserve"> INDEX(F_Inputs!$A:$W,MATCH($C114,F_Inputs!$B:$B,0),MATCH(J$87,F_Inputs!$2:$2,0))</f>
        <v>0</v>
      </c>
      <c r="K114" s="210">
        <f xml:space="preserve"> INDEX(F_Inputs!$A:$W,MATCH($C114,F_Inputs!$B:$B,0),MATCH(K$87,F_Inputs!$2:$2,0))</f>
        <v>0</v>
      </c>
      <c r="L114" s="210">
        <f xml:space="preserve"> INDEX(F_Inputs!$A:$W,MATCH($C114,F_Inputs!$B:$B,0),MATCH(L$87,F_Inputs!$2:$2,0))</f>
        <v>0</v>
      </c>
      <c r="M114" s="210">
        <f xml:space="preserve"> INDEX(F_Inputs!$A:$W,MATCH($C114,F_Inputs!$B:$B,0),MATCH(M$87,F_Inputs!$2:$2,0))</f>
        <v>7.1918853040036996</v>
      </c>
      <c r="N114" s="210">
        <f xml:space="preserve"> INDEX(F_Inputs!$A:$W,MATCH($C114,F_Inputs!$B:$B,0),MATCH(N$87,F_Inputs!$2:$2,0))</f>
        <v>6.9022668727645504</v>
      </c>
      <c r="O114" s="210">
        <f xml:space="preserve"> INDEX(F_Inputs!$A:$W,MATCH($C114,F_Inputs!$B:$B,0),MATCH(O$87,F_Inputs!$2:$2,0))</f>
        <v>6.6587799307619298</v>
      </c>
      <c r="P114" s="210">
        <f xml:space="preserve"> INDEX(F_Inputs!$A:$W,MATCH($C114,F_Inputs!$B:$B,0),MATCH(P$87,F_Inputs!$2:$2,0))</f>
        <v>6.4358369951161203</v>
      </c>
      <c r="Q114" s="210">
        <f xml:space="preserve"> INDEX(F_Inputs!$A:$W,MATCH($C114,F_Inputs!$B:$B,0),MATCH(Q$87,F_Inputs!$2:$2,0))</f>
        <v>6.2233514008853703</v>
      </c>
      <c r="R114" s="172"/>
      <c r="S114" s="172"/>
      <c r="T114" s="141"/>
    </row>
    <row r="115" spans="1:20" s="209" customFormat="1">
      <c r="A115" s="41"/>
      <c r="B115" s="170"/>
      <c r="C115" s="41" t="s">
        <v>294</v>
      </c>
      <c r="D115" s="171"/>
      <c r="E115" s="41" t="str">
        <f xml:space="preserve"> INDEX(F_Inputs!$A:$W,MATCH($C115,F_Inputs!$B:$B,0),MATCH(E$87,F_Inputs!$2:$2,0))</f>
        <v>Indexation on RCV - CPI(H) + RPI wedge bf balance - WN - nominal</v>
      </c>
      <c r="F115" s="41"/>
      <c r="G115" s="41" t="str">
        <f xml:space="preserve"> INDEX(F_Inputs!$A:$W,MATCH($C115,F_Inputs!$B:$B,0),MATCH(G$87,F_Inputs!$2:$2,0))</f>
        <v>£m</v>
      </c>
      <c r="H115" s="41"/>
      <c r="I115" s="41"/>
      <c r="J115" s="210">
        <f xml:space="preserve"> INDEX(F_Inputs!$A:$W,MATCH($C115,F_Inputs!$B:$B,0),MATCH(J$87,F_Inputs!$2:$2,0))</f>
        <v>0</v>
      </c>
      <c r="K115" s="210">
        <f xml:space="preserve"> INDEX(F_Inputs!$A:$W,MATCH($C115,F_Inputs!$B:$B,0),MATCH(K$87,F_Inputs!$2:$2,0))</f>
        <v>0</v>
      </c>
      <c r="L115" s="210">
        <f xml:space="preserve"> INDEX(F_Inputs!$A:$W,MATCH($C115,F_Inputs!$B:$B,0),MATCH(L$87,F_Inputs!$2:$2,0))</f>
        <v>0</v>
      </c>
      <c r="M115" s="210">
        <f xml:space="preserve"> INDEX(F_Inputs!$A:$W,MATCH($C115,F_Inputs!$B:$B,0),MATCH(M$87,F_Inputs!$2:$2,0))</f>
        <v>0.17446141186028799</v>
      </c>
      <c r="N115" s="210">
        <f xml:space="preserve"> INDEX(F_Inputs!$A:$W,MATCH($C115,F_Inputs!$B:$B,0),MATCH(N$87,F_Inputs!$2:$2,0))</f>
        <v>0.204221847365577</v>
      </c>
      <c r="O115" s="210">
        <f xml:space="preserve"> INDEX(F_Inputs!$A:$W,MATCH($C115,F_Inputs!$B:$B,0),MATCH(O$87,F_Inputs!$2:$2,0))</f>
        <v>0.20977609390841701</v>
      </c>
      <c r="P115" s="210">
        <f xml:space="preserve"> INDEX(F_Inputs!$A:$W,MATCH($C115,F_Inputs!$B:$B,0),MATCH(P$87,F_Inputs!$2:$2,0))</f>
        <v>0.20594678384372</v>
      </c>
      <c r="Q115" s="210">
        <f xml:space="preserve"> INDEX(F_Inputs!$A:$W,MATCH($C115,F_Inputs!$B:$B,0),MATCH(Q$87,F_Inputs!$2:$2,0))</f>
        <v>0.19914724482833601</v>
      </c>
      <c r="R115" s="172"/>
      <c r="S115" s="172"/>
      <c r="T115" s="141"/>
    </row>
    <row r="116" spans="1:20" s="209" customFormat="1">
      <c r="A116" s="41"/>
      <c r="B116" s="170"/>
      <c r="C116" s="41" t="s">
        <v>296</v>
      </c>
      <c r="D116" s="171"/>
      <c r="E116" s="41" t="str">
        <f xml:space="preserve"> INDEX(F_Inputs!$A:$W,MATCH($C116,F_Inputs!$B:$B,0),MATCH(E$87,F_Inputs!$2:$2,0))</f>
        <v>RCV - CPI(H) + RPI wedge bf depreciation - WN - nominal</v>
      </c>
      <c r="F116" s="41"/>
      <c r="G116" s="41" t="str">
        <f xml:space="preserve"> INDEX(F_Inputs!$A:$W,MATCH($C116,F_Inputs!$B:$B,0),MATCH(G$87,F_Inputs!$2:$2,0))</f>
        <v>£m</v>
      </c>
      <c r="H116" s="41"/>
      <c r="I116" s="41"/>
      <c r="J116" s="210">
        <f xml:space="preserve"> INDEX(F_Inputs!$A:$W,MATCH($C116,F_Inputs!$B:$B,0),MATCH(J$87,F_Inputs!$2:$2,0))</f>
        <v>0</v>
      </c>
      <c r="K116" s="210">
        <f xml:space="preserve"> INDEX(F_Inputs!$A:$W,MATCH($C116,F_Inputs!$B:$B,0),MATCH(K$87,F_Inputs!$2:$2,0))</f>
        <v>0</v>
      </c>
      <c r="L116" s="210">
        <f xml:space="preserve"> INDEX(F_Inputs!$A:$W,MATCH($C116,F_Inputs!$B:$B,0),MATCH(L$87,F_Inputs!$2:$2,0))</f>
        <v>0</v>
      </c>
      <c r="M116" s="210">
        <f xml:space="preserve"> INDEX(F_Inputs!$A:$W,MATCH($C116,F_Inputs!$B:$B,0),MATCH(M$87,F_Inputs!$2:$2,0))</f>
        <v>0.46407984309943101</v>
      </c>
      <c r="N116" s="210">
        <f xml:space="preserve"> INDEX(F_Inputs!$A:$W,MATCH($C116,F_Inputs!$B:$B,0),MATCH(N$87,F_Inputs!$2:$2,0))</f>
        <v>0.44770878936819802</v>
      </c>
      <c r="O116" s="210">
        <f xml:space="preserve"> INDEX(F_Inputs!$A:$W,MATCH($C116,F_Inputs!$B:$B,0),MATCH(O$87,F_Inputs!$2:$2,0))</f>
        <v>0.43271902955423203</v>
      </c>
      <c r="P116" s="210">
        <f xml:space="preserve"> INDEX(F_Inputs!$A:$W,MATCH($C116,F_Inputs!$B:$B,0),MATCH(P$87,F_Inputs!$2:$2,0))</f>
        <v>0.41843237807446998</v>
      </c>
      <c r="Q116" s="210">
        <f xml:space="preserve"> INDEX(F_Inputs!$A:$W,MATCH($C116,F_Inputs!$B:$B,0),MATCH(Q$87,F_Inputs!$2:$2,0))</f>
        <v>0.40461741467996298</v>
      </c>
      <c r="R116" s="172"/>
      <c r="S116" s="172"/>
      <c r="T116" s="141"/>
    </row>
    <row r="117" spans="1:20" s="209" customFormat="1">
      <c r="A117" s="41"/>
      <c r="B117" s="170"/>
      <c r="C117" s="41" t="s">
        <v>298</v>
      </c>
      <c r="D117" s="171"/>
      <c r="E117" s="41" t="str">
        <f xml:space="preserve"> INDEX(F_Inputs!$A:$W,MATCH($C117,F_Inputs!$B:$B,0),MATCH(E$87,F_Inputs!$2:$2,0))</f>
        <v>RCV CPI(H) + RPI wedge bf balance - WN - real</v>
      </c>
      <c r="F117" s="41"/>
      <c r="G117" s="41" t="str">
        <f xml:space="preserve"> INDEX(F_Inputs!$A:$W,MATCH($C117,F_Inputs!$B:$B,0),MATCH(G$87,F_Inputs!$2:$2,0))</f>
        <v>£m</v>
      </c>
      <c r="H117" s="41"/>
      <c r="I117" s="41"/>
      <c r="J117" s="210">
        <f xml:space="preserve"> INDEX(F_Inputs!$A:$W,MATCH($C117,F_Inputs!$B:$B,0),MATCH(J$87,F_Inputs!$2:$2,0))</f>
        <v>0</v>
      </c>
      <c r="K117" s="210">
        <f xml:space="preserve"> INDEX(F_Inputs!$A:$W,MATCH($C117,F_Inputs!$B:$B,0),MATCH(K$87,F_Inputs!$2:$2,0))</f>
        <v>0</v>
      </c>
      <c r="L117" s="210">
        <f xml:space="preserve"> INDEX(F_Inputs!$A:$W,MATCH($C117,F_Inputs!$B:$B,0),MATCH(L$87,F_Inputs!$2:$2,0))</f>
        <v>0</v>
      </c>
      <c r="M117" s="210">
        <f xml:space="preserve"> INDEX(F_Inputs!$A:$W,MATCH($C117,F_Inputs!$B:$B,0),MATCH(M$87,F_Inputs!$2:$2,0))</f>
        <v>6.4977085074734999</v>
      </c>
      <c r="N117" s="210">
        <f xml:space="preserve"> INDEX(F_Inputs!$A:$W,MATCH($C117,F_Inputs!$B:$B,0),MATCH(N$87,F_Inputs!$2:$2,0))</f>
        <v>6.1453283503470297</v>
      </c>
      <c r="O117" s="210">
        <f xml:space="preserve"> INDEX(F_Inputs!$A:$W,MATCH($C117,F_Inputs!$B:$B,0),MATCH(O$87,F_Inputs!$2:$2,0))</f>
        <v>5.8188283412087003</v>
      </c>
      <c r="P117" s="210">
        <f xml:space="preserve"> INDEX(F_Inputs!$A:$W,MATCH($C117,F_Inputs!$B:$B,0),MATCH(P$87,F_Inputs!$2:$2,0))</f>
        <v>5.5109832563127901</v>
      </c>
      <c r="Q117" s="210">
        <f xml:space="preserve"> INDEX(F_Inputs!$A:$W,MATCH($C117,F_Inputs!$B:$B,0),MATCH(Q$87,F_Inputs!$2:$2,0))</f>
        <v>5.2194247141257204</v>
      </c>
      <c r="R117" s="172"/>
      <c r="S117" s="172"/>
      <c r="T117" s="141"/>
    </row>
    <row r="118" spans="1:20" s="209" customFormat="1">
      <c r="A118" s="41"/>
      <c r="B118" s="170"/>
      <c r="C118" s="41" t="s">
        <v>300</v>
      </c>
      <c r="D118" s="171"/>
      <c r="E118" s="41" t="str">
        <f xml:space="preserve"> INDEX(F_Inputs!$A:$W,MATCH($C118,F_Inputs!$B:$B,0),MATCH(E$87,F_Inputs!$2:$2,0))</f>
        <v>RCV CPI(H) bf balance BEG - WN - nominal</v>
      </c>
      <c r="F118" s="41"/>
      <c r="G118" s="41" t="str">
        <f xml:space="preserve"> INDEX(F_Inputs!$A:$W,MATCH($C118,F_Inputs!$B:$B,0),MATCH(G$87,F_Inputs!$2:$2,0))</f>
        <v>£m</v>
      </c>
      <c r="H118" s="41"/>
      <c r="I118" s="41"/>
      <c r="J118" s="210">
        <f xml:space="preserve"> INDEX(F_Inputs!$A:$W,MATCH($C118,F_Inputs!$B:$B,0),MATCH(J$87,F_Inputs!$2:$2,0))</f>
        <v>0</v>
      </c>
      <c r="K118" s="210">
        <f xml:space="preserve"> INDEX(F_Inputs!$A:$W,MATCH($C118,F_Inputs!$B:$B,0),MATCH(K$87,F_Inputs!$2:$2,0))</f>
        <v>0</v>
      </c>
      <c r="L118" s="210">
        <f xml:space="preserve"> INDEX(F_Inputs!$A:$W,MATCH($C118,F_Inputs!$B:$B,0),MATCH(L$87,F_Inputs!$2:$2,0))</f>
        <v>0</v>
      </c>
      <c r="M118" s="245">
        <f xml:space="preserve"> INDEX(F_Inputs!$A:$W,MATCH($C118,F_Inputs!$B:$B,0),MATCH(M$87,F_Inputs!$2:$2,0))</f>
        <v>7.1918853040036996</v>
      </c>
      <c r="N118" s="210">
        <f xml:space="preserve"> INDEX(F_Inputs!$A:$W,MATCH($C118,F_Inputs!$B:$B,0),MATCH(N$87,F_Inputs!$2:$2,0))</f>
        <v>6.8724513980466604</v>
      </c>
      <c r="O118" s="210">
        <f xml:space="preserve"> INDEX(F_Inputs!$A:$W,MATCH($C118,F_Inputs!$B:$B,0),MATCH(O$87,F_Inputs!$2:$2,0))</f>
        <v>6.5685470488464901</v>
      </c>
      <c r="P118" s="210">
        <f xml:space="preserve"> INDEX(F_Inputs!$A:$W,MATCH($C118,F_Inputs!$B:$B,0),MATCH(P$87,F_Inputs!$2:$2,0))</f>
        <v>6.2824469061344503</v>
      </c>
      <c r="Q118" s="210">
        <f xml:space="preserve"> INDEX(F_Inputs!$A:$W,MATCH($C118,F_Inputs!$B:$B,0),MATCH(Q$87,F_Inputs!$2:$2,0))</f>
        <v>6.0102724588199896</v>
      </c>
      <c r="R118" s="172"/>
      <c r="S118" s="172"/>
      <c r="T118" s="141"/>
    </row>
    <row r="119" spans="1:20" s="209" customFormat="1">
      <c r="A119" s="41"/>
      <c r="B119" s="170"/>
      <c r="C119" s="41" t="s">
        <v>302</v>
      </c>
      <c r="D119" s="171"/>
      <c r="E119" s="41" t="str">
        <f xml:space="preserve"> INDEX(F_Inputs!$A:$W,MATCH($C119,F_Inputs!$B:$B,0),MATCH(E$87,F_Inputs!$2:$2,0))</f>
        <v>Indexation on RCV - CPI(H) bf balance - WN - nominal</v>
      </c>
      <c r="F119" s="41"/>
      <c r="G119" s="41" t="str">
        <f xml:space="preserve"> INDEX(F_Inputs!$A:$W,MATCH($C119,F_Inputs!$B:$B,0),MATCH(G$87,F_Inputs!$2:$2,0))</f>
        <v>£m</v>
      </c>
      <c r="H119" s="41"/>
      <c r="I119" s="41"/>
      <c r="J119" s="210">
        <f xml:space="preserve"> INDEX(F_Inputs!$A:$W,MATCH($C119,F_Inputs!$B:$B,0),MATCH(J$87,F_Inputs!$2:$2,0))</f>
        <v>0</v>
      </c>
      <c r="K119" s="210">
        <f xml:space="preserve"> INDEX(F_Inputs!$A:$W,MATCH($C119,F_Inputs!$B:$B,0),MATCH(K$87,F_Inputs!$2:$2,0))</f>
        <v>0</v>
      </c>
      <c r="L119" s="210">
        <f xml:space="preserve"> INDEX(F_Inputs!$A:$W,MATCH($C119,F_Inputs!$B:$B,0),MATCH(L$87,F_Inputs!$2:$2,0))</f>
        <v>0</v>
      </c>
      <c r="M119" s="245">
        <f xml:space="preserve"> INDEX(F_Inputs!$A:$W,MATCH($C119,F_Inputs!$B:$B,0),MATCH(M$87,F_Inputs!$2:$2,0))</f>
        <v>0.14264126808452099</v>
      </c>
      <c r="N119" s="210">
        <f xml:space="preserve"> INDEX(F_Inputs!$A:$W,MATCH($C119,F_Inputs!$B:$B,0),MATCH(N$87,F_Inputs!$2:$2,0))</f>
        <v>0.13773755483112801</v>
      </c>
      <c r="O119" s="210">
        <f xml:space="preserve"> INDEX(F_Inputs!$A:$W,MATCH($C119,F_Inputs!$B:$B,0),MATCH(O$87,F_Inputs!$2:$2,0))</f>
        <v>0.13630557242826999</v>
      </c>
      <c r="P119" s="210">
        <f xml:space="preserve"> INDEX(F_Inputs!$A:$W,MATCH($C119,F_Inputs!$B:$B,0),MATCH(P$87,F_Inputs!$2:$2,0))</f>
        <v>0.13193138502882701</v>
      </c>
      <c r="Q119" s="210">
        <f xml:space="preserve"> INDEX(F_Inputs!$A:$W,MATCH($C119,F_Inputs!$B:$B,0),MATCH(Q$87,F_Inputs!$2:$2,0))</f>
        <v>0.12621572163522901</v>
      </c>
      <c r="R119" s="172"/>
      <c r="S119" s="172"/>
      <c r="T119" s="141"/>
    </row>
    <row r="120" spans="1:20" s="209" customFormat="1">
      <c r="A120" s="41"/>
      <c r="B120" s="170"/>
      <c r="C120" s="41" t="s">
        <v>304</v>
      </c>
      <c r="D120" s="171"/>
      <c r="E120" s="41" t="str">
        <f xml:space="preserve"> INDEX(F_Inputs!$A:$W,MATCH($C120,F_Inputs!$B:$B,0),MATCH(E$87,F_Inputs!$2:$2,0))</f>
        <v>RCV other adjustments balance - WN - real</v>
      </c>
      <c r="F120" s="41"/>
      <c r="G120" s="41" t="str">
        <f xml:space="preserve"> INDEX(F_Inputs!$A:$W,MATCH($C120,F_Inputs!$B:$B,0),MATCH(G$87,F_Inputs!$2:$2,0))</f>
        <v>£m</v>
      </c>
      <c r="H120" s="41"/>
      <c r="I120" s="41"/>
      <c r="J120" s="210">
        <f xml:space="preserve"> INDEX(F_Inputs!$A:$W,MATCH($C120,F_Inputs!$B:$B,0),MATCH(J$87,F_Inputs!$2:$2,0))</f>
        <v>0</v>
      </c>
      <c r="K120" s="210">
        <f xml:space="preserve"> INDEX(F_Inputs!$A:$W,MATCH($C120,F_Inputs!$B:$B,0),MATCH(K$87,F_Inputs!$2:$2,0))</f>
        <v>0</v>
      </c>
      <c r="L120" s="210">
        <f xml:space="preserve"> INDEX(F_Inputs!$A:$W,MATCH($C120,F_Inputs!$B:$B,0),MATCH(L$87,F_Inputs!$2:$2,0))</f>
        <v>0</v>
      </c>
      <c r="M120" s="245">
        <f xml:space="preserve"> INDEX(F_Inputs!$A:$W,MATCH($C120,F_Inputs!$B:$B,0),MATCH(M$87,F_Inputs!$2:$2,0))</f>
        <v>0</v>
      </c>
      <c r="N120" s="210">
        <f xml:space="preserve"> INDEX(F_Inputs!$A:$W,MATCH($C120,F_Inputs!$B:$B,0),MATCH(N$87,F_Inputs!$2:$2,0))</f>
        <v>0</v>
      </c>
      <c r="O120" s="210">
        <f xml:space="preserve"> INDEX(F_Inputs!$A:$W,MATCH($C120,F_Inputs!$B:$B,0),MATCH(O$87,F_Inputs!$2:$2,0))</f>
        <v>0</v>
      </c>
      <c r="P120" s="210">
        <f xml:space="preserve"> INDEX(F_Inputs!$A:$W,MATCH($C120,F_Inputs!$B:$B,0),MATCH(P$87,F_Inputs!$2:$2,0))</f>
        <v>0</v>
      </c>
      <c r="Q120" s="210">
        <f xml:space="preserve"> INDEX(F_Inputs!$A:$W,MATCH($C120,F_Inputs!$B:$B,0),MATCH(Q$87,F_Inputs!$2:$2,0))</f>
        <v>0</v>
      </c>
      <c r="R120" s="172"/>
      <c r="S120" s="172"/>
      <c r="T120" s="141"/>
    </row>
    <row r="121" spans="1:20" s="209" customFormat="1">
      <c r="A121" s="41"/>
      <c r="B121" s="170"/>
      <c r="C121" s="41" t="s">
        <v>306</v>
      </c>
      <c r="D121" s="171"/>
      <c r="E121" s="41" t="str">
        <f xml:space="preserve"> INDEX(F_Inputs!$A:$W,MATCH($C121,F_Inputs!$B:$B,0),MATCH(E$87,F_Inputs!$2:$2,0))</f>
        <v>Indexation on RCV - CPI(H) other adjustments balance - WN - nominal</v>
      </c>
      <c r="F121" s="41"/>
      <c r="G121" s="41" t="str">
        <f xml:space="preserve"> INDEX(F_Inputs!$A:$W,MATCH($C121,F_Inputs!$B:$B,0),MATCH(G$87,F_Inputs!$2:$2,0))</f>
        <v>£m</v>
      </c>
      <c r="H121" s="41"/>
      <c r="I121" s="41"/>
      <c r="J121" s="210">
        <f xml:space="preserve"> INDEX(F_Inputs!$A:$W,MATCH($C121,F_Inputs!$B:$B,0),MATCH(J$87,F_Inputs!$2:$2,0))</f>
        <v>0</v>
      </c>
      <c r="K121" s="210">
        <f xml:space="preserve"> INDEX(F_Inputs!$A:$W,MATCH($C121,F_Inputs!$B:$B,0),MATCH(K$87,F_Inputs!$2:$2,0))</f>
        <v>0</v>
      </c>
      <c r="L121" s="210">
        <f xml:space="preserve"> INDEX(F_Inputs!$A:$W,MATCH($C121,F_Inputs!$B:$B,0),MATCH(L$87,F_Inputs!$2:$2,0))</f>
        <v>0</v>
      </c>
      <c r="M121" s="245">
        <f xml:space="preserve"> INDEX(F_Inputs!$A:$W,MATCH($C121,F_Inputs!$B:$B,0),MATCH(M$87,F_Inputs!$2:$2,0))</f>
        <v>0</v>
      </c>
      <c r="N121" s="210">
        <f xml:space="preserve"> INDEX(F_Inputs!$A:$W,MATCH($C121,F_Inputs!$B:$B,0),MATCH(N$87,F_Inputs!$2:$2,0))</f>
        <v>0</v>
      </c>
      <c r="O121" s="210">
        <f xml:space="preserve"> INDEX(F_Inputs!$A:$W,MATCH($C121,F_Inputs!$B:$B,0),MATCH(O$87,F_Inputs!$2:$2,0))</f>
        <v>0</v>
      </c>
      <c r="P121" s="210">
        <f xml:space="preserve"> INDEX(F_Inputs!$A:$W,MATCH($C121,F_Inputs!$B:$B,0),MATCH(P$87,F_Inputs!$2:$2,0))</f>
        <v>0</v>
      </c>
      <c r="Q121" s="210">
        <f xml:space="preserve"> INDEX(F_Inputs!$A:$W,MATCH($C121,F_Inputs!$B:$B,0),MATCH(Q$87,F_Inputs!$2:$2,0))</f>
        <v>0</v>
      </c>
      <c r="R121" s="172"/>
      <c r="S121" s="172"/>
      <c r="T121" s="141"/>
    </row>
    <row r="122" spans="1:20" s="209" customFormat="1">
      <c r="A122" s="41"/>
      <c r="B122" s="170"/>
      <c r="C122" s="41" t="s">
        <v>308</v>
      </c>
      <c r="D122" s="171"/>
      <c r="E122" s="41" t="str">
        <f xml:space="preserve"> INDEX(F_Inputs!$A:$W,MATCH($C122,F_Inputs!$B:$B,0),MATCH(E$87,F_Inputs!$2:$2,0))</f>
        <v>RCV - CPI(H) bf depreciation - WN - nominal</v>
      </c>
      <c r="F122" s="41"/>
      <c r="G122" s="41" t="str">
        <f xml:space="preserve"> INDEX(F_Inputs!$A:$W,MATCH($C122,F_Inputs!$B:$B,0),MATCH(G$87,F_Inputs!$2:$2,0))</f>
        <v>£m</v>
      </c>
      <c r="H122" s="41"/>
      <c r="I122" s="41"/>
      <c r="J122" s="210">
        <f xml:space="preserve"> INDEX(F_Inputs!$A:$W,MATCH($C122,F_Inputs!$B:$B,0),MATCH(J$87,F_Inputs!$2:$2,0))</f>
        <v>0</v>
      </c>
      <c r="K122" s="210">
        <f xml:space="preserve"> INDEX(F_Inputs!$A:$W,MATCH($C122,F_Inputs!$B:$B,0),MATCH(K$87,F_Inputs!$2:$2,0))</f>
        <v>0</v>
      </c>
      <c r="L122" s="210">
        <f xml:space="preserve"> INDEX(F_Inputs!$A:$W,MATCH($C122,F_Inputs!$B:$B,0),MATCH(L$87,F_Inputs!$2:$2,0))</f>
        <v>0</v>
      </c>
      <c r="M122" s="210">
        <f xml:space="preserve"> INDEX(F_Inputs!$A:$W,MATCH($C122,F_Inputs!$B:$B,0),MATCH(M$87,F_Inputs!$2:$2,0))</f>
        <v>0.46207517404155801</v>
      </c>
      <c r="N122" s="210">
        <f xml:space="preserve"> INDEX(F_Inputs!$A:$W,MATCH($C122,F_Inputs!$B:$B,0),MATCH(N$87,F_Inputs!$2:$2,0))</f>
        <v>0.44164190403129999</v>
      </c>
      <c r="O122" s="210">
        <f xml:space="preserve"> INDEX(F_Inputs!$A:$W,MATCH($C122,F_Inputs!$B:$B,0),MATCH(O$87,F_Inputs!$2:$2,0))</f>
        <v>0.42240571514031</v>
      </c>
      <c r="P122" s="210">
        <f xml:space="preserve"> INDEX(F_Inputs!$A:$W,MATCH($C122,F_Inputs!$B:$B,0),MATCH(P$87,F_Inputs!$2:$2,0))</f>
        <v>0.40410583234328601</v>
      </c>
      <c r="Q122" s="210">
        <f xml:space="preserve"> INDEX(F_Inputs!$A:$W,MATCH($C122,F_Inputs!$B:$B,0),MATCH(Q$87,F_Inputs!$2:$2,0))</f>
        <v>0.38659875536867899</v>
      </c>
      <c r="R122" s="172"/>
      <c r="S122" s="172"/>
      <c r="T122" s="141"/>
    </row>
    <row r="123" spans="1:20" s="209" customFormat="1">
      <c r="A123" s="41"/>
      <c r="B123" s="170"/>
      <c r="C123" s="41" t="s">
        <v>310</v>
      </c>
      <c r="D123" s="171"/>
      <c r="E123" s="41" t="str">
        <f xml:space="preserve"> INDEX(F_Inputs!$A:$W,MATCH($C123,F_Inputs!$B:$B,0),MATCH(E$87,F_Inputs!$2:$2,0))</f>
        <v>Other adjustments CPI(H) - WN - nominal</v>
      </c>
      <c r="F123" s="41"/>
      <c r="G123" s="41" t="str">
        <f xml:space="preserve"> INDEX(F_Inputs!$A:$W,MATCH($C123,F_Inputs!$B:$B,0),MATCH(G$87,F_Inputs!$2:$2,0))</f>
        <v>£m</v>
      </c>
      <c r="H123" s="41"/>
      <c r="I123" s="41"/>
      <c r="J123" s="210">
        <f xml:space="preserve"> INDEX(F_Inputs!$A:$W,MATCH($C123,F_Inputs!$B:$B,0),MATCH(J$87,F_Inputs!$2:$2,0))</f>
        <v>0</v>
      </c>
      <c r="K123" s="210">
        <f xml:space="preserve"> INDEX(F_Inputs!$A:$W,MATCH($C123,F_Inputs!$B:$B,0),MATCH(K$87,F_Inputs!$2:$2,0))</f>
        <v>0</v>
      </c>
      <c r="L123" s="210">
        <f xml:space="preserve"> INDEX(F_Inputs!$A:$W,MATCH($C123,F_Inputs!$B:$B,0),MATCH(L$87,F_Inputs!$2:$2,0))</f>
        <v>0</v>
      </c>
      <c r="M123" s="210">
        <f xml:space="preserve"> INDEX(F_Inputs!$A:$W,MATCH($C123,F_Inputs!$B:$B,0),MATCH(M$87,F_Inputs!$2:$2,0))</f>
        <v>0</v>
      </c>
      <c r="N123" s="210">
        <f xml:space="preserve"> INDEX(F_Inputs!$A:$W,MATCH($C123,F_Inputs!$B:$B,0),MATCH(N$87,F_Inputs!$2:$2,0))</f>
        <v>0</v>
      </c>
      <c r="O123" s="210">
        <f xml:space="preserve"> INDEX(F_Inputs!$A:$W,MATCH($C123,F_Inputs!$B:$B,0),MATCH(O$87,F_Inputs!$2:$2,0))</f>
        <v>0</v>
      </c>
      <c r="P123" s="210">
        <f xml:space="preserve"> INDEX(F_Inputs!$A:$W,MATCH($C123,F_Inputs!$B:$B,0),MATCH(P$87,F_Inputs!$2:$2,0))</f>
        <v>0</v>
      </c>
      <c r="Q123" s="210">
        <f xml:space="preserve"> INDEX(F_Inputs!$A:$W,MATCH($C123,F_Inputs!$B:$B,0),MATCH(Q$87,F_Inputs!$2:$2,0))</f>
        <v>0</v>
      </c>
      <c r="R123" s="172"/>
      <c r="S123" s="172"/>
      <c r="T123" s="141"/>
    </row>
    <row r="124" spans="1:20" s="209" customFormat="1">
      <c r="A124" s="41"/>
      <c r="B124" s="170"/>
      <c r="C124" s="41" t="s">
        <v>312</v>
      </c>
      <c r="D124" s="171"/>
      <c r="E124" s="41" t="str">
        <f xml:space="preserve"> INDEX(F_Inputs!$A:$W,MATCH($C124,F_Inputs!$B:$B,0),MATCH(E$87,F_Inputs!$2:$2,0))</f>
        <v>RCV CPI(H) bf balance - WN - real</v>
      </c>
      <c r="F124" s="41"/>
      <c r="G124" s="41" t="str">
        <f xml:space="preserve"> INDEX(F_Inputs!$A:$W,MATCH($C124,F_Inputs!$B:$B,0),MATCH(G$87,F_Inputs!$2:$2,0))</f>
        <v>£m</v>
      </c>
      <c r="H124" s="41"/>
      <c r="I124" s="41"/>
      <c r="J124" s="210">
        <f xml:space="preserve"> INDEX(F_Inputs!$A:$W,MATCH($C124,F_Inputs!$B:$B,0),MATCH(J$87,F_Inputs!$2:$2,0))</f>
        <v>0</v>
      </c>
      <c r="K124" s="210">
        <f xml:space="preserve"> INDEX(F_Inputs!$A:$W,MATCH($C124,F_Inputs!$B:$B,0),MATCH(K$87,F_Inputs!$2:$2,0))</f>
        <v>0</v>
      </c>
      <c r="L124" s="210">
        <f xml:space="preserve"> INDEX(F_Inputs!$A:$W,MATCH($C124,F_Inputs!$B:$B,0),MATCH(L$87,F_Inputs!$2:$2,0))</f>
        <v>0</v>
      </c>
      <c r="M124" s="210">
        <f xml:space="preserve"> INDEX(F_Inputs!$A:$W,MATCH($C124,F_Inputs!$B:$B,0),MATCH(M$87,F_Inputs!$2:$2,0))</f>
        <v>6.4696405890200301</v>
      </c>
      <c r="N124" s="210">
        <f xml:space="preserve"> INDEX(F_Inputs!$A:$W,MATCH($C124,F_Inputs!$B:$B,0),MATCH(N$87,F_Inputs!$2:$2,0))</f>
        <v>6.0620532319117704</v>
      </c>
      <c r="O124" s="210">
        <f xml:space="preserve"> INDEX(F_Inputs!$A:$W,MATCH($C124,F_Inputs!$B:$B,0),MATCH(O$87,F_Inputs!$2:$2,0))</f>
        <v>5.6801438783013296</v>
      </c>
      <c r="P124" s="210">
        <f xml:space="preserve"> INDEX(F_Inputs!$A:$W,MATCH($C124,F_Inputs!$B:$B,0),MATCH(P$87,F_Inputs!$2:$2,0))</f>
        <v>5.3222948139683499</v>
      </c>
      <c r="Q124" s="210">
        <f xml:space="preserve"> INDEX(F_Inputs!$A:$W,MATCH($C124,F_Inputs!$B:$B,0),MATCH(Q$87,F_Inputs!$2:$2,0))</f>
        <v>4.98699024068834</v>
      </c>
      <c r="R124" s="172"/>
      <c r="S124" s="172"/>
      <c r="T124" s="141"/>
    </row>
    <row r="125" spans="1:20" s="209" customFormat="1">
      <c r="A125" s="41"/>
      <c r="B125" s="170"/>
      <c r="C125" s="41" t="s">
        <v>314</v>
      </c>
      <c r="D125" s="171"/>
      <c r="E125" s="41" t="str">
        <f xml:space="preserve"> INDEX(F_Inputs!$A:$W,MATCH($C125,F_Inputs!$B:$B,0),MATCH(E$87,F_Inputs!$2:$2,0))</f>
        <v>RCV additions balance BEG - WN - nominal</v>
      </c>
      <c r="F125" s="41"/>
      <c r="G125" s="41" t="str">
        <f xml:space="preserve"> INDEX(F_Inputs!$A:$W,MATCH($C125,F_Inputs!$B:$B,0),MATCH(G$87,F_Inputs!$2:$2,0))</f>
        <v>£m</v>
      </c>
      <c r="H125" s="41"/>
      <c r="I125" s="41"/>
      <c r="J125" s="210">
        <f xml:space="preserve"> INDEX(F_Inputs!$A:$W,MATCH($C125,F_Inputs!$B:$B,0),MATCH(J$87,F_Inputs!$2:$2,0))</f>
        <v>0</v>
      </c>
      <c r="K125" s="210">
        <f xml:space="preserve"> INDEX(F_Inputs!$A:$W,MATCH($C125,F_Inputs!$B:$B,0),MATCH(K$87,F_Inputs!$2:$2,0))</f>
        <v>0</v>
      </c>
      <c r="L125" s="210">
        <f xml:space="preserve"> INDEX(F_Inputs!$A:$W,MATCH($C125,F_Inputs!$B:$B,0),MATCH(L$87,F_Inputs!$2:$2,0))</f>
        <v>0</v>
      </c>
      <c r="M125" s="210">
        <f xml:space="preserve"> INDEX(F_Inputs!$A:$W,MATCH($C125,F_Inputs!$B:$B,0),MATCH(M$87,F_Inputs!$2:$2,0))</f>
        <v>0</v>
      </c>
      <c r="N125" s="210">
        <f xml:space="preserve"> INDEX(F_Inputs!$A:$W,MATCH($C125,F_Inputs!$B:$B,0),MATCH(N$87,F_Inputs!$2:$2,0))</f>
        <v>6.0765920505745301</v>
      </c>
      <c r="O125" s="210">
        <f xml:space="preserve"> INDEX(F_Inputs!$A:$W,MATCH($C125,F_Inputs!$B:$B,0),MATCH(O$87,F_Inputs!$2:$2,0))</f>
        <v>12.3033540468679</v>
      </c>
      <c r="P125" s="210">
        <f xml:space="preserve"> INDEX(F_Inputs!$A:$W,MATCH($C125,F_Inputs!$B:$B,0),MATCH(P$87,F_Inputs!$2:$2,0))</f>
        <v>18.8591901693278</v>
      </c>
      <c r="Q125" s="210">
        <f xml:space="preserve"> INDEX(F_Inputs!$A:$W,MATCH($C125,F_Inputs!$B:$B,0),MATCH(Q$87,F_Inputs!$2:$2,0))</f>
        <v>25.033971804067399</v>
      </c>
      <c r="R125" s="172"/>
      <c r="S125" s="172"/>
      <c r="T125" s="141"/>
    </row>
    <row r="126" spans="1:20" s="209" customFormat="1">
      <c r="A126" s="41"/>
      <c r="B126" s="170"/>
      <c r="C126" s="41" t="s">
        <v>316</v>
      </c>
      <c r="D126" s="171"/>
      <c r="E126" s="41" t="str">
        <f xml:space="preserve"> INDEX(F_Inputs!$A:$W,MATCH($C126,F_Inputs!$B:$B,0),MATCH(E$87,F_Inputs!$2:$2,0))</f>
        <v>Indexation of RCV additions b/f - WN - nominal</v>
      </c>
      <c r="F126" s="41"/>
      <c r="G126" s="41" t="str">
        <f xml:space="preserve"> INDEX(F_Inputs!$A:$W,MATCH($C126,F_Inputs!$B:$B,0),MATCH(G$87,F_Inputs!$2:$2,0))</f>
        <v>£m</v>
      </c>
      <c r="H126" s="41"/>
      <c r="I126" s="41"/>
      <c r="J126" s="210">
        <f xml:space="preserve"> INDEX(F_Inputs!$A:$W,MATCH($C126,F_Inputs!$B:$B,0),MATCH(J$87,F_Inputs!$2:$2,0))</f>
        <v>0</v>
      </c>
      <c r="K126" s="210">
        <f xml:space="preserve"> INDEX(F_Inputs!$A:$W,MATCH($C126,F_Inputs!$B:$B,0),MATCH(K$87,F_Inputs!$2:$2,0))</f>
        <v>0</v>
      </c>
      <c r="L126" s="210">
        <f xml:space="preserve"> INDEX(F_Inputs!$A:$W,MATCH($C126,F_Inputs!$B:$B,0),MATCH(L$87,F_Inputs!$2:$2,0))</f>
        <v>0</v>
      </c>
      <c r="M126" s="210">
        <f xml:space="preserve"> INDEX(F_Inputs!$A:$W,MATCH($C126,F_Inputs!$B:$B,0),MATCH(M$87,F_Inputs!$2:$2,0))</f>
        <v>0</v>
      </c>
      <c r="N126" s="210">
        <f xml:space="preserve"> INDEX(F_Inputs!$A:$W,MATCH($C126,F_Inputs!$B:$B,0),MATCH(N$87,F_Inputs!$2:$2,0))</f>
        <v>0.12178695523264001</v>
      </c>
      <c r="O126" s="210">
        <f xml:space="preserve"> INDEX(F_Inputs!$A:$W,MATCH($C126,F_Inputs!$B:$B,0),MATCH(O$87,F_Inputs!$2:$2,0))</f>
        <v>0.25530999529652498</v>
      </c>
      <c r="P126" s="210">
        <f xml:space="preserve"> INDEX(F_Inputs!$A:$W,MATCH($C126,F_Inputs!$B:$B,0),MATCH(P$87,F_Inputs!$2:$2,0))</f>
        <v>0.39604299355589501</v>
      </c>
      <c r="Q126" s="210">
        <f xml:space="preserve"> INDEX(F_Inputs!$A:$W,MATCH($C126,F_Inputs!$B:$B,0),MATCH(Q$87,F_Inputs!$2:$2,0))</f>
        <v>0.52571340788545096</v>
      </c>
      <c r="R126" s="172"/>
      <c r="S126" s="172"/>
      <c r="T126" s="141"/>
    </row>
    <row r="127" spans="1:20" s="209" customFormat="1">
      <c r="A127" s="41"/>
      <c r="B127" s="170"/>
      <c r="C127" s="41" t="s">
        <v>318</v>
      </c>
      <c r="D127" s="171"/>
      <c r="E127" s="41" t="str">
        <f xml:space="preserve"> INDEX(F_Inputs!$A:$W,MATCH($C127,F_Inputs!$B:$B,0),MATCH(E$87,F_Inputs!$2:$2,0))</f>
        <v>Water network: Non-PAYG Totex - nominal</v>
      </c>
      <c r="F127" s="41"/>
      <c r="G127" s="41" t="str">
        <f xml:space="preserve"> INDEX(F_Inputs!$A:$W,MATCH($C127,F_Inputs!$B:$B,0),MATCH(G$87,F_Inputs!$2:$2,0))</f>
        <v>£m</v>
      </c>
      <c r="H127" s="41"/>
      <c r="I127" s="41"/>
      <c r="J127" s="210">
        <f xml:space="preserve"> INDEX(F_Inputs!$A:$W,MATCH($C127,F_Inputs!$B:$B,0),MATCH(J$87,F_Inputs!$2:$2,0))</f>
        <v>0</v>
      </c>
      <c r="K127" s="210">
        <f xml:space="preserve"> INDEX(F_Inputs!$A:$W,MATCH($C127,F_Inputs!$B:$B,0),MATCH(K$87,F_Inputs!$2:$2,0))</f>
        <v>0</v>
      </c>
      <c r="L127" s="210">
        <f xml:space="preserve"> INDEX(F_Inputs!$A:$W,MATCH($C127,F_Inputs!$B:$B,0),MATCH(L$87,F_Inputs!$2:$2,0))</f>
        <v>0</v>
      </c>
      <c r="M127" s="210">
        <f xml:space="preserve"> INDEX(F_Inputs!$A:$W,MATCH($C127,F_Inputs!$B:$B,0),MATCH(M$87,F_Inputs!$2:$2,0))</f>
        <v>6.2742303051879498</v>
      </c>
      <c r="N127" s="210">
        <f xml:space="preserve"> INDEX(F_Inputs!$A:$W,MATCH($C127,F_Inputs!$B:$B,0),MATCH(N$87,F_Inputs!$2:$2,0))</f>
        <v>6.7067350732334603</v>
      </c>
      <c r="O127" s="210">
        <f xml:space="preserve"> INDEX(F_Inputs!$A:$W,MATCH($C127,F_Inputs!$B:$B,0),MATCH(O$87,F_Inputs!$2:$2,0))</f>
        <v>7.32237683202864</v>
      </c>
      <c r="P127" s="210">
        <f xml:space="preserve"> INDEX(F_Inputs!$A:$W,MATCH($C127,F_Inputs!$B:$B,0),MATCH(P$87,F_Inputs!$2:$2,0))</f>
        <v>7.2192238827519999</v>
      </c>
      <c r="Q127" s="210">
        <f xml:space="preserve"> INDEX(F_Inputs!$A:$W,MATCH($C127,F_Inputs!$B:$B,0),MATCH(Q$87,F_Inputs!$2:$2,0))</f>
        <v>7.2949658524545002</v>
      </c>
      <c r="R127" s="172"/>
      <c r="S127" s="172"/>
      <c r="T127" s="141"/>
    </row>
    <row r="128" spans="1:20" s="209" customFormat="1">
      <c r="A128" s="41"/>
      <c r="B128" s="170"/>
      <c r="C128" s="41" t="s">
        <v>320</v>
      </c>
      <c r="D128" s="171"/>
      <c r="E128" s="41" t="str">
        <f xml:space="preserve"> INDEX(F_Inputs!$A:$W,MATCH($C128,F_Inputs!$B:$B,0),MATCH(E$87,F_Inputs!$2:$2,0))</f>
        <v>RCV additions depreciation - WN - nominal POS</v>
      </c>
      <c r="F128" s="41"/>
      <c r="G128" s="41" t="str">
        <f xml:space="preserve"> INDEX(F_Inputs!$A:$W,MATCH($C128,F_Inputs!$B:$B,0),MATCH(G$87,F_Inputs!$2:$2,0))</f>
        <v>£m</v>
      </c>
      <c r="H128" s="41"/>
      <c r="I128" s="41"/>
      <c r="J128" s="210">
        <f xml:space="preserve"> INDEX(F_Inputs!$A:$W,MATCH($C128,F_Inputs!$B:$B,0),MATCH(J$87,F_Inputs!$2:$2,0))</f>
        <v>0</v>
      </c>
      <c r="K128" s="210">
        <f xml:space="preserve"> INDEX(F_Inputs!$A:$W,MATCH($C128,F_Inputs!$B:$B,0),MATCH(K$87,F_Inputs!$2:$2,0))</f>
        <v>0</v>
      </c>
      <c r="L128" s="210">
        <f xml:space="preserve"> INDEX(F_Inputs!$A:$W,MATCH($C128,F_Inputs!$B:$B,0),MATCH(L$87,F_Inputs!$2:$2,0))</f>
        <v>0</v>
      </c>
      <c r="M128" s="210">
        <f xml:space="preserve"> INDEX(F_Inputs!$A:$W,MATCH($C128,F_Inputs!$B:$B,0),MATCH(M$87,F_Inputs!$2:$2,0))</f>
        <v>0.19763825461342099</v>
      </c>
      <c r="N128" s="210">
        <f xml:space="preserve"> INDEX(F_Inputs!$A:$W,MATCH($C128,F_Inputs!$B:$B,0),MATCH(N$87,F_Inputs!$2:$2,0))</f>
        <v>0.60176003217270602</v>
      </c>
      <c r="O128" s="210">
        <f xml:space="preserve"> INDEX(F_Inputs!$A:$W,MATCH($C128,F_Inputs!$B:$B,0),MATCH(O$87,F_Inputs!$2:$2,0))</f>
        <v>1.0218507048652601</v>
      </c>
      <c r="P128" s="210">
        <f xml:space="preserve"> INDEX(F_Inputs!$A:$W,MATCH($C128,F_Inputs!$B:$B,0),MATCH(P$87,F_Inputs!$2:$2,0))</f>
        <v>1.44048524156836</v>
      </c>
      <c r="Q128" s="210">
        <f xml:space="preserve"> INDEX(F_Inputs!$A:$W,MATCH($C128,F_Inputs!$B:$B,0),MATCH(Q$87,F_Inputs!$2:$2,0))</f>
        <v>1.84005159270534</v>
      </c>
      <c r="R128" s="172"/>
      <c r="S128" s="172"/>
      <c r="T128" s="141"/>
    </row>
    <row r="129" spans="1:20" s="209" customFormat="1">
      <c r="A129" s="41"/>
      <c r="B129" s="170"/>
      <c r="C129" s="41" t="s">
        <v>322</v>
      </c>
      <c r="D129" s="171"/>
      <c r="E129" s="41" t="str">
        <f xml:space="preserve"> INDEX(F_Inputs!$A:$W,MATCH($C129,F_Inputs!$B:$B,0),MATCH(E$87,F_Inputs!$2:$2,0))</f>
        <v>RCV additions balance - WN - real</v>
      </c>
      <c r="F129" s="41"/>
      <c r="G129" s="41" t="str">
        <f xml:space="preserve"> INDEX(F_Inputs!$A:$W,MATCH($C129,F_Inputs!$B:$B,0),MATCH(G$87,F_Inputs!$2:$2,0))</f>
        <v>£m</v>
      </c>
      <c r="H129" s="41"/>
      <c r="I129" s="41"/>
      <c r="J129" s="210">
        <f xml:space="preserve"> INDEX(F_Inputs!$A:$W,MATCH($C129,F_Inputs!$B:$B,0),MATCH(J$87,F_Inputs!$2:$2,0))</f>
        <v>0</v>
      </c>
      <c r="K129" s="210">
        <f xml:space="preserve"> INDEX(F_Inputs!$A:$W,MATCH($C129,F_Inputs!$B:$B,0),MATCH(K$87,F_Inputs!$2:$2,0))</f>
        <v>0</v>
      </c>
      <c r="L129" s="210">
        <f xml:space="preserve"> INDEX(F_Inputs!$A:$W,MATCH($C129,F_Inputs!$B:$B,0),MATCH(L$87,F_Inputs!$2:$2,0))</f>
        <v>0</v>
      </c>
      <c r="M129" s="210">
        <f xml:space="preserve"> INDEX(F_Inputs!$A:$W,MATCH($C129,F_Inputs!$B:$B,0),MATCH(M$87,F_Inputs!$2:$2,0))</f>
        <v>5.7204284608673097</v>
      </c>
      <c r="N129" s="210">
        <f xml:space="preserve"> INDEX(F_Inputs!$A:$W,MATCH($C129,F_Inputs!$B:$B,0),MATCH(N$87,F_Inputs!$2:$2,0))</f>
        <v>11.3546552393605</v>
      </c>
      <c r="O129" s="210">
        <f xml:space="preserve"> INDEX(F_Inputs!$A:$W,MATCH($C129,F_Inputs!$B:$B,0),MATCH(O$87,F_Inputs!$2:$2,0))</f>
        <v>17.051145069834</v>
      </c>
      <c r="P129" s="210">
        <f xml:space="preserve"> INDEX(F_Inputs!$A:$W,MATCH($C129,F_Inputs!$B:$B,0),MATCH(P$87,F_Inputs!$2:$2,0))</f>
        <v>22.168409039475801</v>
      </c>
      <c r="Q129" s="210">
        <f xml:space="preserve"> INDEX(F_Inputs!$A:$W,MATCH($C129,F_Inputs!$B:$B,0),MATCH(Q$87,F_Inputs!$2:$2,0))</f>
        <v>26.899561617553701</v>
      </c>
      <c r="R129" s="172"/>
      <c r="S129" s="172"/>
      <c r="T129" s="141"/>
    </row>
    <row r="130" spans="1:20" s="209" customFormat="1">
      <c r="A130" s="41"/>
      <c r="B130" s="170"/>
      <c r="C130" s="41" t="s">
        <v>324</v>
      </c>
      <c r="D130" s="171"/>
      <c r="E130" s="41" t="str">
        <f xml:space="preserve"> INDEX(F_Inputs!$A:$W,MATCH($C130,F_Inputs!$B:$B,0),MATCH(E$87,F_Inputs!$2:$2,0))</f>
        <v>RCV balance - WN BEG - nominal</v>
      </c>
      <c r="F130" s="41"/>
      <c r="G130" s="41" t="str">
        <f xml:space="preserve"> INDEX(F_Inputs!$A:$W,MATCH($C130,F_Inputs!$B:$B,0),MATCH(G$87,F_Inputs!$2:$2,0))</f>
        <v>£m</v>
      </c>
      <c r="H130" s="41"/>
      <c r="I130" s="41"/>
      <c r="J130" s="210">
        <f xml:space="preserve"> INDEX(F_Inputs!$A:$W,MATCH($C130,F_Inputs!$B:$B,0),MATCH(J$87,F_Inputs!$2:$2,0))</f>
        <v>0</v>
      </c>
      <c r="K130" s="210">
        <f xml:space="preserve"> INDEX(F_Inputs!$A:$W,MATCH($C130,F_Inputs!$B:$B,0),MATCH(K$87,F_Inputs!$2:$2,0))</f>
        <v>0</v>
      </c>
      <c r="L130" s="210">
        <f xml:space="preserve"> INDEX(F_Inputs!$A:$W,MATCH($C130,F_Inputs!$B:$B,0),MATCH(L$87,F_Inputs!$2:$2,0))</f>
        <v>0</v>
      </c>
      <c r="M130" s="210">
        <f xml:space="preserve"> INDEX(F_Inputs!$A:$W,MATCH($C130,F_Inputs!$B:$B,0),MATCH(M$87,F_Inputs!$2:$2,0))</f>
        <v>14.383770608007399</v>
      </c>
      <c r="N130" s="210">
        <f xml:space="preserve"> INDEX(F_Inputs!$A:$W,MATCH($C130,F_Inputs!$B:$B,0),MATCH(N$87,F_Inputs!$2:$2,0))</f>
        <v>19.8513103213857</v>
      </c>
      <c r="O130" s="210">
        <f xml:space="preserve"> INDEX(F_Inputs!$A:$W,MATCH($C130,F_Inputs!$B:$B,0),MATCH(O$87,F_Inputs!$2:$2,0))</f>
        <v>25.530681026476302</v>
      </c>
      <c r="P130" s="210">
        <f xml:space="preserve"> INDEX(F_Inputs!$A:$W,MATCH($C130,F_Inputs!$B:$B,0),MATCH(P$87,F_Inputs!$2:$2,0))</f>
        <v>31.577474070578401</v>
      </c>
      <c r="Q130" s="210">
        <f xml:space="preserve"> INDEX(F_Inputs!$A:$W,MATCH($C130,F_Inputs!$B:$B,0),MATCH(Q$87,F_Inputs!$2:$2,0))</f>
        <v>37.267595663772703</v>
      </c>
      <c r="R130" s="172"/>
      <c r="S130" s="172"/>
      <c r="T130" s="141"/>
    </row>
    <row r="131" spans="1:20" s="209" customFormat="1">
      <c r="A131" s="41"/>
      <c r="B131" s="170"/>
      <c r="C131" s="41" t="s">
        <v>326</v>
      </c>
      <c r="D131" s="171"/>
      <c r="E131" s="41" t="str">
        <f xml:space="preserve"> INDEX(F_Inputs!$A:$W,MATCH($C131,F_Inputs!$B:$B,0),MATCH(E$87,F_Inputs!$2:$2,0))</f>
        <v>Indexation on RCV balance BEG - WN - nominal</v>
      </c>
      <c r="F131" s="41"/>
      <c r="G131" s="41" t="str">
        <f xml:space="preserve"> INDEX(F_Inputs!$A:$W,MATCH($C131,F_Inputs!$B:$B,0),MATCH(G$87,F_Inputs!$2:$2,0))</f>
        <v>£m</v>
      </c>
      <c r="H131" s="41"/>
      <c r="I131" s="41"/>
      <c r="J131" s="210">
        <f xml:space="preserve"> INDEX(F_Inputs!$A:$W,MATCH($C131,F_Inputs!$B:$B,0),MATCH(J$87,F_Inputs!$2:$2,0))</f>
        <v>0</v>
      </c>
      <c r="K131" s="210">
        <f xml:space="preserve"> INDEX(F_Inputs!$A:$W,MATCH($C131,F_Inputs!$B:$B,0),MATCH(K$87,F_Inputs!$2:$2,0))</f>
        <v>0</v>
      </c>
      <c r="L131" s="210">
        <f xml:space="preserve"> INDEX(F_Inputs!$A:$W,MATCH($C131,F_Inputs!$B:$B,0),MATCH(L$87,F_Inputs!$2:$2,0))</f>
        <v>0</v>
      </c>
      <c r="M131" s="210">
        <f xml:space="preserve"> INDEX(F_Inputs!$A:$W,MATCH($C131,F_Inputs!$B:$B,0),MATCH(M$87,F_Inputs!$2:$2,0))</f>
        <v>0.31710267994480901</v>
      </c>
      <c r="N131" s="210">
        <f xml:space="preserve"> INDEX(F_Inputs!$A:$W,MATCH($C131,F_Inputs!$B:$B,0),MATCH(N$87,F_Inputs!$2:$2,0))</f>
        <v>0.463746357429344</v>
      </c>
      <c r="O131" s="210">
        <f xml:space="preserve"> INDEX(F_Inputs!$A:$W,MATCH($C131,F_Inputs!$B:$B,0),MATCH(O$87,F_Inputs!$2:$2,0))</f>
        <v>0.601391661633212</v>
      </c>
      <c r="P131" s="210">
        <f xml:space="preserve"> INDEX(F_Inputs!$A:$W,MATCH($C131,F_Inputs!$B:$B,0),MATCH(P$87,F_Inputs!$2:$2,0))</f>
        <v>0.73392116242844196</v>
      </c>
      <c r="Q131" s="210">
        <f xml:space="preserve"> INDEX(F_Inputs!$A:$W,MATCH($C131,F_Inputs!$B:$B,0),MATCH(Q$87,F_Inputs!$2:$2,0))</f>
        <v>0.85107637434901595</v>
      </c>
      <c r="R131" s="172"/>
      <c r="S131" s="172"/>
      <c r="T131" s="141"/>
    </row>
    <row r="132" spans="1:20" s="209" customFormat="1">
      <c r="A132" s="41"/>
      <c r="B132" s="170"/>
      <c r="C132" s="41" t="s">
        <v>328</v>
      </c>
      <c r="D132" s="171"/>
      <c r="E132" s="41" t="str">
        <f xml:space="preserve"> INDEX(F_Inputs!$A:$W,MATCH($C132,F_Inputs!$B:$B,0),MATCH(E$87,F_Inputs!$2:$2,0))</f>
        <v>RCV balance - WN - real</v>
      </c>
      <c r="F132" s="41"/>
      <c r="G132" s="41" t="str">
        <f xml:space="preserve"> INDEX(F_Inputs!$A:$W,MATCH($C132,F_Inputs!$B:$B,0),MATCH(G$87,F_Inputs!$2:$2,0))</f>
        <v>£m</v>
      </c>
      <c r="H132" s="41"/>
      <c r="I132" s="41"/>
      <c r="J132" s="210">
        <f xml:space="preserve"> INDEX(F_Inputs!$A:$W,MATCH($C132,F_Inputs!$B:$B,0),MATCH(J$87,F_Inputs!$2:$2,0))</f>
        <v>0</v>
      </c>
      <c r="K132" s="210">
        <f xml:space="preserve"> INDEX(F_Inputs!$A:$W,MATCH($C132,F_Inputs!$B:$B,0),MATCH(K$87,F_Inputs!$2:$2,0))</f>
        <v>0</v>
      </c>
      <c r="L132" s="210">
        <f xml:space="preserve"> INDEX(F_Inputs!$A:$W,MATCH($C132,F_Inputs!$B:$B,0),MATCH(L$87,F_Inputs!$2:$2,0))</f>
        <v>0</v>
      </c>
      <c r="M132" s="210">
        <f xml:space="preserve"> INDEX(F_Inputs!$A:$W,MATCH($C132,F_Inputs!$B:$B,0),MATCH(M$87,F_Inputs!$2:$2,0))</f>
        <v>18.6877775573608</v>
      </c>
      <c r="N132" s="210">
        <f xml:space="preserve"> INDEX(F_Inputs!$A:$W,MATCH($C132,F_Inputs!$B:$B,0),MATCH(N$87,F_Inputs!$2:$2,0))</f>
        <v>23.562036821619301</v>
      </c>
      <c r="O132" s="210">
        <f xml:space="preserve"> INDEX(F_Inputs!$A:$W,MATCH($C132,F_Inputs!$B:$B,0),MATCH(O$87,F_Inputs!$2:$2,0))</f>
        <v>28.550117289344001</v>
      </c>
      <c r="P132" s="210">
        <f xml:space="preserve"> INDEX(F_Inputs!$A:$W,MATCH($C132,F_Inputs!$B:$B,0),MATCH(P$87,F_Inputs!$2:$2,0))</f>
        <v>33.001687109757</v>
      </c>
      <c r="Q132" s="210">
        <f xml:space="preserve"> INDEX(F_Inputs!$A:$W,MATCH($C132,F_Inputs!$B:$B,0),MATCH(Q$87,F_Inputs!$2:$2,0))</f>
        <v>37.105976572367702</v>
      </c>
      <c r="R132" s="172"/>
      <c r="S132" s="172"/>
      <c r="T132" s="141"/>
    </row>
    <row r="133" spans="1:20" s="283" customFormat="1">
      <c r="A133" s="256"/>
      <c r="B133" s="257"/>
      <c r="C133" s="41" t="s">
        <v>451</v>
      </c>
      <c r="D133" s="255"/>
      <c r="E133" s="196" t="str">
        <f xml:space="preserve"> INDEX(F_Inputs!$A:$W,MATCH($C133,F_Inputs!$B:$B,0),MATCH(E$87,F_Inputs!$2:$2,0))</f>
        <v>Run-off rate - CPI(H) + RPI wedge - active - WN</v>
      </c>
      <c r="F133" s="196"/>
      <c r="G133" s="196" t="str">
        <f xml:space="preserve"> INDEX(F_Inputs!$A:$W,MATCH($C133,F_Inputs!$B:$B,0),MATCH(G$87,F_Inputs!$2:$2,0))</f>
        <v>%</v>
      </c>
      <c r="H133" s="196"/>
      <c r="I133" s="196"/>
      <c r="J133" s="285">
        <f xml:space="preserve"> INDEX(F_Inputs!$A:$W,MATCH($C133,F_Inputs!$B:$B,0),MATCH(J$87,F_Inputs!$2:$2,0))</f>
        <v>0</v>
      </c>
      <c r="K133" s="285">
        <f xml:space="preserve"> INDEX(F_Inputs!$A:$W,MATCH($C133,F_Inputs!$B:$B,0),MATCH(K$87,F_Inputs!$2:$2,0))</f>
        <v>0</v>
      </c>
      <c r="L133" s="285">
        <f xml:space="preserve"> INDEX(F_Inputs!$A:$W,MATCH($C133,F_Inputs!$B:$B,0),MATCH(L$87,F_Inputs!$2:$2,0))</f>
        <v>0</v>
      </c>
      <c r="M133" s="286">
        <f xml:space="preserve"> INDEX(F_Inputs!$A:$W,MATCH($C133,F_Inputs!$B:$B,0),MATCH(M$87,F_Inputs!$2:$2,0))</f>
        <v>6.3E-2</v>
      </c>
      <c r="N133" s="286">
        <f xml:space="preserve"> INDEX(F_Inputs!$A:$W,MATCH($C133,F_Inputs!$B:$B,0),MATCH(N$87,F_Inputs!$2:$2,0))</f>
        <v>6.3E-2</v>
      </c>
      <c r="O133" s="286">
        <f xml:space="preserve"> INDEX(F_Inputs!$A:$W,MATCH($C133,F_Inputs!$B:$B,0),MATCH(O$87,F_Inputs!$2:$2,0))</f>
        <v>6.3E-2</v>
      </c>
      <c r="P133" s="286">
        <f xml:space="preserve"> INDEX(F_Inputs!$A:$W,MATCH($C133,F_Inputs!$B:$B,0),MATCH(P$87,F_Inputs!$2:$2,0))</f>
        <v>6.3E-2</v>
      </c>
      <c r="Q133" s="286">
        <f xml:space="preserve"> INDEX(F_Inputs!$A:$W,MATCH($C133,F_Inputs!$B:$B,0),MATCH(Q$87,F_Inputs!$2:$2,0))</f>
        <v>6.3E-2</v>
      </c>
    </row>
    <row r="134" spans="1:20" s="33" customFormat="1">
      <c r="A134" s="34"/>
      <c r="B134" s="42"/>
      <c r="C134" s="34"/>
      <c r="D134" s="34"/>
      <c r="E134" s="34"/>
      <c r="F134" s="34"/>
      <c r="G134" s="34"/>
      <c r="H134" s="34"/>
      <c r="I134" s="34"/>
      <c r="J134" s="34"/>
      <c r="K134" s="34"/>
      <c r="L134" s="34"/>
      <c r="M134" s="34"/>
      <c r="N134" s="34"/>
      <c r="O134" s="34"/>
      <c r="P134" s="34"/>
      <c r="Q134" s="34"/>
      <c r="R134" s="34"/>
      <c r="S134" s="34"/>
      <c r="T134" s="34"/>
    </row>
    <row r="135" spans="1:20" s="140" customFormat="1">
      <c r="A135" s="41"/>
      <c r="B135" s="170" t="s">
        <v>596</v>
      </c>
      <c r="C135" s="41"/>
      <c r="E135" s="171"/>
      <c r="F135" s="41"/>
      <c r="G135" s="41"/>
      <c r="H135" s="41"/>
      <c r="I135" s="41"/>
      <c r="J135" s="41"/>
      <c r="K135" s="41"/>
      <c r="L135" s="141"/>
      <c r="M135" s="172"/>
      <c r="N135" s="172"/>
      <c r="O135" s="172"/>
      <c r="P135" s="172"/>
      <c r="Q135" s="172"/>
      <c r="R135" s="172"/>
      <c r="S135" s="172"/>
      <c r="T135" s="41"/>
    </row>
    <row r="136" spans="1:20" s="209" customFormat="1">
      <c r="A136" s="572"/>
      <c r="B136" s="570"/>
      <c r="C136" s="41" t="s">
        <v>479</v>
      </c>
      <c r="D136" s="571"/>
      <c r="E136" s="41" t="str">
        <f xml:space="preserve"> INDEX(F_Inputs!$A:$W,MATCH($C136,F_Inputs!$B:$B,0),MATCH(E$87,F_Inputs!$2:$2,0))</f>
        <v>Wastewater network 2020 RCV~ 1 April (opening balance) for FM at 2017-18 CPIH deflated price base</v>
      </c>
      <c r="F136" s="41"/>
      <c r="G136" s="41" t="str">
        <f xml:space="preserve"> INDEX(F_Inputs!$A:$W,MATCH($C136,F_Inputs!$B:$B,0),MATCH(G$87,F_Inputs!$2:$2,0))</f>
        <v>£m</v>
      </c>
      <c r="H136" s="41"/>
      <c r="I136" s="41"/>
      <c r="J136" s="210">
        <f xml:space="preserve"> INDEX(F_Inputs!$A:$W,MATCH($C136,F_Inputs!$B:$B,0),MATCH(J$87,F_Inputs!$2:$2,0))</f>
        <v>0</v>
      </c>
      <c r="K136" s="210">
        <f xml:space="preserve"> INDEX(F_Inputs!$A:$W,MATCH($C136,F_Inputs!$B:$B,0),MATCH(K$87,F_Inputs!$2:$2,0))</f>
        <v>0</v>
      </c>
      <c r="L136" s="210">
        <f xml:space="preserve"> INDEX(F_Inputs!$A:$W,MATCH($C136,F_Inputs!$B:$B,0),MATCH(L$87,F_Inputs!$2:$2,0))</f>
        <v>0.66895531715041301</v>
      </c>
      <c r="M136" s="210">
        <f xml:space="preserve"> INDEX(F_Inputs!$A:$W,MATCH($C136,F_Inputs!$B:$B,0),MATCH(M$87,F_Inputs!$2:$2,0))</f>
        <v>0</v>
      </c>
      <c r="N136" s="210">
        <f xml:space="preserve"> INDEX(F_Inputs!$A:$W,MATCH($C136,F_Inputs!$B:$B,0),MATCH(N$87,F_Inputs!$2:$2,0))</f>
        <v>0</v>
      </c>
      <c r="O136" s="210">
        <f xml:space="preserve"> INDEX(F_Inputs!$A:$W,MATCH($C136,F_Inputs!$B:$B,0),MATCH(O$87,F_Inputs!$2:$2,0))</f>
        <v>0</v>
      </c>
      <c r="P136" s="210">
        <f xml:space="preserve"> INDEX(F_Inputs!$A:$W,MATCH($C136,F_Inputs!$B:$B,0),MATCH(P$87,F_Inputs!$2:$2,0))</f>
        <v>0</v>
      </c>
      <c r="Q136" s="210">
        <f xml:space="preserve"> INDEX(F_Inputs!$A:$W,MATCH($C136,F_Inputs!$B:$B,0),MATCH(Q$87,F_Inputs!$2:$2,0))</f>
        <v>0</v>
      </c>
      <c r="R136" s="172"/>
      <c r="S136" s="172"/>
      <c r="T136" s="141"/>
    </row>
    <row r="137" spans="1:20" s="209" customFormat="1">
      <c r="A137" s="41"/>
      <c r="B137" s="170"/>
      <c r="C137" s="41" t="s">
        <v>330</v>
      </c>
      <c r="D137" s="171"/>
      <c r="E137" s="41" t="str">
        <f xml:space="preserve"> INDEX(F_Inputs!$A:$W,MATCH($C137,F_Inputs!$B:$B,0),MATCH(E$87,F_Inputs!$2:$2,0))</f>
        <v>RCV CPI(H) + RPI wedge bf balance BEG - WWN - nominal</v>
      </c>
      <c r="F137" s="41"/>
      <c r="G137" s="41" t="str">
        <f xml:space="preserve"> INDEX(F_Inputs!$A:$W,MATCH($C137,F_Inputs!$B:$B,0),MATCH(G$87,F_Inputs!$2:$2,0))</f>
        <v>£m</v>
      </c>
      <c r="H137" s="41"/>
      <c r="I137" s="41"/>
      <c r="J137" s="210">
        <f xml:space="preserve"> INDEX(F_Inputs!$A:$W,MATCH($C137,F_Inputs!$B:$B,0),MATCH(J$87,F_Inputs!$2:$2,0))</f>
        <v>0</v>
      </c>
      <c r="K137" s="210">
        <f xml:space="preserve"> INDEX(F_Inputs!$A:$W,MATCH($C137,F_Inputs!$B:$B,0),MATCH(K$87,F_Inputs!$2:$2,0))</f>
        <v>0</v>
      </c>
      <c r="L137" s="210">
        <f xml:space="preserve"> INDEX(F_Inputs!$A:$W,MATCH($C137,F_Inputs!$B:$B,0),MATCH(L$87,F_Inputs!$2:$2,0))</f>
        <v>0</v>
      </c>
      <c r="M137" s="210">
        <f xml:space="preserve"> INDEX(F_Inputs!$A:$W,MATCH($C137,F_Inputs!$B:$B,0),MATCH(M$87,F_Inputs!$2:$2,0))</f>
        <v>0.34839290589724398</v>
      </c>
      <c r="N137" s="210">
        <f xml:space="preserve"> INDEX(F_Inputs!$A:$W,MATCH($C137,F_Inputs!$B:$B,0),MATCH(N$87,F_Inputs!$2:$2,0))</f>
        <v>0.34149995001688799</v>
      </c>
      <c r="O137" s="210">
        <f xml:space="preserve"> INDEX(F_Inputs!$A:$W,MATCH($C137,F_Inputs!$B:$B,0),MATCH(O$87,F_Inputs!$2:$2,0))</f>
        <v>0.33648515294987802</v>
      </c>
      <c r="P137" s="210">
        <f xml:space="preserve"> INDEX(F_Inputs!$A:$W,MATCH($C137,F_Inputs!$B:$B,0),MATCH(P$87,F_Inputs!$2:$2,0))</f>
        <v>0.33216099062447402</v>
      </c>
      <c r="Q137" s="210">
        <f xml:space="preserve"> INDEX(F_Inputs!$A:$W,MATCH($C137,F_Inputs!$B:$B,0),MATCH(Q$87,F_Inputs!$2:$2,0))</f>
        <v>0.328050166204506</v>
      </c>
      <c r="R137" s="172"/>
      <c r="S137" s="172"/>
      <c r="T137" s="141"/>
    </row>
    <row r="138" spans="1:20" s="209" customFormat="1">
      <c r="A138" s="41"/>
      <c r="B138" s="170"/>
      <c r="C138" s="41" t="s">
        <v>332</v>
      </c>
      <c r="D138" s="171"/>
      <c r="E138" s="41" t="str">
        <f xml:space="preserve"> INDEX(F_Inputs!$A:$W,MATCH($C138,F_Inputs!$B:$B,0),MATCH(E$87,F_Inputs!$2:$2,0))</f>
        <v>Indexation on RCV - CPI(H) + RPI wedge bf balance - WWN - nominal</v>
      </c>
      <c r="F138" s="41"/>
      <c r="G138" s="41" t="str">
        <f xml:space="preserve"> INDEX(F_Inputs!$A:$W,MATCH($C138,F_Inputs!$B:$B,0),MATCH(G$87,F_Inputs!$2:$2,0))</f>
        <v>£m</v>
      </c>
      <c r="H138" s="41"/>
      <c r="I138" s="41"/>
      <c r="J138" s="210">
        <f xml:space="preserve"> INDEX(F_Inputs!$A:$W,MATCH($C138,F_Inputs!$B:$B,0),MATCH(J$87,F_Inputs!$2:$2,0))</f>
        <v>0</v>
      </c>
      <c r="K138" s="210">
        <f xml:space="preserve"> INDEX(F_Inputs!$A:$W,MATCH($C138,F_Inputs!$B:$B,0),MATCH(K$87,F_Inputs!$2:$2,0))</f>
        <v>0</v>
      </c>
      <c r="L138" s="210">
        <f xml:space="preserve"> INDEX(F_Inputs!$A:$W,MATCH($C138,F_Inputs!$B:$B,0),MATCH(L$87,F_Inputs!$2:$2,0))</f>
        <v>0</v>
      </c>
      <c r="M138" s="210">
        <f xml:space="preserve"> INDEX(F_Inputs!$A:$W,MATCH($C138,F_Inputs!$B:$B,0),MATCH(M$87,F_Inputs!$2:$2,0))</f>
        <v>8.4513469939662394E-3</v>
      </c>
      <c r="N138" s="210">
        <f xml:space="preserve"> INDEX(F_Inputs!$A:$W,MATCH($C138,F_Inputs!$B:$B,0),MATCH(N$87,F_Inputs!$2:$2,0))</f>
        <v>1.0104180547247901E-2</v>
      </c>
      <c r="O138" s="210">
        <f xml:space="preserve"> INDEX(F_Inputs!$A:$W,MATCH($C138,F_Inputs!$B:$B,0),MATCH(O$87,F_Inputs!$2:$2,0))</f>
        <v>1.06005216838462E-2</v>
      </c>
      <c r="P138" s="210">
        <f xml:space="preserve"> INDEX(F_Inputs!$A:$W,MATCH($C138,F_Inputs!$B:$B,0),MATCH(P$87,F_Inputs!$2:$2,0))</f>
        <v>1.0629151699983399E-2</v>
      </c>
      <c r="Q138" s="210">
        <f xml:space="preserve"> INDEX(F_Inputs!$A:$W,MATCH($C138,F_Inputs!$B:$B,0),MATCH(Q$87,F_Inputs!$2:$2,0))</f>
        <v>1.0497605318544399E-2</v>
      </c>
      <c r="R138" s="172"/>
      <c r="S138" s="172"/>
      <c r="T138" s="141"/>
    </row>
    <row r="139" spans="1:20" s="209" customFormat="1">
      <c r="A139" s="41"/>
      <c r="B139" s="170"/>
      <c r="C139" s="41" t="s">
        <v>334</v>
      </c>
      <c r="D139" s="171"/>
      <c r="E139" s="41" t="str">
        <f xml:space="preserve"> INDEX(F_Inputs!$A:$W,MATCH($C139,F_Inputs!$B:$B,0),MATCH(E$87,F_Inputs!$2:$2,0))</f>
        <v>RCV - CPI(H) + RPI wedge bf depreciation - WWN - nominal</v>
      </c>
      <c r="F139" s="41"/>
      <c r="G139" s="41" t="str">
        <f xml:space="preserve"> INDEX(F_Inputs!$A:$W,MATCH($C139,F_Inputs!$B:$B,0),MATCH(G$87,F_Inputs!$2:$2,0))</f>
        <v>£m</v>
      </c>
      <c r="H139" s="41"/>
      <c r="I139" s="41"/>
      <c r="J139" s="210">
        <f xml:space="preserve"> INDEX(F_Inputs!$A:$W,MATCH($C139,F_Inputs!$B:$B,0),MATCH(J$87,F_Inputs!$2:$2,0))</f>
        <v>0</v>
      </c>
      <c r="K139" s="210">
        <f xml:space="preserve"> INDEX(F_Inputs!$A:$W,MATCH($C139,F_Inputs!$B:$B,0),MATCH(K$87,F_Inputs!$2:$2,0))</f>
        <v>0</v>
      </c>
      <c r="L139" s="210">
        <f xml:space="preserve"> INDEX(F_Inputs!$A:$W,MATCH($C139,F_Inputs!$B:$B,0),MATCH(L$87,F_Inputs!$2:$2,0))</f>
        <v>0</v>
      </c>
      <c r="M139" s="210">
        <f xml:space="preserve"> INDEX(F_Inputs!$A:$W,MATCH($C139,F_Inputs!$B:$B,0),MATCH(M$87,F_Inputs!$2:$2,0))</f>
        <v>1.5344302874322001E-2</v>
      </c>
      <c r="N139" s="210">
        <f xml:space="preserve"> INDEX(F_Inputs!$A:$W,MATCH($C139,F_Inputs!$B:$B,0),MATCH(N$87,F_Inputs!$2:$2,0))</f>
        <v>1.51189776142578E-2</v>
      </c>
      <c r="O139" s="210">
        <f xml:space="preserve"> INDEX(F_Inputs!$A:$W,MATCH($C139,F_Inputs!$B:$B,0),MATCH(O$87,F_Inputs!$2:$2,0))</f>
        <v>1.49246840092501E-2</v>
      </c>
      <c r="P139" s="210">
        <f xml:space="preserve"> INDEX(F_Inputs!$A:$W,MATCH($C139,F_Inputs!$B:$B,0),MATCH(P$87,F_Inputs!$2:$2,0))</f>
        <v>1.47399761199517E-2</v>
      </c>
      <c r="Q139" s="210">
        <f xml:space="preserve"> INDEX(F_Inputs!$A:$W,MATCH($C139,F_Inputs!$B:$B,0),MATCH(Q$87,F_Inputs!$2:$2,0))</f>
        <v>1.45575541754912E-2</v>
      </c>
      <c r="R139" s="172"/>
      <c r="S139" s="172"/>
      <c r="T139" s="141"/>
    </row>
    <row r="140" spans="1:20" s="209" customFormat="1">
      <c r="A140" s="41"/>
      <c r="B140" s="170"/>
      <c r="C140" s="41" t="s">
        <v>336</v>
      </c>
      <c r="D140" s="171"/>
      <c r="E140" s="41" t="str">
        <f xml:space="preserve"> INDEX(F_Inputs!$A:$W,MATCH($C140,F_Inputs!$B:$B,0),MATCH(E$87,F_Inputs!$2:$2,0))</f>
        <v>RCV CPI(H) + RPI wedge bf balance - WWN - real</v>
      </c>
      <c r="F140" s="41"/>
      <c r="G140" s="41" t="str">
        <f xml:space="preserve"> INDEX(F_Inputs!$A:$W,MATCH($C140,F_Inputs!$B:$B,0),MATCH(G$87,F_Inputs!$2:$2,0))</f>
        <v>£m</v>
      </c>
      <c r="H140" s="41"/>
      <c r="I140" s="41"/>
      <c r="J140" s="210">
        <f xml:space="preserve"> INDEX(F_Inputs!$A:$W,MATCH($C140,F_Inputs!$B:$B,0),MATCH(J$87,F_Inputs!$2:$2,0))</f>
        <v>0</v>
      </c>
      <c r="K140" s="210">
        <f xml:space="preserve"> INDEX(F_Inputs!$A:$W,MATCH($C140,F_Inputs!$B:$B,0),MATCH(K$87,F_Inputs!$2:$2,0))</f>
        <v>0</v>
      </c>
      <c r="L140" s="210">
        <f xml:space="preserve"> INDEX(F_Inputs!$A:$W,MATCH($C140,F_Inputs!$B:$B,0),MATCH(L$87,F_Inputs!$2:$2,0))</f>
        <v>0</v>
      </c>
      <c r="M140" s="210">
        <f xml:space="preserve"> INDEX(F_Inputs!$A:$W,MATCH($C140,F_Inputs!$B:$B,0),MATCH(M$87,F_Inputs!$2:$2,0))</f>
        <v>0.32148382139239801</v>
      </c>
      <c r="N140" s="210">
        <f xml:space="preserve"> INDEX(F_Inputs!$A:$W,MATCH($C140,F_Inputs!$B:$B,0),MATCH(N$87,F_Inputs!$2:$2,0))</f>
        <v>0.31053913350416601</v>
      </c>
      <c r="O140" s="210">
        <f xml:space="preserve"> INDEX(F_Inputs!$A:$W,MATCH($C140,F_Inputs!$B:$B,0),MATCH(O$87,F_Inputs!$2:$2,0))</f>
        <v>0.30031646040077697</v>
      </c>
      <c r="P140" s="210">
        <f xml:space="preserve"> INDEX(F_Inputs!$A:$W,MATCH($C140,F_Inputs!$B:$B,0),MATCH(P$87,F_Inputs!$2:$2,0))</f>
        <v>0.29049925943864602</v>
      </c>
      <c r="Q140" s="210">
        <f xml:space="preserve"> INDEX(F_Inputs!$A:$W,MATCH($C140,F_Inputs!$B:$B,0),MATCH(Q$87,F_Inputs!$2:$2,0))</f>
        <v>0.28100297806447899</v>
      </c>
      <c r="R140" s="172"/>
      <c r="S140" s="172"/>
      <c r="T140" s="141"/>
    </row>
    <row r="141" spans="1:20" s="209" customFormat="1">
      <c r="A141" s="41"/>
      <c r="B141" s="170"/>
      <c r="C141" s="41" t="s">
        <v>338</v>
      </c>
      <c r="D141" s="171"/>
      <c r="E141" s="41" t="str">
        <f xml:space="preserve"> INDEX(F_Inputs!$A:$W,MATCH($C141,F_Inputs!$B:$B,0),MATCH(E$87,F_Inputs!$2:$2,0))</f>
        <v>RCV CPI(H) bf balance BEG - WWN - nominal</v>
      </c>
      <c r="F141" s="41"/>
      <c r="G141" s="41" t="str">
        <f xml:space="preserve"> INDEX(F_Inputs!$A:$W,MATCH($C141,F_Inputs!$B:$B,0),MATCH(G$87,F_Inputs!$2:$2,0))</f>
        <v>£m</v>
      </c>
      <c r="H141" s="41"/>
      <c r="I141" s="41"/>
      <c r="J141" s="210">
        <f xml:space="preserve"> INDEX(F_Inputs!$A:$W,MATCH($C141,F_Inputs!$B:$B,0),MATCH(J$87,F_Inputs!$2:$2,0))</f>
        <v>0</v>
      </c>
      <c r="K141" s="210">
        <f xml:space="preserve"> INDEX(F_Inputs!$A:$W,MATCH($C141,F_Inputs!$B:$B,0),MATCH(K$87,F_Inputs!$2:$2,0))</f>
        <v>0</v>
      </c>
      <c r="L141" s="210">
        <f xml:space="preserve"> INDEX(F_Inputs!$A:$W,MATCH($C141,F_Inputs!$B:$B,0),MATCH(L$87,F_Inputs!$2:$2,0))</f>
        <v>0</v>
      </c>
      <c r="M141" s="210">
        <f xml:space="preserve"> INDEX(F_Inputs!$A:$W,MATCH($C141,F_Inputs!$B:$B,0),MATCH(M$87,F_Inputs!$2:$2,0))</f>
        <v>0.34839290589724398</v>
      </c>
      <c r="N141" s="210">
        <f xml:space="preserve"> INDEX(F_Inputs!$A:$W,MATCH($C141,F_Inputs!$B:$B,0),MATCH(N$87,F_Inputs!$2:$2,0))</f>
        <v>0.34002478492785498</v>
      </c>
      <c r="O141" s="210">
        <f xml:space="preserve"> INDEX(F_Inputs!$A:$W,MATCH($C141,F_Inputs!$B:$B,0),MATCH(O$87,F_Inputs!$2:$2,0))</f>
        <v>0.331925455019006</v>
      </c>
      <c r="P141" s="210">
        <f xml:space="preserve"> INDEX(F_Inputs!$A:$W,MATCH($C141,F_Inputs!$B:$B,0),MATCH(P$87,F_Inputs!$2:$2,0))</f>
        <v>0.32424435073027003</v>
      </c>
      <c r="Q141" s="210">
        <f xml:space="preserve"> INDEX(F_Inputs!$A:$W,MATCH($C141,F_Inputs!$B:$B,0),MATCH(Q$87,F_Inputs!$2:$2,0))</f>
        <v>0.31681818236549503</v>
      </c>
      <c r="R141" s="172"/>
      <c r="S141" s="172"/>
      <c r="T141" s="141"/>
    </row>
    <row r="142" spans="1:20" s="209" customFormat="1">
      <c r="A142" s="41"/>
      <c r="B142" s="170"/>
      <c r="C142" s="41" t="s">
        <v>340</v>
      </c>
      <c r="D142" s="171"/>
      <c r="E142" s="41" t="str">
        <f xml:space="preserve"> INDEX(F_Inputs!$A:$W,MATCH($C142,F_Inputs!$B:$B,0),MATCH(E$87,F_Inputs!$2:$2,0))</f>
        <v>Indexation on RCV - CPI(H) bf balance - WWN - nominal</v>
      </c>
      <c r="F142" s="41"/>
      <c r="G142" s="41" t="str">
        <f xml:space="preserve"> INDEX(F_Inputs!$A:$W,MATCH($C142,F_Inputs!$B:$B,0),MATCH(G$87,F_Inputs!$2:$2,0))</f>
        <v>£m</v>
      </c>
      <c r="H142" s="41"/>
      <c r="I142" s="41"/>
      <c r="J142" s="210">
        <f xml:space="preserve"> INDEX(F_Inputs!$A:$W,MATCH($C142,F_Inputs!$B:$B,0),MATCH(J$87,F_Inputs!$2:$2,0))</f>
        <v>0</v>
      </c>
      <c r="K142" s="210">
        <f xml:space="preserve"> INDEX(F_Inputs!$A:$W,MATCH($C142,F_Inputs!$B:$B,0),MATCH(K$87,F_Inputs!$2:$2,0))</f>
        <v>0</v>
      </c>
      <c r="L142" s="210">
        <f xml:space="preserve"> INDEX(F_Inputs!$A:$W,MATCH($C142,F_Inputs!$B:$B,0),MATCH(L$87,F_Inputs!$2:$2,0))</f>
        <v>0</v>
      </c>
      <c r="M142" s="210">
        <f xml:space="preserve"> INDEX(F_Inputs!$A:$W,MATCH($C142,F_Inputs!$B:$B,0),MATCH(M$87,F_Inputs!$2:$2,0))</f>
        <v>6.9098996700029097E-3</v>
      </c>
      <c r="N142" s="210">
        <f xml:space="preserve"> INDEX(F_Inputs!$A:$W,MATCH($C142,F_Inputs!$B:$B,0),MATCH(N$87,F_Inputs!$2:$2,0))</f>
        <v>6.8147709958711897E-3</v>
      </c>
      <c r="O142" s="210">
        <f xml:space="preserve"> INDEX(F_Inputs!$A:$W,MATCH($C142,F_Inputs!$B:$B,0),MATCH(O$87,F_Inputs!$2:$2,0))</f>
        <v>6.8878686280894798E-3</v>
      </c>
      <c r="P142" s="210">
        <f xml:space="preserve"> INDEX(F_Inputs!$A:$W,MATCH($C142,F_Inputs!$B:$B,0),MATCH(P$87,F_Inputs!$2:$2,0))</f>
        <v>6.80913136533586E-3</v>
      </c>
      <c r="Q142" s="210">
        <f xml:space="preserve"> INDEX(F_Inputs!$A:$W,MATCH($C142,F_Inputs!$B:$B,0),MATCH(Q$87,F_Inputs!$2:$2,0))</f>
        <v>6.6531818296758603E-3</v>
      </c>
      <c r="R142" s="172"/>
      <c r="S142" s="172"/>
      <c r="T142" s="141"/>
    </row>
    <row r="143" spans="1:20" s="209" customFormat="1">
      <c r="A143" s="41"/>
      <c r="B143" s="170"/>
      <c r="C143" s="41" t="s">
        <v>342</v>
      </c>
      <c r="D143" s="171"/>
      <c r="E143" s="41" t="str">
        <f xml:space="preserve"> INDEX(F_Inputs!$A:$W,MATCH($C143,F_Inputs!$B:$B,0),MATCH(E$87,F_Inputs!$2:$2,0))</f>
        <v>RCV other adjustments balance - WWN - real</v>
      </c>
      <c r="F143" s="41"/>
      <c r="G143" s="41" t="str">
        <f xml:space="preserve"> INDEX(F_Inputs!$A:$W,MATCH($C143,F_Inputs!$B:$B,0),MATCH(G$87,F_Inputs!$2:$2,0))</f>
        <v>£m</v>
      </c>
      <c r="H143" s="41"/>
      <c r="I143" s="41"/>
      <c r="J143" s="210">
        <f xml:space="preserve"> INDEX(F_Inputs!$A:$W,MATCH($C143,F_Inputs!$B:$B,0),MATCH(J$87,F_Inputs!$2:$2,0))</f>
        <v>0</v>
      </c>
      <c r="K143" s="210">
        <f xml:space="preserve"> INDEX(F_Inputs!$A:$W,MATCH($C143,F_Inputs!$B:$B,0),MATCH(K$87,F_Inputs!$2:$2,0))</f>
        <v>0</v>
      </c>
      <c r="L143" s="210">
        <f xml:space="preserve"> INDEX(F_Inputs!$A:$W,MATCH($C143,F_Inputs!$B:$B,0),MATCH(L$87,F_Inputs!$2:$2,0))</f>
        <v>0</v>
      </c>
      <c r="M143" s="245">
        <f xml:space="preserve"> INDEX(F_Inputs!$A:$W,MATCH($C143,F_Inputs!$B:$B,0),MATCH(M$87,F_Inputs!$2:$2,0))</f>
        <v>0</v>
      </c>
      <c r="N143" s="210">
        <f xml:space="preserve"> INDEX(F_Inputs!$A:$W,MATCH($C143,F_Inputs!$B:$B,0),MATCH(N$87,F_Inputs!$2:$2,0))</f>
        <v>0</v>
      </c>
      <c r="O143" s="210">
        <f xml:space="preserve"> INDEX(F_Inputs!$A:$W,MATCH($C143,F_Inputs!$B:$B,0),MATCH(O$87,F_Inputs!$2:$2,0))</f>
        <v>0</v>
      </c>
      <c r="P143" s="210">
        <f xml:space="preserve"> INDEX(F_Inputs!$A:$W,MATCH($C143,F_Inputs!$B:$B,0),MATCH(P$87,F_Inputs!$2:$2,0))</f>
        <v>0</v>
      </c>
      <c r="Q143" s="210">
        <f xml:space="preserve"> INDEX(F_Inputs!$A:$W,MATCH($C143,F_Inputs!$B:$B,0),MATCH(Q$87,F_Inputs!$2:$2,0))</f>
        <v>0</v>
      </c>
      <c r="R143" s="172"/>
      <c r="S143" s="172"/>
      <c r="T143" s="141"/>
    </row>
    <row r="144" spans="1:20" s="209" customFormat="1">
      <c r="A144" s="41"/>
      <c r="B144" s="170"/>
      <c r="C144" s="41" t="s">
        <v>344</v>
      </c>
      <c r="D144" s="171"/>
      <c r="E144" s="41" t="str">
        <f xml:space="preserve"> INDEX(F_Inputs!$A:$W,MATCH($C144,F_Inputs!$B:$B,0),MATCH(E$87,F_Inputs!$2:$2,0))</f>
        <v>Indexation on RCV other adjustments balance BEG - WWN - nominal</v>
      </c>
      <c r="F144" s="41"/>
      <c r="G144" s="41" t="str">
        <f xml:space="preserve"> INDEX(F_Inputs!$A:$W,MATCH($C144,F_Inputs!$B:$B,0),MATCH(G$87,F_Inputs!$2:$2,0))</f>
        <v>£m</v>
      </c>
      <c r="H144" s="41"/>
      <c r="I144" s="41"/>
      <c r="J144" s="210">
        <f xml:space="preserve"> INDEX(F_Inputs!$A:$W,MATCH($C144,F_Inputs!$B:$B,0),MATCH(J$87,F_Inputs!$2:$2,0))</f>
        <v>0</v>
      </c>
      <c r="K144" s="210">
        <f xml:space="preserve"> INDEX(F_Inputs!$A:$W,MATCH($C144,F_Inputs!$B:$B,0),MATCH(K$87,F_Inputs!$2:$2,0))</f>
        <v>0</v>
      </c>
      <c r="L144" s="210">
        <f xml:space="preserve"> INDEX(F_Inputs!$A:$W,MATCH($C144,F_Inputs!$B:$B,0),MATCH(L$87,F_Inputs!$2:$2,0))</f>
        <v>0</v>
      </c>
      <c r="M144" s="210">
        <f xml:space="preserve"> INDEX(F_Inputs!$A:$W,MATCH($C144,F_Inputs!$B:$B,0),MATCH(M$87,F_Inputs!$2:$2,0))</f>
        <v>0</v>
      </c>
      <c r="N144" s="210">
        <f xml:space="preserve"> INDEX(F_Inputs!$A:$W,MATCH($C144,F_Inputs!$B:$B,0),MATCH(N$87,F_Inputs!$2:$2,0))</f>
        <v>0</v>
      </c>
      <c r="O144" s="210">
        <f xml:space="preserve"> INDEX(F_Inputs!$A:$W,MATCH($C144,F_Inputs!$B:$B,0),MATCH(O$87,F_Inputs!$2:$2,0))</f>
        <v>0</v>
      </c>
      <c r="P144" s="210">
        <f xml:space="preserve"> INDEX(F_Inputs!$A:$W,MATCH($C144,F_Inputs!$B:$B,0),MATCH(P$87,F_Inputs!$2:$2,0))</f>
        <v>0</v>
      </c>
      <c r="Q144" s="210">
        <f xml:space="preserve"> INDEX(F_Inputs!$A:$W,MATCH($C144,F_Inputs!$B:$B,0),MATCH(Q$87,F_Inputs!$2:$2,0))</f>
        <v>0</v>
      </c>
      <c r="R144" s="172"/>
      <c r="S144" s="172"/>
      <c r="T144" s="141"/>
    </row>
    <row r="145" spans="1:20" s="209" customFormat="1">
      <c r="A145" s="41"/>
      <c r="B145" s="170"/>
      <c r="C145" s="41" t="s">
        <v>346</v>
      </c>
      <c r="D145" s="171"/>
      <c r="E145" s="41" t="str">
        <f xml:space="preserve"> INDEX(F_Inputs!$A:$W,MATCH($C145,F_Inputs!$B:$B,0),MATCH(E$87,F_Inputs!$2:$2,0))</f>
        <v>RCV - CPI(H) bf depreciation - WWN - nominal</v>
      </c>
      <c r="F145" s="41"/>
      <c r="G145" s="41" t="str">
        <f xml:space="preserve"> INDEX(F_Inputs!$A:$W,MATCH($C145,F_Inputs!$B:$B,0),MATCH(G$87,F_Inputs!$2:$2,0))</f>
        <v>£m</v>
      </c>
      <c r="H145" s="41"/>
      <c r="I145" s="41"/>
      <c r="J145" s="210">
        <f xml:space="preserve"> INDEX(F_Inputs!$A:$W,MATCH($C145,F_Inputs!$B:$B,0),MATCH(J$87,F_Inputs!$2:$2,0))</f>
        <v>0</v>
      </c>
      <c r="K145" s="210">
        <f xml:space="preserve"> INDEX(F_Inputs!$A:$W,MATCH($C145,F_Inputs!$B:$B,0),MATCH(K$87,F_Inputs!$2:$2,0))</f>
        <v>0</v>
      </c>
      <c r="L145" s="210">
        <f xml:space="preserve"> INDEX(F_Inputs!$A:$W,MATCH($C145,F_Inputs!$B:$B,0),MATCH(L$87,F_Inputs!$2:$2,0))</f>
        <v>0</v>
      </c>
      <c r="M145" s="210">
        <f xml:space="preserve"> INDEX(F_Inputs!$A:$W,MATCH($C145,F_Inputs!$B:$B,0),MATCH(M$87,F_Inputs!$2:$2,0))</f>
        <v>1.52780206393916E-2</v>
      </c>
      <c r="N145" s="210">
        <f xml:space="preserve"> INDEX(F_Inputs!$A:$W,MATCH($C145,F_Inputs!$B:$B,0),MATCH(N$87,F_Inputs!$2:$2,0))</f>
        <v>1.4914100904720199E-2</v>
      </c>
      <c r="O145" s="210">
        <f xml:space="preserve"> INDEX(F_Inputs!$A:$W,MATCH($C145,F_Inputs!$B:$B,0),MATCH(O$87,F_Inputs!$2:$2,0))</f>
        <v>1.45689729168251E-2</v>
      </c>
      <c r="P145" s="210">
        <f xml:space="preserve"> INDEX(F_Inputs!$A:$W,MATCH($C145,F_Inputs!$B:$B,0),MATCH(P$87,F_Inputs!$2:$2,0))</f>
        <v>1.42352997301111E-2</v>
      </c>
      <c r="Q145" s="210">
        <f xml:space="preserve"> INDEX(F_Inputs!$A:$W,MATCH($C145,F_Inputs!$B:$B,0),MATCH(Q$87,F_Inputs!$2:$2,0))</f>
        <v>1.3909268660392301E-2</v>
      </c>
      <c r="R145" s="172"/>
      <c r="S145" s="172"/>
      <c r="T145" s="141"/>
    </row>
    <row r="146" spans="1:20" s="209" customFormat="1">
      <c r="A146" s="41"/>
      <c r="B146" s="170"/>
      <c r="C146" s="41" t="s">
        <v>348</v>
      </c>
      <c r="D146" s="171"/>
      <c r="E146" s="41" t="str">
        <f xml:space="preserve"> INDEX(F_Inputs!$A:$W,MATCH($C146,F_Inputs!$B:$B,0),MATCH(E$87,F_Inputs!$2:$2,0))</f>
        <v>Other adjustments CPI(H) - WWN - nominal</v>
      </c>
      <c r="F146" s="41"/>
      <c r="G146" s="41" t="str">
        <f xml:space="preserve"> INDEX(F_Inputs!$A:$W,MATCH($C146,F_Inputs!$B:$B,0),MATCH(G$87,F_Inputs!$2:$2,0))</f>
        <v>£m</v>
      </c>
      <c r="H146" s="41"/>
      <c r="I146" s="41"/>
      <c r="J146" s="210">
        <f xml:space="preserve"> INDEX(F_Inputs!$A:$W,MATCH($C146,F_Inputs!$B:$B,0),MATCH(J$87,F_Inputs!$2:$2,0))</f>
        <v>0</v>
      </c>
      <c r="K146" s="210">
        <f xml:space="preserve"> INDEX(F_Inputs!$A:$W,MATCH($C146,F_Inputs!$B:$B,0),MATCH(K$87,F_Inputs!$2:$2,0))</f>
        <v>0</v>
      </c>
      <c r="L146" s="210">
        <f xml:space="preserve"> INDEX(F_Inputs!$A:$W,MATCH($C146,F_Inputs!$B:$B,0),MATCH(L$87,F_Inputs!$2:$2,0))</f>
        <v>0</v>
      </c>
      <c r="M146" s="210">
        <f xml:space="preserve"> INDEX(F_Inputs!$A:$W,MATCH($C146,F_Inputs!$B:$B,0),MATCH(M$87,F_Inputs!$2:$2,0))</f>
        <v>0</v>
      </c>
      <c r="N146" s="210">
        <f xml:space="preserve"> INDEX(F_Inputs!$A:$W,MATCH($C146,F_Inputs!$B:$B,0),MATCH(N$87,F_Inputs!$2:$2,0))</f>
        <v>0</v>
      </c>
      <c r="O146" s="210">
        <f xml:space="preserve"> INDEX(F_Inputs!$A:$W,MATCH($C146,F_Inputs!$B:$B,0),MATCH(O$87,F_Inputs!$2:$2,0))</f>
        <v>0</v>
      </c>
      <c r="P146" s="210">
        <f xml:space="preserve"> INDEX(F_Inputs!$A:$W,MATCH($C146,F_Inputs!$B:$B,0),MATCH(P$87,F_Inputs!$2:$2,0))</f>
        <v>0</v>
      </c>
      <c r="Q146" s="210">
        <f xml:space="preserve"> INDEX(F_Inputs!$A:$W,MATCH($C146,F_Inputs!$B:$B,0),MATCH(Q$87,F_Inputs!$2:$2,0))</f>
        <v>0</v>
      </c>
      <c r="R146" s="172"/>
      <c r="S146" s="172"/>
      <c r="T146" s="141"/>
    </row>
    <row r="147" spans="1:20" s="209" customFormat="1">
      <c r="A147" s="41"/>
      <c r="B147" s="170"/>
      <c r="C147" s="41" t="s">
        <v>350</v>
      </c>
      <c r="D147" s="171"/>
      <c r="E147" s="41" t="str">
        <f xml:space="preserve"> INDEX(F_Inputs!$A:$W,MATCH($C147,F_Inputs!$B:$B,0),MATCH(E$87,F_Inputs!$2:$2,0))</f>
        <v>RCV CPI(H) bf balance - WWN - real</v>
      </c>
      <c r="F147" s="41"/>
      <c r="G147" s="41" t="str">
        <f xml:space="preserve"> INDEX(F_Inputs!$A:$W,MATCH($C147,F_Inputs!$B:$B,0),MATCH(G$87,F_Inputs!$2:$2,0))</f>
        <v>£m</v>
      </c>
      <c r="H147" s="41"/>
      <c r="I147" s="41"/>
      <c r="J147" s="210">
        <f xml:space="preserve"> INDEX(F_Inputs!$A:$W,MATCH($C147,F_Inputs!$B:$B,0),MATCH(J$87,F_Inputs!$2:$2,0))</f>
        <v>0</v>
      </c>
      <c r="K147" s="210">
        <f xml:space="preserve"> INDEX(F_Inputs!$A:$W,MATCH($C147,F_Inputs!$B:$B,0),MATCH(K$87,F_Inputs!$2:$2,0))</f>
        <v>0</v>
      </c>
      <c r="L147" s="210">
        <f xml:space="preserve"> INDEX(F_Inputs!$A:$W,MATCH($C147,F_Inputs!$B:$B,0),MATCH(L$87,F_Inputs!$2:$2,0))</f>
        <v>0</v>
      </c>
      <c r="M147" s="210">
        <f xml:space="preserve"> INDEX(F_Inputs!$A:$W,MATCH($C147,F_Inputs!$B:$B,0),MATCH(M$87,F_Inputs!$2:$2,0))</f>
        <v>0.32009511925647299</v>
      </c>
      <c r="N147" s="210">
        <f xml:space="preserve"> INDEX(F_Inputs!$A:$W,MATCH($C147,F_Inputs!$B:$B,0),MATCH(N$87,F_Inputs!$2:$2,0))</f>
        <v>0.30633102912844401</v>
      </c>
      <c r="O147" s="210">
        <f xml:space="preserve"> INDEX(F_Inputs!$A:$W,MATCH($C147,F_Inputs!$B:$B,0),MATCH(O$87,F_Inputs!$2:$2,0))</f>
        <v>0.293158794875921</v>
      </c>
      <c r="P147" s="210">
        <f xml:space="preserve"> INDEX(F_Inputs!$A:$W,MATCH($C147,F_Inputs!$B:$B,0),MATCH(P$87,F_Inputs!$2:$2,0))</f>
        <v>0.28055296669625701</v>
      </c>
      <c r="Q147" s="210">
        <f xml:space="preserve"> INDEX(F_Inputs!$A:$W,MATCH($C147,F_Inputs!$B:$B,0),MATCH(Q$87,F_Inputs!$2:$2,0))</f>
        <v>0.26848918912831798</v>
      </c>
      <c r="R147" s="172"/>
      <c r="S147" s="172"/>
      <c r="T147" s="141"/>
    </row>
    <row r="148" spans="1:20" s="209" customFormat="1">
      <c r="A148" s="41"/>
      <c r="B148" s="170"/>
      <c r="C148" s="41" t="s">
        <v>352</v>
      </c>
      <c r="D148" s="171"/>
      <c r="E148" s="41" t="str">
        <f xml:space="preserve"> INDEX(F_Inputs!$A:$W,MATCH($C148,F_Inputs!$B:$B,0),MATCH(E$87,F_Inputs!$2:$2,0))</f>
        <v>RCV additions balance BEG - WWN - nominal</v>
      </c>
      <c r="F148" s="41"/>
      <c r="G148" s="41" t="str">
        <f xml:space="preserve"> INDEX(F_Inputs!$A:$W,MATCH($C148,F_Inputs!$B:$B,0),MATCH(G$87,F_Inputs!$2:$2,0))</f>
        <v>£m</v>
      </c>
      <c r="H148" s="41"/>
      <c r="I148" s="41"/>
      <c r="J148" s="210">
        <f xml:space="preserve"> INDEX(F_Inputs!$A:$W,MATCH($C148,F_Inputs!$B:$B,0),MATCH(J$87,F_Inputs!$2:$2,0))</f>
        <v>0</v>
      </c>
      <c r="K148" s="210">
        <f xml:space="preserve"> INDEX(F_Inputs!$A:$W,MATCH($C148,F_Inputs!$B:$B,0),MATCH(K$87,F_Inputs!$2:$2,0))</f>
        <v>0</v>
      </c>
      <c r="L148" s="210">
        <f xml:space="preserve"> INDEX(F_Inputs!$A:$W,MATCH($C148,F_Inputs!$B:$B,0),MATCH(L$87,F_Inputs!$2:$2,0))</f>
        <v>0</v>
      </c>
      <c r="M148" s="210">
        <f xml:space="preserve"> INDEX(F_Inputs!$A:$W,MATCH($C148,F_Inputs!$B:$B,0),MATCH(M$87,F_Inputs!$2:$2,0))</f>
        <v>0</v>
      </c>
      <c r="N148" s="210">
        <f xml:space="preserve"> INDEX(F_Inputs!$A:$W,MATCH($C148,F_Inputs!$B:$B,0),MATCH(N$87,F_Inputs!$2:$2,0))</f>
        <v>1.88362446686362</v>
      </c>
      <c r="O148" s="210">
        <f xml:space="preserve"> INDEX(F_Inputs!$A:$W,MATCH($C148,F_Inputs!$B:$B,0),MATCH(O$87,F_Inputs!$2:$2,0))</f>
        <v>4.1254060890520101</v>
      </c>
      <c r="P148" s="210">
        <f xml:space="preserve"> INDEX(F_Inputs!$A:$W,MATCH($C148,F_Inputs!$B:$B,0),MATCH(P$87,F_Inputs!$2:$2,0))</f>
        <v>6.61044475014043</v>
      </c>
      <c r="Q148" s="210">
        <f xml:space="preserve"> INDEX(F_Inputs!$A:$W,MATCH($C148,F_Inputs!$B:$B,0),MATCH(Q$87,F_Inputs!$2:$2,0))</f>
        <v>10.3673520712469</v>
      </c>
      <c r="R148" s="172"/>
      <c r="S148" s="172"/>
      <c r="T148" s="141"/>
    </row>
    <row r="149" spans="1:20" s="209" customFormat="1">
      <c r="A149" s="41"/>
      <c r="B149" s="170"/>
      <c r="C149" s="41" t="s">
        <v>354</v>
      </c>
      <c r="D149" s="171"/>
      <c r="E149" s="41" t="str">
        <f xml:space="preserve"> INDEX(F_Inputs!$A:$W,MATCH($C149,F_Inputs!$B:$B,0),MATCH(E$87,F_Inputs!$2:$2,0))</f>
        <v>Indexation of RCV additions b/f - WWN - nominal</v>
      </c>
      <c r="F149" s="41"/>
      <c r="G149" s="41" t="str">
        <f xml:space="preserve"> INDEX(F_Inputs!$A:$W,MATCH($C149,F_Inputs!$B:$B,0),MATCH(G$87,F_Inputs!$2:$2,0))</f>
        <v>£m</v>
      </c>
      <c r="H149" s="41"/>
      <c r="I149" s="41"/>
      <c r="J149" s="210">
        <f xml:space="preserve"> INDEX(F_Inputs!$A:$W,MATCH($C149,F_Inputs!$B:$B,0),MATCH(J$87,F_Inputs!$2:$2,0))</f>
        <v>0</v>
      </c>
      <c r="K149" s="210">
        <f xml:space="preserve"> INDEX(F_Inputs!$A:$W,MATCH($C149,F_Inputs!$B:$B,0),MATCH(K$87,F_Inputs!$2:$2,0))</f>
        <v>0</v>
      </c>
      <c r="L149" s="210">
        <f xml:space="preserve"> INDEX(F_Inputs!$A:$W,MATCH($C149,F_Inputs!$B:$B,0),MATCH(L$87,F_Inputs!$2:$2,0))</f>
        <v>0</v>
      </c>
      <c r="M149" s="210">
        <f xml:space="preserve"> INDEX(F_Inputs!$A:$W,MATCH($C149,F_Inputs!$B:$B,0),MATCH(M$87,F_Inputs!$2:$2,0))</f>
        <v>0</v>
      </c>
      <c r="N149" s="210">
        <f xml:space="preserve"> INDEX(F_Inputs!$A:$W,MATCH($C149,F_Inputs!$B:$B,0),MATCH(N$87,F_Inputs!$2:$2,0))</f>
        <v>3.7751569746949702E-2</v>
      </c>
      <c r="O149" s="210">
        <f xml:space="preserve"> INDEX(F_Inputs!$A:$W,MATCH($C149,F_Inputs!$B:$B,0),MATCH(O$87,F_Inputs!$2:$2,0))</f>
        <v>8.5607339688014095E-2</v>
      </c>
      <c r="P149" s="210">
        <f xml:space="preserve"> INDEX(F_Inputs!$A:$W,MATCH($C149,F_Inputs!$B:$B,0),MATCH(P$87,F_Inputs!$2:$2,0))</f>
        <v>0.13881933975295299</v>
      </c>
      <c r="Q149" s="210">
        <f xml:space="preserve"> INDEX(F_Inputs!$A:$W,MATCH($C149,F_Inputs!$B:$B,0),MATCH(Q$87,F_Inputs!$2:$2,0))</f>
        <v>0.2177143934962</v>
      </c>
      <c r="R149" s="172"/>
      <c r="S149" s="172"/>
      <c r="T149" s="141"/>
    </row>
    <row r="150" spans="1:20" s="209" customFormat="1">
      <c r="A150" s="41"/>
      <c r="B150" s="170"/>
      <c r="C150" s="41" t="s">
        <v>356</v>
      </c>
      <c r="D150" s="171"/>
      <c r="E150" s="41" t="str">
        <f xml:space="preserve"> INDEX(F_Inputs!$A:$W,MATCH($C150,F_Inputs!$B:$B,0),MATCH(E$87,F_Inputs!$2:$2,0))</f>
        <v>Wastewater network: Non-PAYG Totex - nominal</v>
      </c>
      <c r="F150" s="41"/>
      <c r="G150" s="41" t="str">
        <f xml:space="preserve"> INDEX(F_Inputs!$A:$W,MATCH($C150,F_Inputs!$B:$B,0),MATCH(G$87,F_Inputs!$2:$2,0))</f>
        <v>£m</v>
      </c>
      <c r="H150" s="41"/>
      <c r="I150" s="41"/>
      <c r="J150" s="210">
        <f xml:space="preserve"> INDEX(F_Inputs!$A:$W,MATCH($C150,F_Inputs!$B:$B,0),MATCH(J$87,F_Inputs!$2:$2,0))</f>
        <v>0</v>
      </c>
      <c r="K150" s="210">
        <f xml:space="preserve"> INDEX(F_Inputs!$A:$W,MATCH($C150,F_Inputs!$B:$B,0),MATCH(K$87,F_Inputs!$2:$2,0))</f>
        <v>0</v>
      </c>
      <c r="L150" s="210">
        <f xml:space="preserve"> INDEX(F_Inputs!$A:$W,MATCH($C150,F_Inputs!$B:$B,0),MATCH(L$87,F_Inputs!$2:$2,0))</f>
        <v>0</v>
      </c>
      <c r="M150" s="210">
        <f xml:space="preserve"> INDEX(F_Inputs!$A:$W,MATCH($C150,F_Inputs!$B:$B,0),MATCH(M$87,F_Inputs!$2:$2,0))</f>
        <v>1.9250122298044099</v>
      </c>
      <c r="N150" s="210">
        <f xml:space="preserve"> INDEX(F_Inputs!$A:$W,MATCH($C150,F_Inputs!$B:$B,0),MATCH(N$87,F_Inputs!$2:$2,0))</f>
        <v>2.33689240880501</v>
      </c>
      <c r="O150" s="210">
        <f xml:space="preserve"> INDEX(F_Inputs!$A:$W,MATCH($C150,F_Inputs!$B:$B,0),MATCH(O$87,F_Inputs!$2:$2,0))</f>
        <v>2.6372048020809702</v>
      </c>
      <c r="P150" s="210">
        <f xml:space="preserve"> INDEX(F_Inputs!$A:$W,MATCH($C150,F_Inputs!$B:$B,0),MATCH(P$87,F_Inputs!$2:$2,0))</f>
        <v>3.99418123374442</v>
      </c>
      <c r="Q150" s="210">
        <f xml:space="preserve"> INDEX(F_Inputs!$A:$W,MATCH($C150,F_Inputs!$B:$B,0),MATCH(Q$87,F_Inputs!$2:$2,0))</f>
        <v>2.2144824646777401</v>
      </c>
      <c r="R150" s="172"/>
      <c r="S150" s="172"/>
      <c r="T150" s="141"/>
    </row>
    <row r="151" spans="1:20" s="209" customFormat="1">
      <c r="A151" s="41"/>
      <c r="B151" s="170"/>
      <c r="C151" s="41" t="s">
        <v>358</v>
      </c>
      <c r="D151" s="171"/>
      <c r="E151" s="41" t="str">
        <f xml:space="preserve"> INDEX(F_Inputs!$A:$W,MATCH($C151,F_Inputs!$B:$B,0),MATCH(E$87,F_Inputs!$2:$2,0))</f>
        <v>RCV additions depreciation - WWN - nominal POS</v>
      </c>
      <c r="F151" s="41"/>
      <c r="G151" s="41" t="str">
        <f xml:space="preserve"> INDEX(F_Inputs!$A:$W,MATCH($C151,F_Inputs!$B:$B,0),MATCH(G$87,F_Inputs!$2:$2,0))</f>
        <v>£m</v>
      </c>
      <c r="H151" s="41"/>
      <c r="I151" s="41"/>
      <c r="J151" s="210">
        <f xml:space="preserve"> INDEX(F_Inputs!$A:$W,MATCH($C151,F_Inputs!$B:$B,0),MATCH(J$87,F_Inputs!$2:$2,0))</f>
        <v>0</v>
      </c>
      <c r="K151" s="210">
        <f xml:space="preserve"> INDEX(F_Inputs!$A:$W,MATCH($C151,F_Inputs!$B:$B,0),MATCH(K$87,F_Inputs!$2:$2,0))</f>
        <v>0</v>
      </c>
      <c r="L151" s="210">
        <f xml:space="preserve"> INDEX(F_Inputs!$A:$W,MATCH($C151,F_Inputs!$B:$B,0),MATCH(L$87,F_Inputs!$2:$2,0))</f>
        <v>0</v>
      </c>
      <c r="M151" s="210">
        <f xml:space="preserve"> INDEX(F_Inputs!$A:$W,MATCH($C151,F_Inputs!$B:$B,0),MATCH(M$87,F_Inputs!$2:$2,0))</f>
        <v>4.1387762940794798E-2</v>
      </c>
      <c r="N151" s="210">
        <f xml:space="preserve"> INDEX(F_Inputs!$A:$W,MATCH($C151,F_Inputs!$B:$B,0),MATCH(N$87,F_Inputs!$2:$2,0))</f>
        <v>0.132862356363562</v>
      </c>
      <c r="O151" s="210">
        <f xml:space="preserve"> INDEX(F_Inputs!$A:$W,MATCH($C151,F_Inputs!$B:$B,0),MATCH(O$87,F_Inputs!$2:$2,0))</f>
        <v>0.237773480680562</v>
      </c>
      <c r="P151" s="210">
        <f xml:space="preserve"> INDEX(F_Inputs!$A:$W,MATCH($C151,F_Inputs!$B:$B,0),MATCH(P$87,F_Inputs!$2:$2,0))</f>
        <v>0.37609325239092101</v>
      </c>
      <c r="Q151" s="210">
        <f xml:space="preserve"> INDEX(F_Inputs!$A:$W,MATCH($C151,F_Inputs!$B:$B,0),MATCH(Q$87,F_Inputs!$2:$2,0))</f>
        <v>0.50276923097452397</v>
      </c>
      <c r="R151" s="172"/>
      <c r="S151" s="172"/>
      <c r="T151" s="141"/>
    </row>
    <row r="152" spans="1:20" s="209" customFormat="1">
      <c r="A152" s="41"/>
      <c r="B152" s="170"/>
      <c r="C152" s="41" t="s">
        <v>360</v>
      </c>
      <c r="D152" s="171"/>
      <c r="E152" s="41" t="str">
        <f xml:space="preserve"> INDEX(F_Inputs!$A:$W,MATCH($C152,F_Inputs!$B:$B,0),MATCH(E$87,F_Inputs!$2:$2,0))</f>
        <v>RCV additions balance - WWN - real</v>
      </c>
      <c r="F152" s="41"/>
      <c r="G152" s="41" t="str">
        <f xml:space="preserve"> INDEX(F_Inputs!$A:$W,MATCH($C152,F_Inputs!$B:$B,0),MATCH(G$87,F_Inputs!$2:$2,0))</f>
        <v>£m</v>
      </c>
      <c r="H152" s="41"/>
      <c r="I152" s="41"/>
      <c r="J152" s="210">
        <f xml:space="preserve"> INDEX(F_Inputs!$A:$W,MATCH($C152,F_Inputs!$B:$B,0),MATCH(J$87,F_Inputs!$2:$2,0))</f>
        <v>0</v>
      </c>
      <c r="K152" s="210">
        <f xml:space="preserve"> INDEX(F_Inputs!$A:$W,MATCH($C152,F_Inputs!$B:$B,0),MATCH(K$87,F_Inputs!$2:$2,0))</f>
        <v>0</v>
      </c>
      <c r="L152" s="210">
        <f xml:space="preserve"> INDEX(F_Inputs!$A:$W,MATCH($C152,F_Inputs!$B:$B,0),MATCH(L$87,F_Inputs!$2:$2,0))</f>
        <v>0</v>
      </c>
      <c r="M152" s="210">
        <f xml:space="preserve"> INDEX(F_Inputs!$A:$W,MATCH($C152,F_Inputs!$B:$B,0),MATCH(M$87,F_Inputs!$2:$2,0))</f>
        <v>1.7732207329623</v>
      </c>
      <c r="N152" s="210">
        <f xml:space="preserve"> INDEX(F_Inputs!$A:$W,MATCH($C152,F_Inputs!$B:$B,0),MATCH(N$87,F_Inputs!$2:$2,0))</f>
        <v>3.8073003251880499</v>
      </c>
      <c r="O152" s="210">
        <f xml:space="preserve"> INDEX(F_Inputs!$A:$W,MATCH($C152,F_Inputs!$B:$B,0),MATCH(O$87,F_Inputs!$2:$2,0))</f>
        <v>5.9766963161591704</v>
      </c>
      <c r="P152" s="210">
        <f xml:space="preserve"> INDEX(F_Inputs!$A:$W,MATCH($C152,F_Inputs!$B:$B,0),MATCH(P$87,F_Inputs!$2:$2,0))</f>
        <v>9.1806327485883301</v>
      </c>
      <c r="Q152" s="210">
        <f xml:space="preserve"> INDEX(F_Inputs!$A:$W,MATCH($C152,F_Inputs!$B:$B,0),MATCH(Q$87,F_Inputs!$2:$2,0))</f>
        <v>10.6652347226874</v>
      </c>
      <c r="R152" s="172"/>
      <c r="S152" s="172"/>
      <c r="T152" s="141"/>
    </row>
    <row r="153" spans="1:20" s="209" customFormat="1">
      <c r="A153" s="41"/>
      <c r="B153" s="170"/>
      <c r="C153" s="41" t="s">
        <v>362</v>
      </c>
      <c r="D153" s="171"/>
      <c r="E153" s="41" t="str">
        <f xml:space="preserve"> INDEX(F_Inputs!$A:$W,MATCH($C153,F_Inputs!$B:$B,0),MATCH(E$87,F_Inputs!$2:$2,0))</f>
        <v>RCV balance - WWN BEG - nominal</v>
      </c>
      <c r="F153" s="41"/>
      <c r="G153" s="41" t="str">
        <f xml:space="preserve"> INDEX(F_Inputs!$A:$W,MATCH($C153,F_Inputs!$B:$B,0),MATCH(G$87,F_Inputs!$2:$2,0))</f>
        <v>£m</v>
      </c>
      <c r="H153" s="41"/>
      <c r="I153" s="41"/>
      <c r="J153" s="210">
        <f xml:space="preserve"> INDEX(F_Inputs!$A:$W,MATCH($C153,F_Inputs!$B:$B,0),MATCH(J$87,F_Inputs!$2:$2,0))</f>
        <v>0</v>
      </c>
      <c r="K153" s="210">
        <f xml:space="preserve"> INDEX(F_Inputs!$A:$W,MATCH($C153,F_Inputs!$B:$B,0),MATCH(K$87,F_Inputs!$2:$2,0))</f>
        <v>0</v>
      </c>
      <c r="L153" s="210">
        <f xml:space="preserve"> INDEX(F_Inputs!$A:$W,MATCH($C153,F_Inputs!$B:$B,0),MATCH(L$87,F_Inputs!$2:$2,0))</f>
        <v>0</v>
      </c>
      <c r="M153" s="210">
        <f xml:space="preserve"> INDEX(F_Inputs!$A:$W,MATCH($C153,F_Inputs!$B:$B,0),MATCH(M$87,F_Inputs!$2:$2,0))</f>
        <v>0.69678581179448695</v>
      </c>
      <c r="N153" s="210">
        <f xml:space="preserve"> INDEX(F_Inputs!$A:$W,MATCH($C153,F_Inputs!$B:$B,0),MATCH(N$87,F_Inputs!$2:$2,0))</f>
        <v>2.5651492018083601</v>
      </c>
      <c r="O153" s="210">
        <f xml:space="preserve"> INDEX(F_Inputs!$A:$W,MATCH($C153,F_Inputs!$B:$B,0),MATCH(O$87,F_Inputs!$2:$2,0))</f>
        <v>4.7938166970209002</v>
      </c>
      <c r="P153" s="210">
        <f xml:space="preserve"> INDEX(F_Inputs!$A:$W,MATCH($C153,F_Inputs!$B:$B,0),MATCH(P$87,F_Inputs!$2:$2,0))</f>
        <v>7.2668500914951704</v>
      </c>
      <c r="Q153" s="210">
        <f xml:space="preserve"> INDEX(F_Inputs!$A:$W,MATCH($C153,F_Inputs!$B:$B,0),MATCH(Q$87,F_Inputs!$2:$2,0))</f>
        <v>11.0122204198169</v>
      </c>
      <c r="R153" s="172"/>
      <c r="S153" s="172"/>
      <c r="T153" s="141"/>
    </row>
    <row r="154" spans="1:20" s="209" customFormat="1">
      <c r="A154" s="41"/>
      <c r="B154" s="170"/>
      <c r="C154" s="41" t="s">
        <v>364</v>
      </c>
      <c r="D154" s="171"/>
      <c r="E154" s="41" t="str">
        <f xml:space="preserve"> INDEX(F_Inputs!$A:$W,MATCH($C154,F_Inputs!$B:$B,0),MATCH(E$87,F_Inputs!$2:$2,0))</f>
        <v>Indexation on RCV balance BEG - WWN - nominal</v>
      </c>
      <c r="F154" s="41"/>
      <c r="G154" s="41" t="str">
        <f xml:space="preserve"> INDEX(F_Inputs!$A:$W,MATCH($C154,F_Inputs!$B:$B,0),MATCH(G$87,F_Inputs!$2:$2,0))</f>
        <v>£m</v>
      </c>
      <c r="H154" s="41"/>
      <c r="I154" s="41"/>
      <c r="J154" s="210">
        <f xml:space="preserve"> INDEX(F_Inputs!$A:$W,MATCH($C154,F_Inputs!$B:$B,0),MATCH(J$87,F_Inputs!$2:$2,0))</f>
        <v>0</v>
      </c>
      <c r="K154" s="210">
        <f xml:space="preserve"> INDEX(F_Inputs!$A:$W,MATCH($C154,F_Inputs!$B:$B,0),MATCH(K$87,F_Inputs!$2:$2,0))</f>
        <v>0</v>
      </c>
      <c r="L154" s="210">
        <f xml:space="preserve"> INDEX(F_Inputs!$A:$W,MATCH($C154,F_Inputs!$B:$B,0),MATCH(L$87,F_Inputs!$2:$2,0))</f>
        <v>0</v>
      </c>
      <c r="M154" s="210">
        <f xml:space="preserve"> INDEX(F_Inputs!$A:$W,MATCH($C154,F_Inputs!$B:$B,0),MATCH(M$87,F_Inputs!$2:$2,0))</f>
        <v>1.53612466639691E-2</v>
      </c>
      <c r="N154" s="210">
        <f xml:space="preserve"> INDEX(F_Inputs!$A:$W,MATCH($C154,F_Inputs!$B:$B,0),MATCH(N$87,F_Inputs!$2:$2,0))</f>
        <v>5.4670521290068802E-2</v>
      </c>
      <c r="O154" s="210">
        <f xml:space="preserve"> INDEX(F_Inputs!$A:$W,MATCH($C154,F_Inputs!$B:$B,0),MATCH(O$87,F_Inputs!$2:$2,0))</f>
        <v>0.10309572999994999</v>
      </c>
      <c r="P154" s="210">
        <f xml:space="preserve"> INDEX(F_Inputs!$A:$W,MATCH($C154,F_Inputs!$B:$B,0),MATCH(P$87,F_Inputs!$2:$2,0))</f>
        <v>0.15625762281827199</v>
      </c>
      <c r="Q154" s="210">
        <f xml:space="preserve"> INDEX(F_Inputs!$A:$W,MATCH($C154,F_Inputs!$B:$B,0),MATCH(Q$87,F_Inputs!$2:$2,0))</f>
        <v>0.23486518064442</v>
      </c>
      <c r="R154" s="172"/>
      <c r="S154" s="172"/>
      <c r="T154" s="141"/>
    </row>
    <row r="155" spans="1:20" s="209" customFormat="1">
      <c r="A155" s="41"/>
      <c r="B155" s="170"/>
      <c r="C155" s="41" t="s">
        <v>366</v>
      </c>
      <c r="D155" s="171"/>
      <c r="E155" s="41" t="str">
        <f xml:space="preserve"> INDEX(F_Inputs!$A:$W,MATCH($C155,F_Inputs!$B:$B,0),MATCH(E$87,F_Inputs!$2:$2,0))</f>
        <v>RCV balance - WWN - real</v>
      </c>
      <c r="F155" s="41"/>
      <c r="G155" s="41" t="str">
        <f xml:space="preserve"> INDEX(F_Inputs!$A:$W,MATCH($C155,F_Inputs!$B:$B,0),MATCH(G$87,F_Inputs!$2:$2,0))</f>
        <v>£m</v>
      </c>
      <c r="H155" s="41"/>
      <c r="I155" s="41"/>
      <c r="J155" s="210">
        <f xml:space="preserve"> INDEX(F_Inputs!$A:$W,MATCH($C155,F_Inputs!$B:$B,0),MATCH(J$87,F_Inputs!$2:$2,0))</f>
        <v>0</v>
      </c>
      <c r="K155" s="210">
        <f xml:space="preserve"> INDEX(F_Inputs!$A:$W,MATCH($C155,F_Inputs!$B:$B,0),MATCH(K$87,F_Inputs!$2:$2,0))</f>
        <v>0</v>
      </c>
      <c r="L155" s="210">
        <f xml:space="preserve"> INDEX(F_Inputs!$A:$W,MATCH($C155,F_Inputs!$B:$B,0),MATCH(L$87,F_Inputs!$2:$2,0))</f>
        <v>0</v>
      </c>
      <c r="M155" s="210">
        <f xml:space="preserve"> INDEX(F_Inputs!$A:$W,MATCH($C155,F_Inputs!$B:$B,0),MATCH(M$87,F_Inputs!$2:$2,0))</f>
        <v>2.4147996736111699</v>
      </c>
      <c r="N155" s="210">
        <f xml:space="preserve"> INDEX(F_Inputs!$A:$W,MATCH($C155,F_Inputs!$B:$B,0),MATCH(N$87,F_Inputs!$2:$2,0))</f>
        <v>4.4241704878206596</v>
      </c>
      <c r="O155" s="210">
        <f xml:space="preserve"> INDEX(F_Inputs!$A:$W,MATCH($C155,F_Inputs!$B:$B,0),MATCH(O$87,F_Inputs!$2:$2,0))</f>
        <v>6.5701715714358704</v>
      </c>
      <c r="P155" s="210">
        <f xml:space="preserve"> INDEX(F_Inputs!$A:$W,MATCH($C155,F_Inputs!$B:$B,0),MATCH(P$87,F_Inputs!$2:$2,0))</f>
        <v>9.7516849747232293</v>
      </c>
      <c r="Q155" s="210">
        <f xml:space="preserve"> INDEX(F_Inputs!$A:$W,MATCH($C155,F_Inputs!$B:$B,0),MATCH(Q$87,F_Inputs!$2:$2,0))</f>
        <v>11.2147268898802</v>
      </c>
      <c r="R155" s="172"/>
      <c r="S155" s="172"/>
      <c r="T155" s="141"/>
    </row>
    <row r="156" spans="1:20" s="283" customFormat="1">
      <c r="A156" s="256"/>
      <c r="B156" s="257"/>
      <c r="C156" s="41" t="s">
        <v>457</v>
      </c>
      <c r="D156" s="255"/>
      <c r="E156" s="196" t="str">
        <f xml:space="preserve"> INDEX(F_Inputs!$A:$W,MATCH($C156,F_Inputs!$B:$B,0),MATCH(E$87,F_Inputs!$2:$2,0))</f>
        <v>Run-off rate - CPI(H) + RPI wedge - active - WWN</v>
      </c>
      <c r="F156" s="196"/>
      <c r="G156" s="196" t="str">
        <f xml:space="preserve"> INDEX(F_Inputs!$A:$W,MATCH($C156,F_Inputs!$B:$B,0),MATCH(G$87,F_Inputs!$2:$2,0))</f>
        <v>%</v>
      </c>
      <c r="H156" s="196"/>
      <c r="I156" s="196"/>
      <c r="J156" s="285">
        <f xml:space="preserve"> INDEX(F_Inputs!$A:$W,MATCH($C156,F_Inputs!$B:$B,0),MATCH(J$87,F_Inputs!$2:$2,0))</f>
        <v>0</v>
      </c>
      <c r="K156" s="285">
        <f xml:space="preserve"> INDEX(F_Inputs!$A:$W,MATCH($C156,F_Inputs!$B:$B,0),MATCH(K$87,F_Inputs!$2:$2,0))</f>
        <v>0</v>
      </c>
      <c r="L156" s="285">
        <f xml:space="preserve"> INDEX(F_Inputs!$A:$W,MATCH($C156,F_Inputs!$B:$B,0),MATCH(L$87,F_Inputs!$2:$2,0))</f>
        <v>0</v>
      </c>
      <c r="M156" s="286">
        <f xml:space="preserve"> INDEX(F_Inputs!$A:$W,MATCH($C156,F_Inputs!$B:$B,0),MATCH(M$87,F_Inputs!$2:$2,0))</f>
        <v>4.2999999999999997E-2</v>
      </c>
      <c r="N156" s="286">
        <f xml:space="preserve"> INDEX(F_Inputs!$A:$W,MATCH($C156,F_Inputs!$B:$B,0),MATCH(N$87,F_Inputs!$2:$2,0))</f>
        <v>4.2999999999999997E-2</v>
      </c>
      <c r="O156" s="286">
        <f xml:space="preserve"> INDEX(F_Inputs!$A:$W,MATCH($C156,F_Inputs!$B:$B,0),MATCH(O$87,F_Inputs!$2:$2,0))</f>
        <v>4.2999999999999997E-2</v>
      </c>
      <c r="P156" s="286">
        <f xml:space="preserve"> INDEX(F_Inputs!$A:$W,MATCH($C156,F_Inputs!$B:$B,0),MATCH(P$87,F_Inputs!$2:$2,0))</f>
        <v>4.2999999999999997E-2</v>
      </c>
      <c r="Q156" s="286">
        <f xml:space="preserve"> INDEX(F_Inputs!$A:$W,MATCH($C156,F_Inputs!$B:$B,0),MATCH(Q$87,F_Inputs!$2:$2,0))</f>
        <v>4.2999999999999997E-2</v>
      </c>
    </row>
    <row r="157" spans="1:20" s="33" customFormat="1">
      <c r="A157" s="34"/>
      <c r="B157" s="42"/>
      <c r="C157" s="34"/>
      <c r="D157" s="34"/>
      <c r="E157" s="34"/>
      <c r="F157" s="34"/>
      <c r="G157" s="34"/>
      <c r="H157" s="34"/>
      <c r="I157" s="34"/>
      <c r="J157" s="34"/>
      <c r="K157" s="34"/>
      <c r="L157" s="34"/>
      <c r="M157" s="34"/>
      <c r="N157" s="34"/>
      <c r="O157" s="34"/>
      <c r="P157" s="34"/>
      <c r="Q157" s="34"/>
      <c r="R157" s="34"/>
      <c r="S157" s="34"/>
      <c r="T157" s="34"/>
    </row>
    <row r="158" spans="1:20" s="140" customFormat="1">
      <c r="A158" s="41"/>
      <c r="B158" s="170" t="s">
        <v>597</v>
      </c>
      <c r="C158" s="41"/>
      <c r="E158" s="171"/>
      <c r="F158" s="41"/>
      <c r="G158" s="41"/>
      <c r="H158" s="41"/>
      <c r="I158" s="41"/>
      <c r="J158" s="41"/>
      <c r="K158" s="41"/>
      <c r="L158" s="141"/>
      <c r="M158" s="172"/>
      <c r="N158" s="172"/>
      <c r="O158" s="172"/>
      <c r="P158" s="172"/>
      <c r="Q158" s="172"/>
      <c r="R158" s="172"/>
      <c r="S158" s="172"/>
      <c r="T158" s="41"/>
    </row>
    <row r="159" spans="1:20" s="573" customFormat="1">
      <c r="A159" s="572"/>
      <c r="B159" s="570"/>
      <c r="C159" s="41" t="s">
        <v>481</v>
      </c>
      <c r="D159" s="571"/>
      <c r="E159" s="41" t="str">
        <f xml:space="preserve"> INDEX(F_Inputs!$A:$W,MATCH($C159,F_Inputs!$B:$B,0),MATCH(E$87,F_Inputs!$2:$2,0))</f>
        <v>Bioresources 2020 RCV~ 1 April (opening balance) for FM at 2017-18 CPIH deflated price base</v>
      </c>
      <c r="F159" s="41"/>
      <c r="G159" s="41" t="str">
        <f xml:space="preserve"> INDEX(F_Inputs!$A:$W,MATCH($C159,F_Inputs!$B:$B,0),MATCH(G$87,F_Inputs!$2:$2,0))</f>
        <v>£m</v>
      </c>
      <c r="H159" s="41"/>
      <c r="I159" s="41"/>
      <c r="J159" s="210">
        <f xml:space="preserve"> INDEX(F_Inputs!$A:$W,MATCH($C159,F_Inputs!$B:$B,0),MATCH(J$87,F_Inputs!$2:$2,0))</f>
        <v>0</v>
      </c>
      <c r="K159" s="210">
        <f xml:space="preserve"> INDEX(F_Inputs!$A:$W,MATCH($C159,F_Inputs!$B:$B,0),MATCH(K$87,F_Inputs!$2:$2,0))</f>
        <v>0</v>
      </c>
      <c r="L159" s="210">
        <f xml:space="preserve"> INDEX(F_Inputs!$A:$W,MATCH($C159,F_Inputs!$B:$B,0),MATCH(L$87,F_Inputs!$2:$2,0))</f>
        <v>0</v>
      </c>
      <c r="M159" s="210">
        <f xml:space="preserve"> INDEX(F_Inputs!$A:$W,MATCH($C159,F_Inputs!$B:$B,0),MATCH(M$87,F_Inputs!$2:$2,0))</f>
        <v>0</v>
      </c>
      <c r="N159" s="210">
        <f xml:space="preserve"> INDEX(F_Inputs!$A:$W,MATCH($C159,F_Inputs!$B:$B,0),MATCH(N$87,F_Inputs!$2:$2,0))</f>
        <v>0</v>
      </c>
      <c r="O159" s="210">
        <f xml:space="preserve"> INDEX(F_Inputs!$A:$W,MATCH($C159,F_Inputs!$B:$B,0),MATCH(O$87,F_Inputs!$2:$2,0))</f>
        <v>0</v>
      </c>
      <c r="P159" s="210">
        <f xml:space="preserve"> INDEX(F_Inputs!$A:$W,MATCH($C159,F_Inputs!$B:$B,0),MATCH(P$87,F_Inputs!$2:$2,0))</f>
        <v>0</v>
      </c>
      <c r="Q159" s="210">
        <f xml:space="preserve"> INDEX(F_Inputs!$A:$W,MATCH($C159,F_Inputs!$B:$B,0),MATCH(Q$87,F_Inputs!$2:$2,0))</f>
        <v>0</v>
      </c>
    </row>
    <row r="160" spans="1:20" s="140" customFormat="1">
      <c r="A160" s="41"/>
      <c r="B160" s="170"/>
      <c r="C160" s="41" t="s">
        <v>368</v>
      </c>
      <c r="D160" s="171"/>
      <c r="E160" s="41" t="str">
        <f xml:space="preserve"> INDEX(F_Inputs!$A:$W,MATCH($C160,F_Inputs!$B:$B,0),MATCH(E$87,F_Inputs!$2:$2,0))</f>
        <v>RCV CPI(H) + RPI wedge bf balance BEG - BR - nominal</v>
      </c>
      <c r="F160" s="41"/>
      <c r="G160" s="41" t="str">
        <f xml:space="preserve"> INDEX(F_Inputs!$A:$W,MATCH($C160,F_Inputs!$B:$B,0),MATCH(G$87,F_Inputs!$2:$2,0))</f>
        <v>£m</v>
      </c>
      <c r="H160" s="41"/>
      <c r="I160" s="41"/>
      <c r="J160" s="210">
        <f xml:space="preserve"> INDEX(F_Inputs!$A:$W,MATCH($C160,F_Inputs!$B:$B,0),MATCH(J$87,F_Inputs!$2:$2,0))</f>
        <v>0</v>
      </c>
      <c r="K160" s="210">
        <f xml:space="preserve"> INDEX(F_Inputs!$A:$W,MATCH($C160,F_Inputs!$B:$B,0),MATCH(K$87,F_Inputs!$2:$2,0))</f>
        <v>0</v>
      </c>
      <c r="L160" s="210">
        <f xml:space="preserve"> INDEX(F_Inputs!$A:$W,MATCH($C160,F_Inputs!$B:$B,0),MATCH(L$87,F_Inputs!$2:$2,0))</f>
        <v>0</v>
      </c>
      <c r="M160" s="210">
        <f xml:space="preserve"> INDEX(F_Inputs!$A:$W,MATCH($C160,F_Inputs!$B:$B,0),MATCH(M$87,F_Inputs!$2:$2,0))</f>
        <v>0</v>
      </c>
      <c r="N160" s="210">
        <f xml:space="preserve"> INDEX(F_Inputs!$A:$W,MATCH($C160,F_Inputs!$B:$B,0),MATCH(N$87,F_Inputs!$2:$2,0))</f>
        <v>0</v>
      </c>
      <c r="O160" s="210">
        <f xml:space="preserve"> INDEX(F_Inputs!$A:$W,MATCH($C160,F_Inputs!$B:$B,0),MATCH(O$87,F_Inputs!$2:$2,0))</f>
        <v>0</v>
      </c>
      <c r="P160" s="210">
        <f xml:space="preserve"> INDEX(F_Inputs!$A:$W,MATCH($C160,F_Inputs!$B:$B,0),MATCH(P$87,F_Inputs!$2:$2,0))</f>
        <v>0</v>
      </c>
      <c r="Q160" s="210">
        <f xml:space="preserve"> INDEX(F_Inputs!$A:$W,MATCH($C160,F_Inputs!$B:$B,0),MATCH(Q$87,F_Inputs!$2:$2,0))</f>
        <v>0</v>
      </c>
      <c r="R160" s="172"/>
      <c r="S160" s="172"/>
      <c r="T160" s="141"/>
    </row>
    <row r="161" spans="1:20" s="140" customFormat="1">
      <c r="A161" s="41"/>
      <c r="B161" s="170"/>
      <c r="C161" s="41" t="s">
        <v>370</v>
      </c>
      <c r="D161" s="171"/>
      <c r="E161" s="41" t="str">
        <f xml:space="preserve"> INDEX(F_Inputs!$A:$W,MATCH($C161,F_Inputs!$B:$B,0),MATCH(E$87,F_Inputs!$2:$2,0))</f>
        <v>Indexation on RCV - CPI(H) + RPI wedge bf balance - BR - nominal</v>
      </c>
      <c r="F161" s="41"/>
      <c r="G161" s="41" t="str">
        <f xml:space="preserve"> INDEX(F_Inputs!$A:$W,MATCH($C161,F_Inputs!$B:$B,0),MATCH(G$87,F_Inputs!$2:$2,0))</f>
        <v>£m</v>
      </c>
      <c r="H161" s="41"/>
      <c r="I161" s="41"/>
      <c r="J161" s="210">
        <f xml:space="preserve"> INDEX(F_Inputs!$A:$W,MATCH($C161,F_Inputs!$B:$B,0),MATCH(J$87,F_Inputs!$2:$2,0))</f>
        <v>0</v>
      </c>
      <c r="K161" s="210">
        <f xml:space="preserve"> INDEX(F_Inputs!$A:$W,MATCH($C161,F_Inputs!$B:$B,0),MATCH(K$87,F_Inputs!$2:$2,0))</f>
        <v>0</v>
      </c>
      <c r="L161" s="210">
        <f xml:space="preserve"> INDEX(F_Inputs!$A:$W,MATCH($C161,F_Inputs!$B:$B,0),MATCH(L$87,F_Inputs!$2:$2,0))</f>
        <v>0</v>
      </c>
      <c r="M161" s="210">
        <f xml:space="preserve"> INDEX(F_Inputs!$A:$W,MATCH($C161,F_Inputs!$B:$B,0),MATCH(M$87,F_Inputs!$2:$2,0))</f>
        <v>0</v>
      </c>
      <c r="N161" s="210">
        <f xml:space="preserve"> INDEX(F_Inputs!$A:$W,MATCH($C161,F_Inputs!$B:$B,0),MATCH(N$87,F_Inputs!$2:$2,0))</f>
        <v>0</v>
      </c>
      <c r="O161" s="210">
        <f xml:space="preserve"> INDEX(F_Inputs!$A:$W,MATCH($C161,F_Inputs!$B:$B,0),MATCH(O$87,F_Inputs!$2:$2,0))</f>
        <v>0</v>
      </c>
      <c r="P161" s="210">
        <f xml:space="preserve"> INDEX(F_Inputs!$A:$W,MATCH($C161,F_Inputs!$B:$B,0),MATCH(P$87,F_Inputs!$2:$2,0))</f>
        <v>0</v>
      </c>
      <c r="Q161" s="210">
        <f xml:space="preserve"> INDEX(F_Inputs!$A:$W,MATCH($C161,F_Inputs!$B:$B,0),MATCH(Q$87,F_Inputs!$2:$2,0))</f>
        <v>0</v>
      </c>
      <c r="R161" s="172"/>
      <c r="S161" s="172"/>
      <c r="T161" s="141"/>
    </row>
    <row r="162" spans="1:20" s="140" customFormat="1">
      <c r="A162" s="41"/>
      <c r="B162" s="170"/>
      <c r="C162" s="41" t="s">
        <v>372</v>
      </c>
      <c r="D162" s="171"/>
      <c r="E162" s="41" t="str">
        <f xml:space="preserve"> INDEX(F_Inputs!$A:$W,MATCH($C162,F_Inputs!$B:$B,0),MATCH(E$87,F_Inputs!$2:$2,0))</f>
        <v>RCV - CPI(H) + RPI wedge bf depreciation - BR - nominal</v>
      </c>
      <c r="F162" s="41"/>
      <c r="G162" s="41" t="str">
        <f xml:space="preserve"> INDEX(F_Inputs!$A:$W,MATCH($C162,F_Inputs!$B:$B,0),MATCH(G$87,F_Inputs!$2:$2,0))</f>
        <v>£m</v>
      </c>
      <c r="H162" s="41"/>
      <c r="I162" s="41"/>
      <c r="J162" s="210">
        <f xml:space="preserve"> INDEX(F_Inputs!$A:$W,MATCH($C162,F_Inputs!$B:$B,0),MATCH(J$87,F_Inputs!$2:$2,0))</f>
        <v>0</v>
      </c>
      <c r="K162" s="210">
        <f xml:space="preserve"> INDEX(F_Inputs!$A:$W,MATCH($C162,F_Inputs!$B:$B,0),MATCH(K$87,F_Inputs!$2:$2,0))</f>
        <v>0</v>
      </c>
      <c r="L162" s="210">
        <f xml:space="preserve"> INDEX(F_Inputs!$A:$W,MATCH($C162,F_Inputs!$B:$B,0),MATCH(L$87,F_Inputs!$2:$2,0))</f>
        <v>0</v>
      </c>
      <c r="M162" s="210">
        <f xml:space="preserve"> INDEX(F_Inputs!$A:$W,MATCH($C162,F_Inputs!$B:$B,0),MATCH(M$87,F_Inputs!$2:$2,0))</f>
        <v>0</v>
      </c>
      <c r="N162" s="210">
        <f xml:space="preserve"> INDEX(F_Inputs!$A:$W,MATCH($C162,F_Inputs!$B:$B,0),MATCH(N$87,F_Inputs!$2:$2,0))</f>
        <v>0</v>
      </c>
      <c r="O162" s="210">
        <f xml:space="preserve"> INDEX(F_Inputs!$A:$W,MATCH($C162,F_Inputs!$B:$B,0),MATCH(O$87,F_Inputs!$2:$2,0))</f>
        <v>0</v>
      </c>
      <c r="P162" s="210">
        <f xml:space="preserve"> INDEX(F_Inputs!$A:$W,MATCH($C162,F_Inputs!$B:$B,0),MATCH(P$87,F_Inputs!$2:$2,0))</f>
        <v>0</v>
      </c>
      <c r="Q162" s="210">
        <f xml:space="preserve"> INDEX(F_Inputs!$A:$W,MATCH($C162,F_Inputs!$B:$B,0),MATCH(Q$87,F_Inputs!$2:$2,0))</f>
        <v>0</v>
      </c>
      <c r="R162" s="172"/>
      <c r="S162" s="172"/>
      <c r="T162" s="141"/>
    </row>
    <row r="163" spans="1:20" s="140" customFormat="1">
      <c r="A163" s="41"/>
      <c r="B163" s="170"/>
      <c r="C163" s="41" t="s">
        <v>374</v>
      </c>
      <c r="D163" s="171"/>
      <c r="E163" s="41" t="str">
        <f xml:space="preserve"> INDEX(F_Inputs!$A:$W,MATCH($C163,F_Inputs!$B:$B,0),MATCH(E$87,F_Inputs!$2:$2,0))</f>
        <v>RCV CPI(H) + RPI wedge bf balance - BR - real</v>
      </c>
      <c r="F163" s="41"/>
      <c r="G163" s="41" t="str">
        <f xml:space="preserve"> INDEX(F_Inputs!$A:$W,MATCH($C163,F_Inputs!$B:$B,0),MATCH(G$87,F_Inputs!$2:$2,0))</f>
        <v>£m</v>
      </c>
      <c r="H163" s="41"/>
      <c r="I163" s="41"/>
      <c r="J163" s="210">
        <f xml:space="preserve"> INDEX(F_Inputs!$A:$W,MATCH($C163,F_Inputs!$B:$B,0),MATCH(J$87,F_Inputs!$2:$2,0))</f>
        <v>0</v>
      </c>
      <c r="K163" s="210">
        <f xml:space="preserve"> INDEX(F_Inputs!$A:$W,MATCH($C163,F_Inputs!$B:$B,0),MATCH(K$87,F_Inputs!$2:$2,0))</f>
        <v>0</v>
      </c>
      <c r="L163" s="210">
        <f xml:space="preserve"> INDEX(F_Inputs!$A:$W,MATCH($C163,F_Inputs!$B:$B,0),MATCH(L$87,F_Inputs!$2:$2,0))</f>
        <v>0</v>
      </c>
      <c r="M163" s="210">
        <f xml:space="preserve"> INDEX(F_Inputs!$A:$W,MATCH($C163,F_Inputs!$B:$B,0),MATCH(M$87,F_Inputs!$2:$2,0))</f>
        <v>0</v>
      </c>
      <c r="N163" s="210">
        <f xml:space="preserve"> INDEX(F_Inputs!$A:$W,MATCH($C163,F_Inputs!$B:$B,0),MATCH(N$87,F_Inputs!$2:$2,0))</f>
        <v>0</v>
      </c>
      <c r="O163" s="210">
        <f xml:space="preserve"> INDEX(F_Inputs!$A:$W,MATCH($C163,F_Inputs!$B:$B,0),MATCH(O$87,F_Inputs!$2:$2,0))</f>
        <v>0</v>
      </c>
      <c r="P163" s="210">
        <f xml:space="preserve"> INDEX(F_Inputs!$A:$W,MATCH($C163,F_Inputs!$B:$B,0),MATCH(P$87,F_Inputs!$2:$2,0))</f>
        <v>0</v>
      </c>
      <c r="Q163" s="210">
        <f xml:space="preserve"> INDEX(F_Inputs!$A:$W,MATCH($C163,F_Inputs!$B:$B,0),MATCH(Q$87,F_Inputs!$2:$2,0))</f>
        <v>0</v>
      </c>
      <c r="R163" s="172"/>
      <c r="S163" s="172"/>
      <c r="T163" s="141"/>
    </row>
    <row r="164" spans="1:20" s="140" customFormat="1">
      <c r="A164" s="41"/>
      <c r="B164" s="170"/>
      <c r="C164" s="41" t="s">
        <v>376</v>
      </c>
      <c r="D164" s="171"/>
      <c r="E164" s="41" t="str">
        <f xml:space="preserve"> INDEX(F_Inputs!$A:$W,MATCH($C164,F_Inputs!$B:$B,0),MATCH(E$87,F_Inputs!$2:$2,0))</f>
        <v>RCV CPI(H) bf balance BEG - BR - nominal</v>
      </c>
      <c r="F164" s="41"/>
      <c r="G164" s="41" t="str">
        <f xml:space="preserve"> INDEX(F_Inputs!$A:$W,MATCH($C164,F_Inputs!$B:$B,0),MATCH(G$87,F_Inputs!$2:$2,0))</f>
        <v>£m</v>
      </c>
      <c r="H164" s="41"/>
      <c r="I164" s="41"/>
      <c r="J164" s="210">
        <f xml:space="preserve"> INDEX(F_Inputs!$A:$W,MATCH($C164,F_Inputs!$B:$B,0),MATCH(J$87,F_Inputs!$2:$2,0))</f>
        <v>0</v>
      </c>
      <c r="K164" s="210">
        <f xml:space="preserve"> INDEX(F_Inputs!$A:$W,MATCH($C164,F_Inputs!$B:$B,0),MATCH(K$87,F_Inputs!$2:$2,0))</f>
        <v>0</v>
      </c>
      <c r="L164" s="210">
        <f xml:space="preserve"> INDEX(F_Inputs!$A:$W,MATCH($C164,F_Inputs!$B:$B,0),MATCH(L$87,F_Inputs!$2:$2,0))</f>
        <v>0</v>
      </c>
      <c r="M164" s="210">
        <f xml:space="preserve"> INDEX(F_Inputs!$A:$W,MATCH($C164,F_Inputs!$B:$B,0),MATCH(M$87,F_Inputs!$2:$2,0))</f>
        <v>0</v>
      </c>
      <c r="N164" s="210">
        <f xml:space="preserve"> INDEX(F_Inputs!$A:$W,MATCH($C164,F_Inputs!$B:$B,0),MATCH(N$87,F_Inputs!$2:$2,0))</f>
        <v>0</v>
      </c>
      <c r="O164" s="210">
        <f xml:space="preserve"> INDEX(F_Inputs!$A:$W,MATCH($C164,F_Inputs!$B:$B,0),MATCH(O$87,F_Inputs!$2:$2,0))</f>
        <v>0</v>
      </c>
      <c r="P164" s="210">
        <f xml:space="preserve"> INDEX(F_Inputs!$A:$W,MATCH($C164,F_Inputs!$B:$B,0),MATCH(P$87,F_Inputs!$2:$2,0))</f>
        <v>0</v>
      </c>
      <c r="Q164" s="210">
        <f xml:space="preserve"> INDEX(F_Inputs!$A:$W,MATCH($C164,F_Inputs!$B:$B,0),MATCH(Q$87,F_Inputs!$2:$2,0))</f>
        <v>0</v>
      </c>
      <c r="R164" s="172"/>
      <c r="S164" s="172"/>
      <c r="T164" s="141"/>
    </row>
    <row r="165" spans="1:20" s="140" customFormat="1">
      <c r="A165" s="41"/>
      <c r="B165" s="170"/>
      <c r="C165" s="41" t="s">
        <v>378</v>
      </c>
      <c r="D165" s="171"/>
      <c r="E165" s="41" t="str">
        <f xml:space="preserve"> INDEX(F_Inputs!$A:$W,MATCH($C165,F_Inputs!$B:$B,0),MATCH(E$87,F_Inputs!$2:$2,0))</f>
        <v>Indexation on RCV - CPI(H) bf balance - BR - nominal</v>
      </c>
      <c r="F165" s="41"/>
      <c r="G165" s="41" t="str">
        <f xml:space="preserve"> INDEX(F_Inputs!$A:$W,MATCH($C165,F_Inputs!$B:$B,0),MATCH(G$87,F_Inputs!$2:$2,0))</f>
        <v>£m</v>
      </c>
      <c r="H165" s="41"/>
      <c r="I165" s="41"/>
      <c r="J165" s="210">
        <f xml:space="preserve"> INDEX(F_Inputs!$A:$W,MATCH($C165,F_Inputs!$B:$B,0),MATCH(J$87,F_Inputs!$2:$2,0))</f>
        <v>0</v>
      </c>
      <c r="K165" s="210">
        <f xml:space="preserve"> INDEX(F_Inputs!$A:$W,MATCH($C165,F_Inputs!$B:$B,0),MATCH(K$87,F_Inputs!$2:$2,0))</f>
        <v>0</v>
      </c>
      <c r="L165" s="210">
        <f xml:space="preserve"> INDEX(F_Inputs!$A:$W,MATCH($C165,F_Inputs!$B:$B,0),MATCH(L$87,F_Inputs!$2:$2,0))</f>
        <v>0</v>
      </c>
      <c r="M165" s="210">
        <f xml:space="preserve"> INDEX(F_Inputs!$A:$W,MATCH($C165,F_Inputs!$B:$B,0),MATCH(M$87,F_Inputs!$2:$2,0))</f>
        <v>0</v>
      </c>
      <c r="N165" s="210">
        <f xml:space="preserve"> INDEX(F_Inputs!$A:$W,MATCH($C165,F_Inputs!$B:$B,0),MATCH(N$87,F_Inputs!$2:$2,0))</f>
        <v>0</v>
      </c>
      <c r="O165" s="210">
        <f xml:space="preserve"> INDEX(F_Inputs!$A:$W,MATCH($C165,F_Inputs!$B:$B,0),MATCH(O$87,F_Inputs!$2:$2,0))</f>
        <v>0</v>
      </c>
      <c r="P165" s="210">
        <f xml:space="preserve"> INDEX(F_Inputs!$A:$W,MATCH($C165,F_Inputs!$B:$B,0),MATCH(P$87,F_Inputs!$2:$2,0))</f>
        <v>0</v>
      </c>
      <c r="Q165" s="210">
        <f xml:space="preserve"> INDEX(F_Inputs!$A:$W,MATCH($C165,F_Inputs!$B:$B,0),MATCH(Q$87,F_Inputs!$2:$2,0))</f>
        <v>0</v>
      </c>
      <c r="R165" s="172"/>
      <c r="S165" s="172"/>
      <c r="T165" s="141"/>
    </row>
    <row r="166" spans="1:20" s="140" customFormat="1">
      <c r="A166" s="41"/>
      <c r="B166" s="170"/>
      <c r="C166" s="41" t="s">
        <v>380</v>
      </c>
      <c r="D166" s="171"/>
      <c r="E166" s="41" t="str">
        <f xml:space="preserve"> INDEX(F_Inputs!$A:$W,MATCH($C166,F_Inputs!$B:$B,0),MATCH(E$87,F_Inputs!$2:$2,0))</f>
        <v>RCV other adjustments balance - BR - real</v>
      </c>
      <c r="F166" s="41"/>
      <c r="G166" s="41" t="str">
        <f xml:space="preserve"> INDEX(F_Inputs!$A:$W,MATCH($C166,F_Inputs!$B:$B,0),MATCH(G$87,F_Inputs!$2:$2,0))</f>
        <v>£m</v>
      </c>
      <c r="H166" s="41"/>
      <c r="I166" s="41"/>
      <c r="J166" s="210">
        <f xml:space="preserve"> INDEX(F_Inputs!$A:$W,MATCH($C166,F_Inputs!$B:$B,0),MATCH(J$87,F_Inputs!$2:$2,0))</f>
        <v>0</v>
      </c>
      <c r="K166" s="210">
        <f xml:space="preserve"> INDEX(F_Inputs!$A:$W,MATCH($C166,F_Inputs!$B:$B,0),MATCH(K$87,F_Inputs!$2:$2,0))</f>
        <v>0</v>
      </c>
      <c r="L166" s="210">
        <f xml:space="preserve"> INDEX(F_Inputs!$A:$W,MATCH($C166,F_Inputs!$B:$B,0),MATCH(L$87,F_Inputs!$2:$2,0))</f>
        <v>0</v>
      </c>
      <c r="M166" s="210">
        <f xml:space="preserve"> INDEX(F_Inputs!$A:$W,MATCH($C166,F_Inputs!$B:$B,0),MATCH(M$87,F_Inputs!$2:$2,0))</f>
        <v>0</v>
      </c>
      <c r="N166" s="210">
        <f xml:space="preserve"> INDEX(F_Inputs!$A:$W,MATCH($C166,F_Inputs!$B:$B,0),MATCH(N$87,F_Inputs!$2:$2,0))</f>
        <v>0</v>
      </c>
      <c r="O166" s="210">
        <f xml:space="preserve"> INDEX(F_Inputs!$A:$W,MATCH($C166,F_Inputs!$B:$B,0),MATCH(O$87,F_Inputs!$2:$2,0))</f>
        <v>0</v>
      </c>
      <c r="P166" s="210">
        <f xml:space="preserve"> INDEX(F_Inputs!$A:$W,MATCH($C166,F_Inputs!$B:$B,0),MATCH(P$87,F_Inputs!$2:$2,0))</f>
        <v>0</v>
      </c>
      <c r="Q166" s="210">
        <f xml:space="preserve"> INDEX(F_Inputs!$A:$W,MATCH($C166,F_Inputs!$B:$B,0),MATCH(Q$87,F_Inputs!$2:$2,0))</f>
        <v>0</v>
      </c>
      <c r="R166" s="172"/>
      <c r="S166" s="172"/>
      <c r="T166" s="141"/>
    </row>
    <row r="167" spans="1:20" s="140" customFormat="1">
      <c r="A167" s="41"/>
      <c r="B167" s="170"/>
      <c r="C167" s="41" t="s">
        <v>382</v>
      </c>
      <c r="D167" s="171"/>
      <c r="E167" s="41" t="str">
        <f xml:space="preserve"> INDEX(F_Inputs!$A:$W,MATCH($C167,F_Inputs!$B:$B,0),MATCH(E$87,F_Inputs!$2:$2,0))</f>
        <v>Indexation on RCV other adjustments balance BEG - BR - nominal</v>
      </c>
      <c r="F167" s="41"/>
      <c r="G167" s="41" t="str">
        <f xml:space="preserve"> INDEX(F_Inputs!$A:$W,MATCH($C167,F_Inputs!$B:$B,0),MATCH(G$87,F_Inputs!$2:$2,0))</f>
        <v>£m</v>
      </c>
      <c r="H167" s="41"/>
      <c r="I167" s="41"/>
      <c r="J167" s="210">
        <f xml:space="preserve"> INDEX(F_Inputs!$A:$W,MATCH($C167,F_Inputs!$B:$B,0),MATCH(J$87,F_Inputs!$2:$2,0))</f>
        <v>0</v>
      </c>
      <c r="K167" s="210">
        <f xml:space="preserve"> INDEX(F_Inputs!$A:$W,MATCH($C167,F_Inputs!$B:$B,0),MATCH(K$87,F_Inputs!$2:$2,0))</f>
        <v>0</v>
      </c>
      <c r="L167" s="210">
        <f xml:space="preserve"> INDEX(F_Inputs!$A:$W,MATCH($C167,F_Inputs!$B:$B,0),MATCH(L$87,F_Inputs!$2:$2,0))</f>
        <v>0</v>
      </c>
      <c r="M167" s="210">
        <f xml:space="preserve"> INDEX(F_Inputs!$A:$W,MATCH($C167,F_Inputs!$B:$B,0),MATCH(M$87,F_Inputs!$2:$2,0))</f>
        <v>0</v>
      </c>
      <c r="N167" s="210">
        <f xml:space="preserve"> INDEX(F_Inputs!$A:$W,MATCH($C167,F_Inputs!$B:$B,0),MATCH(N$87,F_Inputs!$2:$2,0))</f>
        <v>0</v>
      </c>
      <c r="O167" s="210">
        <f xml:space="preserve"> INDEX(F_Inputs!$A:$W,MATCH($C167,F_Inputs!$B:$B,0),MATCH(O$87,F_Inputs!$2:$2,0))</f>
        <v>0</v>
      </c>
      <c r="P167" s="210">
        <f xml:space="preserve"> INDEX(F_Inputs!$A:$W,MATCH($C167,F_Inputs!$B:$B,0),MATCH(P$87,F_Inputs!$2:$2,0))</f>
        <v>0</v>
      </c>
      <c r="Q167" s="210">
        <f xml:space="preserve"> INDEX(F_Inputs!$A:$W,MATCH($C167,F_Inputs!$B:$B,0),MATCH(Q$87,F_Inputs!$2:$2,0))</f>
        <v>0</v>
      </c>
      <c r="R167" s="172"/>
      <c r="S167" s="172"/>
      <c r="T167" s="141"/>
    </row>
    <row r="168" spans="1:20" s="140" customFormat="1">
      <c r="A168" s="41"/>
      <c r="B168" s="170"/>
      <c r="C168" s="41" t="s">
        <v>384</v>
      </c>
      <c r="D168" s="171"/>
      <c r="E168" s="41" t="str">
        <f xml:space="preserve"> INDEX(F_Inputs!$A:$W,MATCH($C168,F_Inputs!$B:$B,0),MATCH(E$87,F_Inputs!$2:$2,0))</f>
        <v>RCV - CPI(H) bf depreciation - BR - nominal</v>
      </c>
      <c r="F168" s="41"/>
      <c r="G168" s="41" t="str">
        <f xml:space="preserve"> INDEX(F_Inputs!$A:$W,MATCH($C168,F_Inputs!$B:$B,0),MATCH(G$87,F_Inputs!$2:$2,0))</f>
        <v>£m</v>
      </c>
      <c r="H168" s="41"/>
      <c r="I168" s="41"/>
      <c r="J168" s="210">
        <f xml:space="preserve"> INDEX(F_Inputs!$A:$W,MATCH($C168,F_Inputs!$B:$B,0),MATCH(J$87,F_Inputs!$2:$2,0))</f>
        <v>0</v>
      </c>
      <c r="K168" s="210">
        <f xml:space="preserve"> INDEX(F_Inputs!$A:$W,MATCH($C168,F_Inputs!$B:$B,0),MATCH(K$87,F_Inputs!$2:$2,0))</f>
        <v>0</v>
      </c>
      <c r="L168" s="210">
        <f xml:space="preserve"> INDEX(F_Inputs!$A:$W,MATCH($C168,F_Inputs!$B:$B,0),MATCH(L$87,F_Inputs!$2:$2,0))</f>
        <v>0</v>
      </c>
      <c r="M168" s="210">
        <f xml:space="preserve"> INDEX(F_Inputs!$A:$W,MATCH($C168,F_Inputs!$B:$B,0),MATCH(M$87,F_Inputs!$2:$2,0))</f>
        <v>0</v>
      </c>
      <c r="N168" s="210">
        <f xml:space="preserve"> INDEX(F_Inputs!$A:$W,MATCH($C168,F_Inputs!$B:$B,0),MATCH(N$87,F_Inputs!$2:$2,0))</f>
        <v>0</v>
      </c>
      <c r="O168" s="210">
        <f xml:space="preserve"> INDEX(F_Inputs!$A:$W,MATCH($C168,F_Inputs!$B:$B,0),MATCH(O$87,F_Inputs!$2:$2,0))</f>
        <v>0</v>
      </c>
      <c r="P168" s="210">
        <f xml:space="preserve"> INDEX(F_Inputs!$A:$W,MATCH($C168,F_Inputs!$B:$B,0),MATCH(P$87,F_Inputs!$2:$2,0))</f>
        <v>0</v>
      </c>
      <c r="Q168" s="210">
        <f xml:space="preserve"> INDEX(F_Inputs!$A:$W,MATCH($C168,F_Inputs!$B:$B,0),MATCH(Q$87,F_Inputs!$2:$2,0))</f>
        <v>0</v>
      </c>
      <c r="R168" s="172"/>
      <c r="S168" s="172"/>
      <c r="T168" s="141"/>
    </row>
    <row r="169" spans="1:20" s="140" customFormat="1">
      <c r="A169" s="41"/>
      <c r="B169" s="170"/>
      <c r="C169" s="41" t="s">
        <v>386</v>
      </c>
      <c r="D169" s="171"/>
      <c r="E169" s="41" t="str">
        <f xml:space="preserve"> INDEX(F_Inputs!$A:$W,MATCH($C169,F_Inputs!$B:$B,0),MATCH(E$87,F_Inputs!$2:$2,0))</f>
        <v>Other adjustments CPI(H) - BR - nominal</v>
      </c>
      <c r="F169" s="41"/>
      <c r="G169" s="41" t="str">
        <f xml:space="preserve"> INDEX(F_Inputs!$A:$W,MATCH($C169,F_Inputs!$B:$B,0),MATCH(G$87,F_Inputs!$2:$2,0))</f>
        <v>£m</v>
      </c>
      <c r="H169" s="41"/>
      <c r="I169" s="41"/>
      <c r="J169" s="210">
        <f xml:space="preserve"> INDEX(F_Inputs!$A:$W,MATCH($C169,F_Inputs!$B:$B,0),MATCH(J$87,F_Inputs!$2:$2,0))</f>
        <v>0</v>
      </c>
      <c r="K169" s="210">
        <f xml:space="preserve"> INDEX(F_Inputs!$A:$W,MATCH($C169,F_Inputs!$B:$B,0),MATCH(K$87,F_Inputs!$2:$2,0))</f>
        <v>0</v>
      </c>
      <c r="L169" s="210">
        <f xml:space="preserve"> INDEX(F_Inputs!$A:$W,MATCH($C169,F_Inputs!$B:$B,0),MATCH(L$87,F_Inputs!$2:$2,0))</f>
        <v>0</v>
      </c>
      <c r="M169" s="210">
        <f xml:space="preserve"> INDEX(F_Inputs!$A:$W,MATCH($C169,F_Inputs!$B:$B,0),MATCH(M$87,F_Inputs!$2:$2,0))</f>
        <v>0</v>
      </c>
      <c r="N169" s="210">
        <f xml:space="preserve"> INDEX(F_Inputs!$A:$W,MATCH($C169,F_Inputs!$B:$B,0),MATCH(N$87,F_Inputs!$2:$2,0))</f>
        <v>0</v>
      </c>
      <c r="O169" s="210">
        <f xml:space="preserve"> INDEX(F_Inputs!$A:$W,MATCH($C169,F_Inputs!$B:$B,0),MATCH(O$87,F_Inputs!$2:$2,0))</f>
        <v>0</v>
      </c>
      <c r="P169" s="210">
        <f xml:space="preserve"> INDEX(F_Inputs!$A:$W,MATCH($C169,F_Inputs!$B:$B,0),MATCH(P$87,F_Inputs!$2:$2,0))</f>
        <v>0</v>
      </c>
      <c r="Q169" s="210">
        <f xml:space="preserve"> INDEX(F_Inputs!$A:$W,MATCH($C169,F_Inputs!$B:$B,0),MATCH(Q$87,F_Inputs!$2:$2,0))</f>
        <v>0</v>
      </c>
      <c r="R169" s="172"/>
      <c r="S169" s="172"/>
      <c r="T169" s="141"/>
    </row>
    <row r="170" spans="1:20" s="140" customFormat="1">
      <c r="A170" s="41"/>
      <c r="B170" s="170"/>
      <c r="C170" s="41" t="s">
        <v>388</v>
      </c>
      <c r="D170" s="171"/>
      <c r="E170" s="41" t="str">
        <f xml:space="preserve"> INDEX(F_Inputs!$A:$W,MATCH($C170,F_Inputs!$B:$B,0),MATCH(E$87,F_Inputs!$2:$2,0))</f>
        <v>RCV CPI(H) bf balance - BR - real</v>
      </c>
      <c r="F170" s="41"/>
      <c r="G170" s="41" t="str">
        <f xml:space="preserve"> INDEX(F_Inputs!$A:$W,MATCH($C170,F_Inputs!$B:$B,0),MATCH(G$87,F_Inputs!$2:$2,0))</f>
        <v>£m</v>
      </c>
      <c r="H170" s="41"/>
      <c r="I170" s="41"/>
      <c r="J170" s="210">
        <f xml:space="preserve"> INDEX(F_Inputs!$A:$W,MATCH($C170,F_Inputs!$B:$B,0),MATCH(J$87,F_Inputs!$2:$2,0))</f>
        <v>0</v>
      </c>
      <c r="K170" s="210">
        <f xml:space="preserve"> INDEX(F_Inputs!$A:$W,MATCH($C170,F_Inputs!$B:$B,0),MATCH(K$87,F_Inputs!$2:$2,0))</f>
        <v>0</v>
      </c>
      <c r="L170" s="210">
        <f xml:space="preserve"> INDEX(F_Inputs!$A:$W,MATCH($C170,F_Inputs!$B:$B,0),MATCH(L$87,F_Inputs!$2:$2,0))</f>
        <v>0</v>
      </c>
      <c r="M170" s="210">
        <f xml:space="preserve"> INDEX(F_Inputs!$A:$W,MATCH($C170,F_Inputs!$B:$B,0),MATCH(M$87,F_Inputs!$2:$2,0))</f>
        <v>0</v>
      </c>
      <c r="N170" s="210">
        <f xml:space="preserve"> INDEX(F_Inputs!$A:$W,MATCH($C170,F_Inputs!$B:$B,0),MATCH(N$87,F_Inputs!$2:$2,0))</f>
        <v>0</v>
      </c>
      <c r="O170" s="210">
        <f xml:space="preserve"> INDEX(F_Inputs!$A:$W,MATCH($C170,F_Inputs!$B:$B,0),MATCH(O$87,F_Inputs!$2:$2,0))</f>
        <v>0</v>
      </c>
      <c r="P170" s="210">
        <f xml:space="preserve"> INDEX(F_Inputs!$A:$W,MATCH($C170,F_Inputs!$B:$B,0),MATCH(P$87,F_Inputs!$2:$2,0))</f>
        <v>0</v>
      </c>
      <c r="Q170" s="210">
        <f xml:space="preserve"> INDEX(F_Inputs!$A:$W,MATCH($C170,F_Inputs!$B:$B,0),MATCH(Q$87,F_Inputs!$2:$2,0))</f>
        <v>0</v>
      </c>
      <c r="R170" s="172"/>
      <c r="S170" s="172"/>
      <c r="T170" s="141"/>
    </row>
    <row r="171" spans="1:20" s="140" customFormat="1">
      <c r="A171" s="41"/>
      <c r="B171" s="170"/>
      <c r="C171" s="41" t="s">
        <v>390</v>
      </c>
      <c r="D171" s="171"/>
      <c r="E171" s="41" t="str">
        <f xml:space="preserve"> INDEX(F_Inputs!$A:$W,MATCH($C171,F_Inputs!$B:$B,0),MATCH(E$87,F_Inputs!$2:$2,0))</f>
        <v>RCV additions balance BEG - BR - nominal</v>
      </c>
      <c r="F171" s="41"/>
      <c r="G171" s="41" t="str">
        <f xml:space="preserve"> INDEX(F_Inputs!$A:$W,MATCH($C171,F_Inputs!$B:$B,0),MATCH(G$87,F_Inputs!$2:$2,0))</f>
        <v>£m</v>
      </c>
      <c r="H171" s="41"/>
      <c r="I171" s="41"/>
      <c r="J171" s="210">
        <f xml:space="preserve"> INDEX(F_Inputs!$A:$W,MATCH($C171,F_Inputs!$B:$B,0),MATCH(J$87,F_Inputs!$2:$2,0))</f>
        <v>0</v>
      </c>
      <c r="K171" s="210">
        <f xml:space="preserve"> INDEX(F_Inputs!$A:$W,MATCH($C171,F_Inputs!$B:$B,0),MATCH(K$87,F_Inputs!$2:$2,0))</f>
        <v>0</v>
      </c>
      <c r="L171" s="210">
        <f xml:space="preserve"> INDEX(F_Inputs!$A:$W,MATCH($C171,F_Inputs!$B:$B,0),MATCH(L$87,F_Inputs!$2:$2,0))</f>
        <v>0</v>
      </c>
      <c r="M171" s="210">
        <f xml:space="preserve"> INDEX(F_Inputs!$A:$W,MATCH($C171,F_Inputs!$B:$B,0),MATCH(M$87,F_Inputs!$2:$2,0))</f>
        <v>0</v>
      </c>
      <c r="N171" s="210">
        <f xml:space="preserve"> INDEX(F_Inputs!$A:$W,MATCH($C171,F_Inputs!$B:$B,0),MATCH(N$87,F_Inputs!$2:$2,0))</f>
        <v>0</v>
      </c>
      <c r="O171" s="210">
        <f xml:space="preserve"> INDEX(F_Inputs!$A:$W,MATCH($C171,F_Inputs!$B:$B,0),MATCH(O$87,F_Inputs!$2:$2,0))</f>
        <v>0</v>
      </c>
      <c r="P171" s="210">
        <f xml:space="preserve"> INDEX(F_Inputs!$A:$W,MATCH($C171,F_Inputs!$B:$B,0),MATCH(P$87,F_Inputs!$2:$2,0))</f>
        <v>0</v>
      </c>
      <c r="Q171" s="210">
        <f xml:space="preserve"> INDEX(F_Inputs!$A:$W,MATCH($C171,F_Inputs!$B:$B,0),MATCH(Q$87,F_Inputs!$2:$2,0))</f>
        <v>0</v>
      </c>
      <c r="R171" s="172"/>
      <c r="S171" s="172"/>
      <c r="T171" s="141"/>
    </row>
    <row r="172" spans="1:20" s="140" customFormat="1">
      <c r="A172" s="41"/>
      <c r="B172" s="170"/>
      <c r="C172" s="41" t="s">
        <v>392</v>
      </c>
      <c r="D172" s="171"/>
      <c r="E172" s="41" t="str">
        <f xml:space="preserve"> INDEX(F_Inputs!$A:$W,MATCH($C172,F_Inputs!$B:$B,0),MATCH(E$87,F_Inputs!$2:$2,0))</f>
        <v>Indexation of RCV additions b/f - BR - nominal</v>
      </c>
      <c r="F172" s="41"/>
      <c r="G172" s="41" t="str">
        <f xml:space="preserve"> INDEX(F_Inputs!$A:$W,MATCH($C172,F_Inputs!$B:$B,0),MATCH(G$87,F_Inputs!$2:$2,0))</f>
        <v>£m</v>
      </c>
      <c r="H172" s="41"/>
      <c r="I172" s="41"/>
      <c r="J172" s="210">
        <f xml:space="preserve"> INDEX(F_Inputs!$A:$W,MATCH($C172,F_Inputs!$B:$B,0),MATCH(J$87,F_Inputs!$2:$2,0))</f>
        <v>0</v>
      </c>
      <c r="K172" s="210">
        <f xml:space="preserve"> INDEX(F_Inputs!$A:$W,MATCH($C172,F_Inputs!$B:$B,0),MATCH(K$87,F_Inputs!$2:$2,0))</f>
        <v>0</v>
      </c>
      <c r="L172" s="210">
        <f xml:space="preserve"> INDEX(F_Inputs!$A:$W,MATCH($C172,F_Inputs!$B:$B,0),MATCH(L$87,F_Inputs!$2:$2,0))</f>
        <v>0</v>
      </c>
      <c r="M172" s="210">
        <f xml:space="preserve"> INDEX(F_Inputs!$A:$W,MATCH($C172,F_Inputs!$B:$B,0),MATCH(M$87,F_Inputs!$2:$2,0))</f>
        <v>0</v>
      </c>
      <c r="N172" s="210">
        <f xml:space="preserve"> INDEX(F_Inputs!$A:$W,MATCH($C172,F_Inputs!$B:$B,0),MATCH(N$87,F_Inputs!$2:$2,0))</f>
        <v>0</v>
      </c>
      <c r="O172" s="210">
        <f xml:space="preserve"> INDEX(F_Inputs!$A:$W,MATCH($C172,F_Inputs!$B:$B,0),MATCH(O$87,F_Inputs!$2:$2,0))</f>
        <v>0</v>
      </c>
      <c r="P172" s="210">
        <f xml:space="preserve"> INDEX(F_Inputs!$A:$W,MATCH($C172,F_Inputs!$B:$B,0),MATCH(P$87,F_Inputs!$2:$2,0))</f>
        <v>0</v>
      </c>
      <c r="Q172" s="210">
        <f xml:space="preserve"> INDEX(F_Inputs!$A:$W,MATCH($C172,F_Inputs!$B:$B,0),MATCH(Q$87,F_Inputs!$2:$2,0))</f>
        <v>0</v>
      </c>
      <c r="R172" s="172"/>
      <c r="S172" s="172"/>
      <c r="T172" s="141"/>
    </row>
    <row r="173" spans="1:20" s="140" customFormat="1">
      <c r="A173" s="41"/>
      <c r="B173" s="170"/>
      <c r="C173" s="41" t="s">
        <v>394</v>
      </c>
      <c r="D173" s="171"/>
      <c r="E173" s="41" t="str">
        <f xml:space="preserve"> INDEX(F_Inputs!$A:$W,MATCH($C173,F_Inputs!$B:$B,0),MATCH(E$87,F_Inputs!$2:$2,0))</f>
        <v>Bio resources: Non-PAYG Totex - nominal</v>
      </c>
      <c r="F173" s="41"/>
      <c r="G173" s="41" t="str">
        <f xml:space="preserve"> INDEX(F_Inputs!$A:$W,MATCH($C173,F_Inputs!$B:$B,0),MATCH(G$87,F_Inputs!$2:$2,0))</f>
        <v>£m</v>
      </c>
      <c r="H173" s="41"/>
      <c r="I173" s="41"/>
      <c r="J173" s="210">
        <f xml:space="preserve"> INDEX(F_Inputs!$A:$W,MATCH($C173,F_Inputs!$B:$B,0),MATCH(J$87,F_Inputs!$2:$2,0))</f>
        <v>0</v>
      </c>
      <c r="K173" s="210">
        <f xml:space="preserve"> INDEX(F_Inputs!$A:$W,MATCH($C173,F_Inputs!$B:$B,0),MATCH(K$87,F_Inputs!$2:$2,0))</f>
        <v>0</v>
      </c>
      <c r="L173" s="210">
        <f xml:space="preserve"> INDEX(F_Inputs!$A:$W,MATCH($C173,F_Inputs!$B:$B,0),MATCH(L$87,F_Inputs!$2:$2,0))</f>
        <v>0</v>
      </c>
      <c r="M173" s="210">
        <f xml:space="preserve"> INDEX(F_Inputs!$A:$W,MATCH($C173,F_Inputs!$B:$B,0),MATCH(M$87,F_Inputs!$2:$2,0))</f>
        <v>0</v>
      </c>
      <c r="N173" s="210">
        <f xml:space="preserve"> INDEX(F_Inputs!$A:$W,MATCH($C173,F_Inputs!$B:$B,0),MATCH(N$87,F_Inputs!$2:$2,0))</f>
        <v>0</v>
      </c>
      <c r="O173" s="210">
        <f xml:space="preserve"> INDEX(F_Inputs!$A:$W,MATCH($C173,F_Inputs!$B:$B,0),MATCH(O$87,F_Inputs!$2:$2,0))</f>
        <v>0</v>
      </c>
      <c r="P173" s="210">
        <f xml:space="preserve"> INDEX(F_Inputs!$A:$W,MATCH($C173,F_Inputs!$B:$B,0),MATCH(P$87,F_Inputs!$2:$2,0))</f>
        <v>0</v>
      </c>
      <c r="Q173" s="210">
        <f xml:space="preserve"> INDEX(F_Inputs!$A:$W,MATCH($C173,F_Inputs!$B:$B,0),MATCH(Q$87,F_Inputs!$2:$2,0))</f>
        <v>0</v>
      </c>
      <c r="R173" s="172"/>
      <c r="S173" s="172"/>
      <c r="T173" s="141"/>
    </row>
    <row r="174" spans="1:20" s="140" customFormat="1">
      <c r="A174" s="41"/>
      <c r="B174" s="170"/>
      <c r="C174" s="41" t="s">
        <v>396</v>
      </c>
      <c r="D174" s="171"/>
      <c r="E174" s="41" t="str">
        <f xml:space="preserve"> INDEX(F_Inputs!$A:$W,MATCH($C174,F_Inputs!$B:$B,0),MATCH(E$87,F_Inputs!$2:$2,0))</f>
        <v>RCV additions depreciation - BR - nominal POS</v>
      </c>
      <c r="F174" s="41"/>
      <c r="G174" s="41" t="str">
        <f xml:space="preserve"> INDEX(F_Inputs!$A:$W,MATCH($C174,F_Inputs!$B:$B,0),MATCH(G$87,F_Inputs!$2:$2,0))</f>
        <v>£m</v>
      </c>
      <c r="H174" s="41"/>
      <c r="I174" s="41"/>
      <c r="J174" s="210">
        <f xml:space="preserve"> INDEX(F_Inputs!$A:$W,MATCH($C174,F_Inputs!$B:$B,0),MATCH(J$87,F_Inputs!$2:$2,0))</f>
        <v>0</v>
      </c>
      <c r="K174" s="210">
        <f xml:space="preserve"> INDEX(F_Inputs!$A:$W,MATCH($C174,F_Inputs!$B:$B,0),MATCH(K$87,F_Inputs!$2:$2,0))</f>
        <v>0</v>
      </c>
      <c r="L174" s="210">
        <f xml:space="preserve"> INDEX(F_Inputs!$A:$W,MATCH($C174,F_Inputs!$B:$B,0),MATCH(L$87,F_Inputs!$2:$2,0))</f>
        <v>0</v>
      </c>
      <c r="M174" s="210">
        <f xml:space="preserve"> INDEX(F_Inputs!$A:$W,MATCH($C174,F_Inputs!$B:$B,0),MATCH(M$87,F_Inputs!$2:$2,0))</f>
        <v>0</v>
      </c>
      <c r="N174" s="210">
        <f xml:space="preserve"> INDEX(F_Inputs!$A:$W,MATCH($C174,F_Inputs!$B:$B,0),MATCH(N$87,F_Inputs!$2:$2,0))</f>
        <v>0</v>
      </c>
      <c r="O174" s="210">
        <f xml:space="preserve"> INDEX(F_Inputs!$A:$W,MATCH($C174,F_Inputs!$B:$B,0),MATCH(O$87,F_Inputs!$2:$2,0))</f>
        <v>0</v>
      </c>
      <c r="P174" s="210">
        <f xml:space="preserve"> INDEX(F_Inputs!$A:$W,MATCH($C174,F_Inputs!$B:$B,0),MATCH(P$87,F_Inputs!$2:$2,0))</f>
        <v>0</v>
      </c>
      <c r="Q174" s="210">
        <f xml:space="preserve"> INDEX(F_Inputs!$A:$W,MATCH($C174,F_Inputs!$B:$B,0),MATCH(Q$87,F_Inputs!$2:$2,0))</f>
        <v>0</v>
      </c>
      <c r="R174" s="172"/>
      <c r="S174" s="172"/>
      <c r="T174" s="141"/>
    </row>
    <row r="175" spans="1:20" s="140" customFormat="1">
      <c r="A175" s="41"/>
      <c r="B175" s="170"/>
      <c r="C175" s="41" t="s">
        <v>398</v>
      </c>
      <c r="D175" s="171"/>
      <c r="E175" s="41" t="str">
        <f xml:space="preserve"> INDEX(F_Inputs!$A:$W,MATCH($C175,F_Inputs!$B:$B,0),MATCH(E$87,F_Inputs!$2:$2,0))</f>
        <v>RCV additions balance - BR - real</v>
      </c>
      <c r="F175" s="41"/>
      <c r="G175" s="41" t="str">
        <f xml:space="preserve"> INDEX(F_Inputs!$A:$W,MATCH($C175,F_Inputs!$B:$B,0),MATCH(G$87,F_Inputs!$2:$2,0))</f>
        <v>£m</v>
      </c>
      <c r="H175" s="41"/>
      <c r="I175" s="41"/>
      <c r="J175" s="210">
        <f xml:space="preserve"> INDEX(F_Inputs!$A:$W,MATCH($C175,F_Inputs!$B:$B,0),MATCH(J$87,F_Inputs!$2:$2,0))</f>
        <v>0</v>
      </c>
      <c r="K175" s="210">
        <f xml:space="preserve"> INDEX(F_Inputs!$A:$W,MATCH($C175,F_Inputs!$B:$B,0),MATCH(K$87,F_Inputs!$2:$2,0))</f>
        <v>0</v>
      </c>
      <c r="L175" s="210">
        <f xml:space="preserve"> INDEX(F_Inputs!$A:$W,MATCH($C175,F_Inputs!$B:$B,0),MATCH(L$87,F_Inputs!$2:$2,0))</f>
        <v>0</v>
      </c>
      <c r="M175" s="210">
        <f xml:space="preserve"> INDEX(F_Inputs!$A:$W,MATCH($C175,F_Inputs!$B:$B,0),MATCH(M$87,F_Inputs!$2:$2,0))</f>
        <v>0</v>
      </c>
      <c r="N175" s="210">
        <f xml:space="preserve"> INDEX(F_Inputs!$A:$W,MATCH($C175,F_Inputs!$B:$B,0),MATCH(N$87,F_Inputs!$2:$2,0))</f>
        <v>0</v>
      </c>
      <c r="O175" s="210">
        <f xml:space="preserve"> INDEX(F_Inputs!$A:$W,MATCH($C175,F_Inputs!$B:$B,0),MATCH(O$87,F_Inputs!$2:$2,0))</f>
        <v>0</v>
      </c>
      <c r="P175" s="210">
        <f xml:space="preserve"> INDEX(F_Inputs!$A:$W,MATCH($C175,F_Inputs!$B:$B,0),MATCH(P$87,F_Inputs!$2:$2,0))</f>
        <v>0</v>
      </c>
      <c r="Q175" s="210">
        <f xml:space="preserve"> INDEX(F_Inputs!$A:$W,MATCH($C175,F_Inputs!$B:$B,0),MATCH(Q$87,F_Inputs!$2:$2,0))</f>
        <v>0</v>
      </c>
      <c r="R175" s="172"/>
      <c r="S175" s="172"/>
      <c r="T175" s="141"/>
    </row>
    <row r="176" spans="1:20" s="140" customFormat="1">
      <c r="A176" s="41"/>
      <c r="B176" s="170"/>
      <c r="C176" s="41" t="s">
        <v>400</v>
      </c>
      <c r="D176" s="171"/>
      <c r="E176" s="41" t="str">
        <f xml:space="preserve"> INDEX(F_Inputs!$A:$W,MATCH($C176,F_Inputs!$B:$B,0),MATCH(E$87,F_Inputs!$2:$2,0))</f>
        <v>RCV balance - BR BEG - nominal</v>
      </c>
      <c r="F176" s="41"/>
      <c r="G176" s="41" t="str">
        <f xml:space="preserve"> INDEX(F_Inputs!$A:$W,MATCH($C176,F_Inputs!$B:$B,0),MATCH(G$87,F_Inputs!$2:$2,0))</f>
        <v>£m</v>
      </c>
      <c r="H176" s="41"/>
      <c r="I176" s="41"/>
      <c r="J176" s="210">
        <f xml:space="preserve"> INDEX(F_Inputs!$A:$W,MATCH($C176,F_Inputs!$B:$B,0),MATCH(J$87,F_Inputs!$2:$2,0))</f>
        <v>0</v>
      </c>
      <c r="K176" s="210">
        <f xml:space="preserve"> INDEX(F_Inputs!$A:$W,MATCH($C176,F_Inputs!$B:$B,0),MATCH(K$87,F_Inputs!$2:$2,0))</f>
        <v>0</v>
      </c>
      <c r="L176" s="210">
        <f xml:space="preserve"> INDEX(F_Inputs!$A:$W,MATCH($C176,F_Inputs!$B:$B,0),MATCH(L$87,F_Inputs!$2:$2,0))</f>
        <v>0</v>
      </c>
      <c r="M176" s="210">
        <f xml:space="preserve"> INDEX(F_Inputs!$A:$W,MATCH($C176,F_Inputs!$B:$B,0),MATCH(M$87,F_Inputs!$2:$2,0))</f>
        <v>0</v>
      </c>
      <c r="N176" s="210">
        <f xml:space="preserve"> INDEX(F_Inputs!$A:$W,MATCH($C176,F_Inputs!$B:$B,0),MATCH(N$87,F_Inputs!$2:$2,0))</f>
        <v>0</v>
      </c>
      <c r="O176" s="210">
        <f xml:space="preserve"> INDEX(F_Inputs!$A:$W,MATCH($C176,F_Inputs!$B:$B,0),MATCH(O$87,F_Inputs!$2:$2,0))</f>
        <v>0</v>
      </c>
      <c r="P176" s="210">
        <f xml:space="preserve"> INDEX(F_Inputs!$A:$W,MATCH($C176,F_Inputs!$B:$B,0),MATCH(P$87,F_Inputs!$2:$2,0))</f>
        <v>0</v>
      </c>
      <c r="Q176" s="210">
        <f xml:space="preserve"> INDEX(F_Inputs!$A:$W,MATCH($C176,F_Inputs!$B:$B,0),MATCH(Q$87,F_Inputs!$2:$2,0))</f>
        <v>0</v>
      </c>
      <c r="R176" s="172"/>
      <c r="S176" s="172"/>
      <c r="T176" s="141"/>
    </row>
    <row r="177" spans="1:20" s="140" customFormat="1">
      <c r="A177" s="41"/>
      <c r="B177" s="170"/>
      <c r="C177" s="41" t="s">
        <v>402</v>
      </c>
      <c r="D177" s="171"/>
      <c r="E177" s="41" t="str">
        <f xml:space="preserve"> INDEX(F_Inputs!$A:$W,MATCH($C177,F_Inputs!$B:$B,0),MATCH(E$87,F_Inputs!$2:$2,0))</f>
        <v>Indexation on RCV balance BEG - BR - nominal</v>
      </c>
      <c r="F177" s="41"/>
      <c r="G177" s="41" t="str">
        <f xml:space="preserve"> INDEX(F_Inputs!$A:$W,MATCH($C177,F_Inputs!$B:$B,0),MATCH(G$87,F_Inputs!$2:$2,0))</f>
        <v>£m</v>
      </c>
      <c r="H177" s="41"/>
      <c r="I177" s="41"/>
      <c r="J177" s="210">
        <f xml:space="preserve"> INDEX(F_Inputs!$A:$W,MATCH($C177,F_Inputs!$B:$B,0),MATCH(J$87,F_Inputs!$2:$2,0))</f>
        <v>0</v>
      </c>
      <c r="K177" s="210">
        <f xml:space="preserve"> INDEX(F_Inputs!$A:$W,MATCH($C177,F_Inputs!$B:$B,0),MATCH(K$87,F_Inputs!$2:$2,0))</f>
        <v>0</v>
      </c>
      <c r="L177" s="210">
        <f xml:space="preserve"> INDEX(F_Inputs!$A:$W,MATCH($C177,F_Inputs!$B:$B,0),MATCH(L$87,F_Inputs!$2:$2,0))</f>
        <v>0</v>
      </c>
      <c r="M177" s="210">
        <f xml:space="preserve"> INDEX(F_Inputs!$A:$W,MATCH($C177,F_Inputs!$B:$B,0),MATCH(M$87,F_Inputs!$2:$2,0))</f>
        <v>0</v>
      </c>
      <c r="N177" s="210">
        <f xml:space="preserve"> INDEX(F_Inputs!$A:$W,MATCH($C177,F_Inputs!$B:$B,0),MATCH(N$87,F_Inputs!$2:$2,0))</f>
        <v>0</v>
      </c>
      <c r="O177" s="210">
        <f xml:space="preserve"> INDEX(F_Inputs!$A:$W,MATCH($C177,F_Inputs!$B:$B,0),MATCH(O$87,F_Inputs!$2:$2,0))</f>
        <v>0</v>
      </c>
      <c r="P177" s="210">
        <f xml:space="preserve"> INDEX(F_Inputs!$A:$W,MATCH($C177,F_Inputs!$B:$B,0),MATCH(P$87,F_Inputs!$2:$2,0))</f>
        <v>0</v>
      </c>
      <c r="Q177" s="210">
        <f xml:space="preserve"> INDEX(F_Inputs!$A:$W,MATCH($C177,F_Inputs!$B:$B,0),MATCH(Q$87,F_Inputs!$2:$2,0))</f>
        <v>0</v>
      </c>
      <c r="R177" s="172"/>
      <c r="S177" s="172"/>
      <c r="T177" s="141"/>
    </row>
    <row r="178" spans="1:20" s="140" customFormat="1">
      <c r="A178" s="41"/>
      <c r="B178" s="170"/>
      <c r="C178" s="41" t="s">
        <v>404</v>
      </c>
      <c r="D178" s="171"/>
      <c r="E178" s="41" t="str">
        <f xml:space="preserve"> INDEX(F_Inputs!$A:$W,MATCH($C178,F_Inputs!$B:$B,0),MATCH(E$87,F_Inputs!$2:$2,0))</f>
        <v>RCV balance - BR - real</v>
      </c>
      <c r="F178" s="41"/>
      <c r="G178" s="41" t="str">
        <f xml:space="preserve"> INDEX(F_Inputs!$A:$W,MATCH($C178,F_Inputs!$B:$B,0),MATCH(G$87,F_Inputs!$2:$2,0))</f>
        <v>£m</v>
      </c>
      <c r="H178" s="41"/>
      <c r="I178" s="41"/>
      <c r="J178" s="210">
        <f xml:space="preserve"> INDEX(F_Inputs!$A:$W,MATCH($C178,F_Inputs!$B:$B,0),MATCH(J$87,F_Inputs!$2:$2,0))</f>
        <v>0</v>
      </c>
      <c r="K178" s="210">
        <f xml:space="preserve"> INDEX(F_Inputs!$A:$W,MATCH($C178,F_Inputs!$B:$B,0),MATCH(K$87,F_Inputs!$2:$2,0))</f>
        <v>0</v>
      </c>
      <c r="L178" s="210">
        <f xml:space="preserve"> INDEX(F_Inputs!$A:$W,MATCH($C178,F_Inputs!$B:$B,0),MATCH(L$87,F_Inputs!$2:$2,0))</f>
        <v>0</v>
      </c>
      <c r="M178" s="210">
        <f xml:space="preserve"> INDEX(F_Inputs!$A:$W,MATCH($C178,F_Inputs!$B:$B,0),MATCH(M$87,F_Inputs!$2:$2,0))</f>
        <v>0</v>
      </c>
      <c r="N178" s="210">
        <f xml:space="preserve"> INDEX(F_Inputs!$A:$W,MATCH($C178,F_Inputs!$B:$B,0),MATCH(N$87,F_Inputs!$2:$2,0))</f>
        <v>0</v>
      </c>
      <c r="O178" s="210">
        <f xml:space="preserve"> INDEX(F_Inputs!$A:$W,MATCH($C178,F_Inputs!$B:$B,0),MATCH(O$87,F_Inputs!$2:$2,0))</f>
        <v>0</v>
      </c>
      <c r="P178" s="210">
        <f xml:space="preserve"> INDEX(F_Inputs!$A:$W,MATCH($C178,F_Inputs!$B:$B,0),MATCH(P$87,F_Inputs!$2:$2,0))</f>
        <v>0</v>
      </c>
      <c r="Q178" s="210">
        <f xml:space="preserve"> INDEX(F_Inputs!$A:$W,MATCH($C178,F_Inputs!$B:$B,0),MATCH(Q$87,F_Inputs!$2:$2,0))</f>
        <v>0</v>
      </c>
      <c r="R178" s="172"/>
      <c r="S178" s="172"/>
      <c r="T178" s="141"/>
    </row>
    <row r="179" spans="1:20" s="283" customFormat="1">
      <c r="A179" s="256"/>
      <c r="B179" s="257"/>
      <c r="C179" s="41" t="s">
        <v>463</v>
      </c>
      <c r="D179" s="255"/>
      <c r="E179" s="196" t="str">
        <f xml:space="preserve"> INDEX(F_Inputs!$A:$W,MATCH($C179,F_Inputs!$B:$B,0),MATCH(E$87,F_Inputs!$2:$2,0))</f>
        <v>Run-off rate - CPI(H) + RPI wedge - active - BR</v>
      </c>
      <c r="F179" s="196"/>
      <c r="G179" s="196" t="str">
        <f xml:space="preserve"> INDEX(F_Inputs!$A:$W,MATCH($C179,F_Inputs!$B:$B,0),MATCH(G$87,F_Inputs!$2:$2,0))</f>
        <v>%</v>
      </c>
      <c r="H179" s="196"/>
      <c r="I179" s="196"/>
      <c r="J179" s="285">
        <f xml:space="preserve"> INDEX(F_Inputs!$A:$W,MATCH($C179,F_Inputs!$B:$B,0),MATCH(J$87,F_Inputs!$2:$2,0))</f>
        <v>0</v>
      </c>
      <c r="K179" s="285">
        <f xml:space="preserve"> INDEX(F_Inputs!$A:$W,MATCH($C179,F_Inputs!$B:$B,0),MATCH(K$87,F_Inputs!$2:$2,0))</f>
        <v>0</v>
      </c>
      <c r="L179" s="285">
        <f xml:space="preserve"> INDEX(F_Inputs!$A:$W,MATCH($C179,F_Inputs!$B:$B,0),MATCH(L$87,F_Inputs!$2:$2,0))</f>
        <v>0</v>
      </c>
      <c r="M179" s="286">
        <f xml:space="preserve"> INDEX(F_Inputs!$A:$W,MATCH($C179,F_Inputs!$B:$B,0),MATCH(M$87,F_Inputs!$2:$2,0))</f>
        <v>0</v>
      </c>
      <c r="N179" s="286">
        <f xml:space="preserve"> INDEX(F_Inputs!$A:$W,MATCH($C179,F_Inputs!$B:$B,0),MATCH(N$87,F_Inputs!$2:$2,0))</f>
        <v>0</v>
      </c>
      <c r="O179" s="286">
        <f xml:space="preserve"> INDEX(F_Inputs!$A:$W,MATCH($C179,F_Inputs!$B:$B,0),MATCH(O$87,F_Inputs!$2:$2,0))</f>
        <v>0</v>
      </c>
      <c r="P179" s="286">
        <f xml:space="preserve"> INDEX(F_Inputs!$A:$W,MATCH($C179,F_Inputs!$B:$B,0),MATCH(P$87,F_Inputs!$2:$2,0))</f>
        <v>0</v>
      </c>
      <c r="Q179" s="286">
        <f xml:space="preserve"> INDEX(F_Inputs!$A:$W,MATCH($C179,F_Inputs!$B:$B,0),MATCH(Q$87,F_Inputs!$2:$2,0))</f>
        <v>0</v>
      </c>
    </row>
    <row r="180" spans="1:20" s="33" customFormat="1">
      <c r="A180" s="34"/>
      <c r="B180" s="42"/>
      <c r="C180" s="34"/>
      <c r="D180" s="34"/>
      <c r="E180" s="34"/>
      <c r="F180" s="34"/>
      <c r="G180" s="34"/>
      <c r="H180" s="34"/>
      <c r="I180" s="34"/>
      <c r="J180" s="34"/>
      <c r="K180" s="34"/>
      <c r="L180" s="34"/>
      <c r="M180" s="34"/>
      <c r="N180" s="34"/>
      <c r="O180" s="34"/>
      <c r="P180" s="34"/>
      <c r="Q180" s="34"/>
      <c r="R180" s="34"/>
      <c r="S180" s="34"/>
      <c r="T180" s="34"/>
    </row>
    <row r="181" spans="1:20" s="140" customFormat="1">
      <c r="A181" s="41"/>
      <c r="B181" s="170" t="s">
        <v>598</v>
      </c>
      <c r="C181" s="41"/>
      <c r="E181" s="171"/>
      <c r="F181" s="41"/>
      <c r="G181" s="41"/>
      <c r="H181" s="41"/>
      <c r="I181" s="41"/>
      <c r="J181" s="41"/>
      <c r="K181" s="41"/>
      <c r="L181" s="41"/>
      <c r="M181" s="41"/>
      <c r="N181" s="41"/>
      <c r="O181" s="41"/>
      <c r="P181" s="41"/>
      <c r="Q181" s="41"/>
      <c r="R181" s="41"/>
      <c r="S181" s="41"/>
      <c r="T181" s="41"/>
    </row>
    <row r="182" spans="1:20" s="140" customFormat="1">
      <c r="A182" s="572"/>
      <c r="B182" s="570"/>
      <c r="C182" s="41" t="s">
        <v>483</v>
      </c>
      <c r="D182" s="571"/>
      <c r="E182" s="41" t="str">
        <f xml:space="preserve"> INDEX(F_Inputs!$A:$W,MATCH($C182,F_Inputs!$B:$B,0),MATCH(E$87,F_Inputs!$2:$2,0))</f>
        <v>Dummy Control 2020 RCV~ 1 April (opening balance) for FM at 2017-18 CPIH deflated price base</v>
      </c>
      <c r="F182" s="41"/>
      <c r="G182" s="41" t="str">
        <f xml:space="preserve"> INDEX(F_Inputs!$A:$W,MATCH($C182,F_Inputs!$B:$B,0),MATCH(G$87,F_Inputs!$2:$2,0))</f>
        <v>£m</v>
      </c>
      <c r="H182" s="41"/>
      <c r="I182" s="41"/>
      <c r="J182" s="210">
        <f xml:space="preserve"> INDEX(F_Inputs!$A:$W,MATCH($C182,F_Inputs!$B:$B,0),MATCH(J$87,F_Inputs!$2:$2,0))</f>
        <v>0</v>
      </c>
      <c r="K182" s="210">
        <f xml:space="preserve"> INDEX(F_Inputs!$A:$W,MATCH($C182,F_Inputs!$B:$B,0),MATCH(K$87,F_Inputs!$2:$2,0))</f>
        <v>0</v>
      </c>
      <c r="L182" s="210">
        <f xml:space="preserve"> INDEX(F_Inputs!$A:$W,MATCH($C182,F_Inputs!$B:$B,0),MATCH(L$87,F_Inputs!$2:$2,0))</f>
        <v>0</v>
      </c>
      <c r="M182" s="210">
        <f xml:space="preserve"> INDEX(F_Inputs!$A:$W,MATCH($C182,F_Inputs!$B:$B,0),MATCH(M$87,F_Inputs!$2:$2,0))</f>
        <v>0</v>
      </c>
      <c r="N182" s="210">
        <f xml:space="preserve"> INDEX(F_Inputs!$A:$W,MATCH($C182,F_Inputs!$B:$B,0),MATCH(N$87,F_Inputs!$2:$2,0))</f>
        <v>0</v>
      </c>
      <c r="O182" s="210">
        <f xml:space="preserve"> INDEX(F_Inputs!$A:$W,MATCH($C182,F_Inputs!$B:$B,0),MATCH(O$87,F_Inputs!$2:$2,0))</f>
        <v>0</v>
      </c>
      <c r="P182" s="210">
        <f xml:space="preserve"> INDEX(F_Inputs!$A:$W,MATCH($C182,F_Inputs!$B:$B,0),MATCH(P$87,F_Inputs!$2:$2,0))</f>
        <v>0</v>
      </c>
      <c r="Q182" s="210">
        <f xml:space="preserve"> INDEX(F_Inputs!$A:$W,MATCH($C182,F_Inputs!$B:$B,0),MATCH(Q$87,F_Inputs!$2:$2,0))</f>
        <v>0</v>
      </c>
      <c r="R182" s="141"/>
      <c r="S182" s="141"/>
      <c r="T182" s="41"/>
    </row>
    <row r="183" spans="1:20" s="209" customFormat="1">
      <c r="A183" s="41"/>
      <c r="B183" s="170"/>
      <c r="C183" s="41" t="s">
        <v>406</v>
      </c>
      <c r="D183" s="171"/>
      <c r="E183" s="41" t="str">
        <f xml:space="preserve"> INDEX(F_Inputs!$A:$W,MATCH($C183,F_Inputs!$B:$B,0),MATCH(E$87,F_Inputs!$2:$2,0))</f>
        <v>RCV CPI(H) + RPI wedge bf balance BEG - DMMY - nominal</v>
      </c>
      <c r="F183" s="41"/>
      <c r="G183" s="41" t="str">
        <f xml:space="preserve"> INDEX(F_Inputs!$A:$W,MATCH($C183,F_Inputs!$B:$B,0),MATCH(G$87,F_Inputs!$2:$2,0))</f>
        <v>£m</v>
      </c>
      <c r="H183" s="41"/>
      <c r="I183" s="41"/>
      <c r="J183" s="210">
        <f xml:space="preserve"> INDEX(F_Inputs!$A:$W,MATCH($C183,F_Inputs!$B:$B,0),MATCH(J$87,F_Inputs!$2:$2,0))</f>
        <v>0</v>
      </c>
      <c r="K183" s="210">
        <f xml:space="preserve"> INDEX(F_Inputs!$A:$W,MATCH($C183,F_Inputs!$B:$B,0),MATCH(K$87,F_Inputs!$2:$2,0))</f>
        <v>0</v>
      </c>
      <c r="L183" s="210">
        <f xml:space="preserve"> INDEX(F_Inputs!$A:$W,MATCH($C183,F_Inputs!$B:$B,0),MATCH(L$87,F_Inputs!$2:$2,0))</f>
        <v>0</v>
      </c>
      <c r="M183" s="210">
        <f xml:space="preserve"> INDEX(F_Inputs!$A:$W,MATCH($C183,F_Inputs!$B:$B,0),MATCH(M$87,F_Inputs!$2:$2,0))</f>
        <v>0</v>
      </c>
      <c r="N183" s="210">
        <f xml:space="preserve"> INDEX(F_Inputs!$A:$W,MATCH($C183,F_Inputs!$B:$B,0),MATCH(N$87,F_Inputs!$2:$2,0))</f>
        <v>0</v>
      </c>
      <c r="O183" s="210">
        <f xml:space="preserve"> INDEX(F_Inputs!$A:$W,MATCH($C183,F_Inputs!$B:$B,0),MATCH(O$87,F_Inputs!$2:$2,0))</f>
        <v>0</v>
      </c>
      <c r="P183" s="210">
        <f xml:space="preserve"> INDEX(F_Inputs!$A:$W,MATCH($C183,F_Inputs!$B:$B,0),MATCH(P$87,F_Inputs!$2:$2,0))</f>
        <v>0</v>
      </c>
      <c r="Q183" s="210">
        <f xml:space="preserve"> INDEX(F_Inputs!$A:$W,MATCH($C183,F_Inputs!$B:$B,0),MATCH(Q$87,F_Inputs!$2:$2,0))</f>
        <v>0</v>
      </c>
      <c r="R183" s="141"/>
      <c r="S183" s="141"/>
      <c r="T183" s="141"/>
    </row>
    <row r="184" spans="1:20" s="209" customFormat="1">
      <c r="A184" s="41"/>
      <c r="B184" s="170"/>
      <c r="C184" s="41" t="s">
        <v>408</v>
      </c>
      <c r="D184" s="171"/>
      <c r="E184" s="41" t="str">
        <f xml:space="preserve"> INDEX(F_Inputs!$A:$W,MATCH($C184,F_Inputs!$B:$B,0),MATCH(E$87,F_Inputs!$2:$2,0))</f>
        <v>Indexation on RCV - CPI(H) + RPI wedge bf balance - DMMY - nominal</v>
      </c>
      <c r="F184" s="41"/>
      <c r="G184" s="41" t="str">
        <f xml:space="preserve"> INDEX(F_Inputs!$A:$W,MATCH($C184,F_Inputs!$B:$B,0),MATCH(G$87,F_Inputs!$2:$2,0))</f>
        <v>£m</v>
      </c>
      <c r="H184" s="41"/>
      <c r="I184" s="41"/>
      <c r="J184" s="210">
        <f xml:space="preserve"> INDEX(F_Inputs!$A:$W,MATCH($C184,F_Inputs!$B:$B,0),MATCH(J$87,F_Inputs!$2:$2,0))</f>
        <v>0</v>
      </c>
      <c r="K184" s="210">
        <f xml:space="preserve"> INDEX(F_Inputs!$A:$W,MATCH($C184,F_Inputs!$B:$B,0),MATCH(K$87,F_Inputs!$2:$2,0))</f>
        <v>0</v>
      </c>
      <c r="L184" s="210">
        <f xml:space="preserve"> INDEX(F_Inputs!$A:$W,MATCH($C184,F_Inputs!$B:$B,0),MATCH(L$87,F_Inputs!$2:$2,0))</f>
        <v>0</v>
      </c>
      <c r="M184" s="210">
        <f xml:space="preserve"> INDEX(F_Inputs!$A:$W,MATCH($C184,F_Inputs!$B:$B,0),MATCH(M$87,F_Inputs!$2:$2,0))</f>
        <v>0</v>
      </c>
      <c r="N184" s="210">
        <f xml:space="preserve"> INDEX(F_Inputs!$A:$W,MATCH($C184,F_Inputs!$B:$B,0),MATCH(N$87,F_Inputs!$2:$2,0))</f>
        <v>0</v>
      </c>
      <c r="O184" s="210">
        <f xml:space="preserve"> INDEX(F_Inputs!$A:$W,MATCH($C184,F_Inputs!$B:$B,0),MATCH(O$87,F_Inputs!$2:$2,0))</f>
        <v>0</v>
      </c>
      <c r="P184" s="210">
        <f xml:space="preserve"> INDEX(F_Inputs!$A:$W,MATCH($C184,F_Inputs!$B:$B,0),MATCH(P$87,F_Inputs!$2:$2,0))</f>
        <v>0</v>
      </c>
      <c r="Q184" s="210">
        <f xml:space="preserve"> INDEX(F_Inputs!$A:$W,MATCH($C184,F_Inputs!$B:$B,0),MATCH(Q$87,F_Inputs!$2:$2,0))</f>
        <v>0</v>
      </c>
      <c r="R184" s="141"/>
      <c r="S184" s="141"/>
      <c r="T184" s="141"/>
    </row>
    <row r="185" spans="1:20" s="209" customFormat="1">
      <c r="A185" s="41"/>
      <c r="B185" s="170"/>
      <c r="C185" s="41" t="s">
        <v>410</v>
      </c>
      <c r="D185" s="171"/>
      <c r="E185" s="41" t="str">
        <f xml:space="preserve"> INDEX(F_Inputs!$A:$W,MATCH($C185,F_Inputs!$B:$B,0),MATCH(E$87,F_Inputs!$2:$2,0))</f>
        <v>RCV - CPI(H) + RPI wedge bf depreciation - DMMY - nominal</v>
      </c>
      <c r="F185" s="41"/>
      <c r="G185" s="41" t="str">
        <f xml:space="preserve"> INDEX(F_Inputs!$A:$W,MATCH($C185,F_Inputs!$B:$B,0),MATCH(G$87,F_Inputs!$2:$2,0))</f>
        <v>£m</v>
      </c>
      <c r="H185" s="41"/>
      <c r="I185" s="41"/>
      <c r="J185" s="210">
        <f xml:space="preserve"> INDEX(F_Inputs!$A:$W,MATCH($C185,F_Inputs!$B:$B,0),MATCH(J$87,F_Inputs!$2:$2,0))</f>
        <v>0</v>
      </c>
      <c r="K185" s="210">
        <f xml:space="preserve"> INDEX(F_Inputs!$A:$W,MATCH($C185,F_Inputs!$B:$B,0),MATCH(K$87,F_Inputs!$2:$2,0))</f>
        <v>0</v>
      </c>
      <c r="L185" s="210">
        <f xml:space="preserve"> INDEX(F_Inputs!$A:$W,MATCH($C185,F_Inputs!$B:$B,0),MATCH(L$87,F_Inputs!$2:$2,0))</f>
        <v>0</v>
      </c>
      <c r="M185" s="210">
        <f xml:space="preserve"> INDEX(F_Inputs!$A:$W,MATCH($C185,F_Inputs!$B:$B,0),MATCH(M$87,F_Inputs!$2:$2,0))</f>
        <v>0</v>
      </c>
      <c r="N185" s="210">
        <f xml:space="preserve"> INDEX(F_Inputs!$A:$W,MATCH($C185,F_Inputs!$B:$B,0),MATCH(N$87,F_Inputs!$2:$2,0))</f>
        <v>0</v>
      </c>
      <c r="O185" s="210">
        <f xml:space="preserve"> INDEX(F_Inputs!$A:$W,MATCH($C185,F_Inputs!$B:$B,0),MATCH(O$87,F_Inputs!$2:$2,0))</f>
        <v>0</v>
      </c>
      <c r="P185" s="210">
        <f xml:space="preserve"> INDEX(F_Inputs!$A:$W,MATCH($C185,F_Inputs!$B:$B,0),MATCH(P$87,F_Inputs!$2:$2,0))</f>
        <v>0</v>
      </c>
      <c r="Q185" s="210">
        <f xml:space="preserve"> INDEX(F_Inputs!$A:$W,MATCH($C185,F_Inputs!$B:$B,0),MATCH(Q$87,F_Inputs!$2:$2,0))</f>
        <v>0</v>
      </c>
      <c r="R185" s="141"/>
      <c r="S185" s="141"/>
      <c r="T185" s="141"/>
    </row>
    <row r="186" spans="1:20" s="209" customFormat="1">
      <c r="A186" s="41"/>
      <c r="B186" s="170"/>
      <c r="C186" s="41" t="s">
        <v>412</v>
      </c>
      <c r="D186" s="171"/>
      <c r="E186" s="41" t="str">
        <f xml:space="preserve"> INDEX(F_Inputs!$A:$W,MATCH($C186,F_Inputs!$B:$B,0),MATCH(E$87,F_Inputs!$2:$2,0))</f>
        <v>RCV CPI(H) + RPI wedge bf balance - DMMY - real</v>
      </c>
      <c r="F186" s="41"/>
      <c r="G186" s="41" t="str">
        <f xml:space="preserve"> INDEX(F_Inputs!$A:$W,MATCH($C186,F_Inputs!$B:$B,0),MATCH(G$87,F_Inputs!$2:$2,0))</f>
        <v>£m</v>
      </c>
      <c r="H186" s="41"/>
      <c r="I186" s="41"/>
      <c r="J186" s="210">
        <f xml:space="preserve"> INDEX(F_Inputs!$A:$W,MATCH($C186,F_Inputs!$B:$B,0),MATCH(J$87,F_Inputs!$2:$2,0))</f>
        <v>0</v>
      </c>
      <c r="K186" s="210">
        <f xml:space="preserve"> INDEX(F_Inputs!$A:$W,MATCH($C186,F_Inputs!$B:$B,0),MATCH(K$87,F_Inputs!$2:$2,0))</f>
        <v>0</v>
      </c>
      <c r="L186" s="210">
        <f xml:space="preserve"> INDEX(F_Inputs!$A:$W,MATCH($C186,F_Inputs!$B:$B,0),MATCH(L$87,F_Inputs!$2:$2,0))</f>
        <v>0</v>
      </c>
      <c r="M186" s="210">
        <f xml:space="preserve"> INDEX(F_Inputs!$A:$W,MATCH($C186,F_Inputs!$B:$B,0),MATCH(M$87,F_Inputs!$2:$2,0))</f>
        <v>0</v>
      </c>
      <c r="N186" s="210">
        <f xml:space="preserve"> INDEX(F_Inputs!$A:$W,MATCH($C186,F_Inputs!$B:$B,0),MATCH(N$87,F_Inputs!$2:$2,0))</f>
        <v>0</v>
      </c>
      <c r="O186" s="210">
        <f xml:space="preserve"> INDEX(F_Inputs!$A:$W,MATCH($C186,F_Inputs!$B:$B,0),MATCH(O$87,F_Inputs!$2:$2,0))</f>
        <v>0</v>
      </c>
      <c r="P186" s="210">
        <f xml:space="preserve"> INDEX(F_Inputs!$A:$W,MATCH($C186,F_Inputs!$B:$B,0),MATCH(P$87,F_Inputs!$2:$2,0))</f>
        <v>0</v>
      </c>
      <c r="Q186" s="210">
        <f xml:space="preserve"> INDEX(F_Inputs!$A:$W,MATCH($C186,F_Inputs!$B:$B,0),MATCH(Q$87,F_Inputs!$2:$2,0))</f>
        <v>0</v>
      </c>
      <c r="R186" s="141"/>
      <c r="S186" s="141"/>
      <c r="T186" s="141"/>
    </row>
    <row r="187" spans="1:20" s="209" customFormat="1">
      <c r="A187" s="41"/>
      <c r="B187" s="170"/>
      <c r="C187" s="41" t="s">
        <v>414</v>
      </c>
      <c r="D187" s="171"/>
      <c r="E187" s="41" t="str">
        <f xml:space="preserve"> INDEX(F_Inputs!$A:$W,MATCH($C187,F_Inputs!$B:$B,0),MATCH(E$87,F_Inputs!$2:$2,0))</f>
        <v>RCV CPI(H) bf balance BEG - DMMY - nominal</v>
      </c>
      <c r="F187" s="41"/>
      <c r="G187" s="41" t="str">
        <f xml:space="preserve"> INDEX(F_Inputs!$A:$W,MATCH($C187,F_Inputs!$B:$B,0),MATCH(G$87,F_Inputs!$2:$2,0))</f>
        <v>£m</v>
      </c>
      <c r="H187" s="41"/>
      <c r="I187" s="41"/>
      <c r="J187" s="210">
        <f xml:space="preserve"> INDEX(F_Inputs!$A:$W,MATCH($C187,F_Inputs!$B:$B,0),MATCH(J$87,F_Inputs!$2:$2,0))</f>
        <v>0</v>
      </c>
      <c r="K187" s="210">
        <f xml:space="preserve"> INDEX(F_Inputs!$A:$W,MATCH($C187,F_Inputs!$B:$B,0),MATCH(K$87,F_Inputs!$2:$2,0))</f>
        <v>0</v>
      </c>
      <c r="L187" s="210">
        <f xml:space="preserve"> INDEX(F_Inputs!$A:$W,MATCH($C187,F_Inputs!$B:$B,0),MATCH(L$87,F_Inputs!$2:$2,0))</f>
        <v>0</v>
      </c>
      <c r="M187" s="245">
        <f xml:space="preserve"> INDEX(F_Inputs!$A:$W,MATCH($C187,F_Inputs!$B:$B,0),MATCH(M$87,F_Inputs!$2:$2,0))</f>
        <v>0</v>
      </c>
      <c r="N187" s="210">
        <f xml:space="preserve"> INDEX(F_Inputs!$A:$W,MATCH($C187,F_Inputs!$B:$B,0),MATCH(N$87,F_Inputs!$2:$2,0))</f>
        <v>0</v>
      </c>
      <c r="O187" s="210">
        <f xml:space="preserve"> INDEX(F_Inputs!$A:$W,MATCH($C187,F_Inputs!$B:$B,0),MATCH(O$87,F_Inputs!$2:$2,0))</f>
        <v>0</v>
      </c>
      <c r="P187" s="210">
        <f xml:space="preserve"> INDEX(F_Inputs!$A:$W,MATCH($C187,F_Inputs!$B:$B,0),MATCH(P$87,F_Inputs!$2:$2,0))</f>
        <v>0</v>
      </c>
      <c r="Q187" s="210">
        <f xml:space="preserve"> INDEX(F_Inputs!$A:$W,MATCH($C187,F_Inputs!$B:$B,0),MATCH(Q$87,F_Inputs!$2:$2,0))</f>
        <v>0</v>
      </c>
      <c r="R187" s="141"/>
      <c r="S187" s="141"/>
      <c r="T187" s="141"/>
    </row>
    <row r="188" spans="1:20" s="209" customFormat="1">
      <c r="A188" s="41"/>
      <c r="B188" s="170"/>
      <c r="C188" s="41" t="s">
        <v>416</v>
      </c>
      <c r="D188" s="171"/>
      <c r="E188" s="41" t="str">
        <f xml:space="preserve"> INDEX(F_Inputs!$A:$W,MATCH($C188,F_Inputs!$B:$B,0),MATCH(E$87,F_Inputs!$2:$2,0))</f>
        <v>Indexation on RCV - CPI(H) bf balance - DMMY - nominal</v>
      </c>
      <c r="F188" s="41"/>
      <c r="G188" s="41" t="str">
        <f xml:space="preserve"> INDEX(F_Inputs!$A:$W,MATCH($C188,F_Inputs!$B:$B,0),MATCH(G$87,F_Inputs!$2:$2,0))</f>
        <v>£m</v>
      </c>
      <c r="H188" s="41"/>
      <c r="I188" s="41"/>
      <c r="J188" s="210">
        <f xml:space="preserve"> INDEX(F_Inputs!$A:$W,MATCH($C188,F_Inputs!$B:$B,0),MATCH(J$87,F_Inputs!$2:$2,0))</f>
        <v>0</v>
      </c>
      <c r="K188" s="210">
        <f xml:space="preserve"> INDEX(F_Inputs!$A:$W,MATCH($C188,F_Inputs!$B:$B,0),MATCH(K$87,F_Inputs!$2:$2,0))</f>
        <v>0</v>
      </c>
      <c r="L188" s="210">
        <f xml:space="preserve"> INDEX(F_Inputs!$A:$W,MATCH($C188,F_Inputs!$B:$B,0),MATCH(L$87,F_Inputs!$2:$2,0))</f>
        <v>0</v>
      </c>
      <c r="M188" s="245">
        <f xml:space="preserve"> INDEX(F_Inputs!$A:$W,MATCH($C188,F_Inputs!$B:$B,0),MATCH(M$87,F_Inputs!$2:$2,0))</f>
        <v>0</v>
      </c>
      <c r="N188" s="210">
        <f xml:space="preserve"> INDEX(F_Inputs!$A:$W,MATCH($C188,F_Inputs!$B:$B,0),MATCH(N$87,F_Inputs!$2:$2,0))</f>
        <v>0</v>
      </c>
      <c r="O188" s="210">
        <f xml:space="preserve"> INDEX(F_Inputs!$A:$W,MATCH($C188,F_Inputs!$B:$B,0),MATCH(O$87,F_Inputs!$2:$2,0))</f>
        <v>0</v>
      </c>
      <c r="P188" s="210">
        <f xml:space="preserve"> INDEX(F_Inputs!$A:$W,MATCH($C188,F_Inputs!$B:$B,0),MATCH(P$87,F_Inputs!$2:$2,0))</f>
        <v>0</v>
      </c>
      <c r="Q188" s="210">
        <f xml:space="preserve"> INDEX(F_Inputs!$A:$W,MATCH($C188,F_Inputs!$B:$B,0),MATCH(Q$87,F_Inputs!$2:$2,0))</f>
        <v>0</v>
      </c>
      <c r="R188" s="141"/>
      <c r="S188" s="141"/>
      <c r="T188" s="141"/>
    </row>
    <row r="189" spans="1:20" s="209" customFormat="1">
      <c r="A189" s="41"/>
      <c r="B189" s="170"/>
      <c r="C189" s="41" t="s">
        <v>418</v>
      </c>
      <c r="D189" s="171"/>
      <c r="E189" s="41" t="str">
        <f xml:space="preserve"> INDEX(F_Inputs!$A:$W,MATCH($C189,F_Inputs!$B:$B,0),MATCH(E$87,F_Inputs!$2:$2,0))</f>
        <v>RCV other adjustments balance - DMMY - real</v>
      </c>
      <c r="F189" s="41"/>
      <c r="G189" s="41" t="str">
        <f xml:space="preserve"> INDEX(F_Inputs!$A:$W,MATCH($C189,F_Inputs!$B:$B,0),MATCH(G$87,F_Inputs!$2:$2,0))</f>
        <v>£m</v>
      </c>
      <c r="H189" s="41"/>
      <c r="I189" s="41"/>
      <c r="J189" s="245">
        <f xml:space="preserve"> INDEX(F_Inputs!$A:$W,MATCH($C189,F_Inputs!$B:$B,0),MATCH(J$87,F_Inputs!$2:$2,0))</f>
        <v>0</v>
      </c>
      <c r="K189" s="210">
        <f xml:space="preserve"> INDEX(F_Inputs!$A:$W,MATCH($C189,F_Inputs!$B:$B,0),MATCH(K$87,F_Inputs!$2:$2,0))</f>
        <v>0</v>
      </c>
      <c r="L189" s="210">
        <f xml:space="preserve"> INDEX(F_Inputs!$A:$W,MATCH($C189,F_Inputs!$B:$B,0),MATCH(L$87,F_Inputs!$2:$2,0))</f>
        <v>0</v>
      </c>
      <c r="M189" s="210">
        <f xml:space="preserve"> INDEX(F_Inputs!$A:$W,MATCH($C189,F_Inputs!$B:$B,0),MATCH(M$87,F_Inputs!$2:$2,0))</f>
        <v>0</v>
      </c>
      <c r="N189" s="210">
        <f xml:space="preserve"> INDEX(F_Inputs!$A:$W,MATCH($C189,F_Inputs!$B:$B,0),MATCH(N$87,F_Inputs!$2:$2,0))</f>
        <v>0</v>
      </c>
      <c r="O189" s="210">
        <f xml:space="preserve"> INDEX(F_Inputs!$A:$W,MATCH($C189,F_Inputs!$B:$B,0),MATCH(O$87,F_Inputs!$2:$2,0))</f>
        <v>0</v>
      </c>
      <c r="P189" s="210">
        <f xml:space="preserve"> INDEX(F_Inputs!$A:$W,MATCH($C189,F_Inputs!$B:$B,0),MATCH(P$87,F_Inputs!$2:$2,0))</f>
        <v>0</v>
      </c>
      <c r="Q189" s="210">
        <f xml:space="preserve"> INDEX(F_Inputs!$A:$W,MATCH($C189,F_Inputs!$B:$B,0),MATCH(Q$87,F_Inputs!$2:$2,0))</f>
        <v>0</v>
      </c>
      <c r="R189" s="141"/>
      <c r="S189" s="141"/>
      <c r="T189" s="141"/>
    </row>
    <row r="190" spans="1:20" s="209" customFormat="1">
      <c r="A190" s="41"/>
      <c r="B190" s="170"/>
      <c r="C190" s="41" t="s">
        <v>420</v>
      </c>
      <c r="D190" s="171"/>
      <c r="E190" s="41" t="str">
        <f xml:space="preserve"> INDEX(F_Inputs!$A:$W,MATCH($C190,F_Inputs!$B:$B,0),MATCH(E$87,F_Inputs!$2:$2,0))</f>
        <v>Indexation on RCV other adjustments balance BEG - DMMY - nominal</v>
      </c>
      <c r="F190" s="41"/>
      <c r="G190" s="41" t="str">
        <f xml:space="preserve"> INDEX(F_Inputs!$A:$W,MATCH($C190,F_Inputs!$B:$B,0),MATCH(G$87,F_Inputs!$2:$2,0))</f>
        <v>£m</v>
      </c>
      <c r="H190" s="41"/>
      <c r="I190" s="41"/>
      <c r="J190" s="245">
        <f xml:space="preserve"> INDEX(F_Inputs!$A:$W,MATCH($C190,F_Inputs!$B:$B,0),MATCH(J$87,F_Inputs!$2:$2,0))</f>
        <v>0</v>
      </c>
      <c r="K190" s="210">
        <f xml:space="preserve"> INDEX(F_Inputs!$A:$W,MATCH($C190,F_Inputs!$B:$B,0),MATCH(K$87,F_Inputs!$2:$2,0))</f>
        <v>0</v>
      </c>
      <c r="L190" s="210">
        <f xml:space="preserve"> INDEX(F_Inputs!$A:$W,MATCH($C190,F_Inputs!$B:$B,0),MATCH(L$87,F_Inputs!$2:$2,0))</f>
        <v>0</v>
      </c>
      <c r="M190" s="210">
        <f xml:space="preserve"> INDEX(F_Inputs!$A:$W,MATCH($C190,F_Inputs!$B:$B,0),MATCH(M$87,F_Inputs!$2:$2,0))</f>
        <v>0</v>
      </c>
      <c r="N190" s="210">
        <f xml:space="preserve"> INDEX(F_Inputs!$A:$W,MATCH($C190,F_Inputs!$B:$B,0),MATCH(N$87,F_Inputs!$2:$2,0))</f>
        <v>0</v>
      </c>
      <c r="O190" s="210">
        <f xml:space="preserve"> INDEX(F_Inputs!$A:$W,MATCH($C190,F_Inputs!$B:$B,0),MATCH(O$87,F_Inputs!$2:$2,0))</f>
        <v>0</v>
      </c>
      <c r="P190" s="210">
        <f xml:space="preserve"> INDEX(F_Inputs!$A:$W,MATCH($C190,F_Inputs!$B:$B,0),MATCH(P$87,F_Inputs!$2:$2,0))</f>
        <v>0</v>
      </c>
      <c r="Q190" s="210">
        <f xml:space="preserve"> INDEX(F_Inputs!$A:$W,MATCH($C190,F_Inputs!$B:$B,0),MATCH(Q$87,F_Inputs!$2:$2,0))</f>
        <v>0</v>
      </c>
      <c r="R190" s="141"/>
      <c r="S190" s="141"/>
      <c r="T190" s="141"/>
    </row>
    <row r="191" spans="1:20" s="209" customFormat="1">
      <c r="A191" s="41"/>
      <c r="B191" s="170"/>
      <c r="C191" s="41" t="s">
        <v>422</v>
      </c>
      <c r="D191" s="171"/>
      <c r="E191" s="41" t="str">
        <f xml:space="preserve"> INDEX(F_Inputs!$A:$W,MATCH($C191,F_Inputs!$B:$B,0),MATCH(E$87,F_Inputs!$2:$2,0))</f>
        <v>RCV - CPI(H) bf depreciation - DMMY - nominal</v>
      </c>
      <c r="F191" s="41"/>
      <c r="G191" s="41" t="str">
        <f xml:space="preserve"> INDEX(F_Inputs!$A:$W,MATCH($C191,F_Inputs!$B:$B,0),MATCH(G$87,F_Inputs!$2:$2,0))</f>
        <v>£m</v>
      </c>
      <c r="H191" s="41"/>
      <c r="I191" s="41"/>
      <c r="J191" s="210">
        <f xml:space="preserve"> INDEX(F_Inputs!$A:$W,MATCH($C191,F_Inputs!$B:$B,0),MATCH(J$87,F_Inputs!$2:$2,0))</f>
        <v>0</v>
      </c>
      <c r="K191" s="210">
        <f xml:space="preserve"> INDEX(F_Inputs!$A:$W,MATCH($C191,F_Inputs!$B:$B,0),MATCH(K$87,F_Inputs!$2:$2,0))</f>
        <v>0</v>
      </c>
      <c r="L191" s="210">
        <f xml:space="preserve"> INDEX(F_Inputs!$A:$W,MATCH($C191,F_Inputs!$B:$B,0),MATCH(L$87,F_Inputs!$2:$2,0))</f>
        <v>0</v>
      </c>
      <c r="M191" s="210">
        <f xml:space="preserve"> INDEX(F_Inputs!$A:$W,MATCH($C191,F_Inputs!$B:$B,0),MATCH(M$87,F_Inputs!$2:$2,0))</f>
        <v>0</v>
      </c>
      <c r="N191" s="210">
        <f xml:space="preserve"> INDEX(F_Inputs!$A:$W,MATCH($C191,F_Inputs!$B:$B,0),MATCH(N$87,F_Inputs!$2:$2,0))</f>
        <v>0</v>
      </c>
      <c r="O191" s="210">
        <f xml:space="preserve"> INDEX(F_Inputs!$A:$W,MATCH($C191,F_Inputs!$B:$B,0),MATCH(O$87,F_Inputs!$2:$2,0))</f>
        <v>0</v>
      </c>
      <c r="P191" s="210">
        <f xml:space="preserve"> INDEX(F_Inputs!$A:$W,MATCH($C191,F_Inputs!$B:$B,0),MATCH(P$87,F_Inputs!$2:$2,0))</f>
        <v>0</v>
      </c>
      <c r="Q191" s="210">
        <f xml:space="preserve"> INDEX(F_Inputs!$A:$W,MATCH($C191,F_Inputs!$B:$B,0),MATCH(Q$87,F_Inputs!$2:$2,0))</f>
        <v>0</v>
      </c>
      <c r="R191" s="141"/>
      <c r="S191" s="141"/>
      <c r="T191" s="141"/>
    </row>
    <row r="192" spans="1:20" s="209" customFormat="1">
      <c r="A192" s="41"/>
      <c r="B192" s="170"/>
      <c r="C192" s="41" t="s">
        <v>424</v>
      </c>
      <c r="D192" s="171"/>
      <c r="E192" s="41" t="str">
        <f xml:space="preserve"> INDEX(F_Inputs!$A:$W,MATCH($C192,F_Inputs!$B:$B,0),MATCH(E$87,F_Inputs!$2:$2,0))</f>
        <v>Other adjustments CPI(H) - DMMY - nominal</v>
      </c>
      <c r="F192" s="41"/>
      <c r="G192" s="41" t="str">
        <f xml:space="preserve"> INDEX(F_Inputs!$A:$W,MATCH($C192,F_Inputs!$B:$B,0),MATCH(G$87,F_Inputs!$2:$2,0))</f>
        <v>£m</v>
      </c>
      <c r="H192" s="41"/>
      <c r="I192" s="41"/>
      <c r="J192" s="210">
        <f xml:space="preserve"> INDEX(F_Inputs!$A:$W,MATCH($C192,F_Inputs!$B:$B,0),MATCH(J$87,F_Inputs!$2:$2,0))</f>
        <v>0</v>
      </c>
      <c r="K192" s="210">
        <f xml:space="preserve"> INDEX(F_Inputs!$A:$W,MATCH($C192,F_Inputs!$B:$B,0),MATCH(K$87,F_Inputs!$2:$2,0))</f>
        <v>0</v>
      </c>
      <c r="L192" s="210">
        <f xml:space="preserve"> INDEX(F_Inputs!$A:$W,MATCH($C192,F_Inputs!$B:$B,0),MATCH(L$87,F_Inputs!$2:$2,0))</f>
        <v>0</v>
      </c>
      <c r="M192" s="210">
        <f xml:space="preserve"> INDEX(F_Inputs!$A:$W,MATCH($C192,F_Inputs!$B:$B,0),MATCH(M$87,F_Inputs!$2:$2,0))</f>
        <v>0</v>
      </c>
      <c r="N192" s="210">
        <f xml:space="preserve"> INDEX(F_Inputs!$A:$W,MATCH($C192,F_Inputs!$B:$B,0),MATCH(N$87,F_Inputs!$2:$2,0))</f>
        <v>0</v>
      </c>
      <c r="O192" s="210">
        <f xml:space="preserve"> INDEX(F_Inputs!$A:$W,MATCH($C192,F_Inputs!$B:$B,0),MATCH(O$87,F_Inputs!$2:$2,0))</f>
        <v>0</v>
      </c>
      <c r="P192" s="210">
        <f xml:space="preserve"> INDEX(F_Inputs!$A:$W,MATCH($C192,F_Inputs!$B:$B,0),MATCH(P$87,F_Inputs!$2:$2,0))</f>
        <v>0</v>
      </c>
      <c r="Q192" s="210">
        <f xml:space="preserve"> INDEX(F_Inputs!$A:$W,MATCH($C192,F_Inputs!$B:$B,0),MATCH(Q$87,F_Inputs!$2:$2,0))</f>
        <v>0</v>
      </c>
      <c r="R192" s="141"/>
      <c r="S192" s="141"/>
      <c r="T192" s="141"/>
    </row>
    <row r="193" spans="1:20" s="209" customFormat="1">
      <c r="A193" s="41"/>
      <c r="B193" s="170"/>
      <c r="C193" s="41" t="s">
        <v>426</v>
      </c>
      <c r="D193" s="171"/>
      <c r="E193" s="41" t="str">
        <f xml:space="preserve"> INDEX(F_Inputs!$A:$W,MATCH($C193,F_Inputs!$B:$B,0),MATCH(E$87,F_Inputs!$2:$2,0))</f>
        <v>RCV CPI(H) bf balance - DMMY - real</v>
      </c>
      <c r="F193" s="41"/>
      <c r="G193" s="41" t="str">
        <f xml:space="preserve"> INDEX(F_Inputs!$A:$W,MATCH($C193,F_Inputs!$B:$B,0),MATCH(G$87,F_Inputs!$2:$2,0))</f>
        <v>£m</v>
      </c>
      <c r="H193" s="41"/>
      <c r="I193" s="41"/>
      <c r="J193" s="210">
        <f xml:space="preserve"> INDEX(F_Inputs!$A:$W,MATCH($C193,F_Inputs!$B:$B,0),MATCH(J$87,F_Inputs!$2:$2,0))</f>
        <v>0</v>
      </c>
      <c r="K193" s="210">
        <f xml:space="preserve"> INDEX(F_Inputs!$A:$W,MATCH($C193,F_Inputs!$B:$B,0),MATCH(K$87,F_Inputs!$2:$2,0))</f>
        <v>0</v>
      </c>
      <c r="L193" s="210">
        <f xml:space="preserve"> INDEX(F_Inputs!$A:$W,MATCH($C193,F_Inputs!$B:$B,0),MATCH(L$87,F_Inputs!$2:$2,0))</f>
        <v>0</v>
      </c>
      <c r="M193" s="210">
        <f xml:space="preserve"> INDEX(F_Inputs!$A:$W,MATCH($C193,F_Inputs!$B:$B,0),MATCH(M$87,F_Inputs!$2:$2,0))</f>
        <v>0</v>
      </c>
      <c r="N193" s="210">
        <f xml:space="preserve"> INDEX(F_Inputs!$A:$W,MATCH($C193,F_Inputs!$B:$B,0),MATCH(N$87,F_Inputs!$2:$2,0))</f>
        <v>0</v>
      </c>
      <c r="O193" s="210">
        <f xml:space="preserve"> INDEX(F_Inputs!$A:$W,MATCH($C193,F_Inputs!$B:$B,0),MATCH(O$87,F_Inputs!$2:$2,0))</f>
        <v>0</v>
      </c>
      <c r="P193" s="210">
        <f xml:space="preserve"> INDEX(F_Inputs!$A:$W,MATCH($C193,F_Inputs!$B:$B,0),MATCH(P$87,F_Inputs!$2:$2,0))</f>
        <v>0</v>
      </c>
      <c r="Q193" s="210">
        <f xml:space="preserve"> INDEX(F_Inputs!$A:$W,MATCH($C193,F_Inputs!$B:$B,0),MATCH(Q$87,F_Inputs!$2:$2,0))</f>
        <v>0</v>
      </c>
      <c r="R193" s="141"/>
      <c r="S193" s="141"/>
      <c r="T193" s="141"/>
    </row>
    <row r="194" spans="1:20" s="209" customFormat="1">
      <c r="A194" s="41"/>
      <c r="B194" s="170"/>
      <c r="C194" s="41" t="s">
        <v>428</v>
      </c>
      <c r="D194" s="171"/>
      <c r="E194" s="41" t="str">
        <f xml:space="preserve"> INDEX(F_Inputs!$A:$W,MATCH($C194,F_Inputs!$B:$B,0),MATCH(E$87,F_Inputs!$2:$2,0))</f>
        <v>RCV additions balance BEG - DMMY - nominal</v>
      </c>
      <c r="F194" s="41"/>
      <c r="G194" s="41" t="str">
        <f xml:space="preserve"> INDEX(F_Inputs!$A:$W,MATCH($C194,F_Inputs!$B:$B,0),MATCH(G$87,F_Inputs!$2:$2,0))</f>
        <v>£m</v>
      </c>
      <c r="H194" s="41"/>
      <c r="I194" s="41"/>
      <c r="J194" s="210">
        <f xml:space="preserve"> INDEX(F_Inputs!$A:$W,MATCH($C194,F_Inputs!$B:$B,0),MATCH(J$87,F_Inputs!$2:$2,0))</f>
        <v>0</v>
      </c>
      <c r="K194" s="210">
        <f xml:space="preserve"> INDEX(F_Inputs!$A:$W,MATCH($C194,F_Inputs!$B:$B,0),MATCH(K$87,F_Inputs!$2:$2,0))</f>
        <v>0</v>
      </c>
      <c r="L194" s="210">
        <f xml:space="preserve"> INDEX(F_Inputs!$A:$W,MATCH($C194,F_Inputs!$B:$B,0),MATCH(L$87,F_Inputs!$2:$2,0))</f>
        <v>0</v>
      </c>
      <c r="M194" s="210">
        <f xml:space="preserve"> INDEX(F_Inputs!$A:$W,MATCH($C194,F_Inputs!$B:$B,0),MATCH(M$87,F_Inputs!$2:$2,0))</f>
        <v>0</v>
      </c>
      <c r="N194" s="210">
        <f xml:space="preserve"> INDEX(F_Inputs!$A:$W,MATCH($C194,F_Inputs!$B:$B,0),MATCH(N$87,F_Inputs!$2:$2,0))</f>
        <v>0</v>
      </c>
      <c r="O194" s="210">
        <f xml:space="preserve"> INDEX(F_Inputs!$A:$W,MATCH($C194,F_Inputs!$B:$B,0),MATCH(O$87,F_Inputs!$2:$2,0))</f>
        <v>0</v>
      </c>
      <c r="P194" s="210">
        <f xml:space="preserve"> INDEX(F_Inputs!$A:$W,MATCH($C194,F_Inputs!$B:$B,0),MATCH(P$87,F_Inputs!$2:$2,0))</f>
        <v>0</v>
      </c>
      <c r="Q194" s="210">
        <f xml:space="preserve"> INDEX(F_Inputs!$A:$W,MATCH($C194,F_Inputs!$B:$B,0),MATCH(Q$87,F_Inputs!$2:$2,0))</f>
        <v>0</v>
      </c>
      <c r="R194" s="141"/>
      <c r="S194" s="141"/>
      <c r="T194" s="141"/>
    </row>
    <row r="195" spans="1:20" s="209" customFormat="1">
      <c r="A195" s="41"/>
      <c r="B195" s="170"/>
      <c r="C195" s="41" t="s">
        <v>430</v>
      </c>
      <c r="D195" s="171"/>
      <c r="E195" s="41" t="str">
        <f xml:space="preserve"> INDEX(F_Inputs!$A:$W,MATCH($C195,F_Inputs!$B:$B,0),MATCH(E$87,F_Inputs!$2:$2,0))</f>
        <v>Indexation of RCV additions b/f - DMMY - nominal</v>
      </c>
      <c r="F195" s="41"/>
      <c r="G195" s="41" t="str">
        <f xml:space="preserve"> INDEX(F_Inputs!$A:$W,MATCH($C195,F_Inputs!$B:$B,0),MATCH(G$87,F_Inputs!$2:$2,0))</f>
        <v>£m</v>
      </c>
      <c r="H195" s="41"/>
      <c r="I195" s="41"/>
      <c r="J195" s="210">
        <f xml:space="preserve"> INDEX(F_Inputs!$A:$W,MATCH($C195,F_Inputs!$B:$B,0),MATCH(J$87,F_Inputs!$2:$2,0))</f>
        <v>0</v>
      </c>
      <c r="K195" s="210">
        <f xml:space="preserve"> INDEX(F_Inputs!$A:$W,MATCH($C195,F_Inputs!$B:$B,0),MATCH(K$87,F_Inputs!$2:$2,0))</f>
        <v>0</v>
      </c>
      <c r="L195" s="210">
        <f xml:space="preserve"> INDEX(F_Inputs!$A:$W,MATCH($C195,F_Inputs!$B:$B,0),MATCH(L$87,F_Inputs!$2:$2,0))</f>
        <v>0</v>
      </c>
      <c r="M195" s="210">
        <f xml:space="preserve"> INDEX(F_Inputs!$A:$W,MATCH($C195,F_Inputs!$B:$B,0),MATCH(M$87,F_Inputs!$2:$2,0))</f>
        <v>0</v>
      </c>
      <c r="N195" s="210">
        <f xml:space="preserve"> INDEX(F_Inputs!$A:$W,MATCH($C195,F_Inputs!$B:$B,0),MATCH(N$87,F_Inputs!$2:$2,0))</f>
        <v>0</v>
      </c>
      <c r="O195" s="210">
        <f xml:space="preserve"> INDEX(F_Inputs!$A:$W,MATCH($C195,F_Inputs!$B:$B,0),MATCH(O$87,F_Inputs!$2:$2,0))</f>
        <v>0</v>
      </c>
      <c r="P195" s="210">
        <f xml:space="preserve"> INDEX(F_Inputs!$A:$W,MATCH($C195,F_Inputs!$B:$B,0),MATCH(P$87,F_Inputs!$2:$2,0))</f>
        <v>0</v>
      </c>
      <c r="Q195" s="210">
        <f xml:space="preserve"> INDEX(F_Inputs!$A:$W,MATCH($C195,F_Inputs!$B:$B,0),MATCH(Q$87,F_Inputs!$2:$2,0))</f>
        <v>0</v>
      </c>
      <c r="R195" s="141"/>
      <c r="S195" s="141"/>
      <c r="T195" s="141"/>
    </row>
    <row r="196" spans="1:20" s="209" customFormat="1">
      <c r="A196" s="41"/>
      <c r="B196" s="170"/>
      <c r="C196" s="41" t="s">
        <v>432</v>
      </c>
      <c r="D196" s="171"/>
      <c r="E196" s="41" t="str">
        <f xml:space="preserve"> INDEX(F_Inputs!$A:$W,MATCH($C196,F_Inputs!$B:$B,0),MATCH(E$87,F_Inputs!$2:$2,0))</f>
        <v>Dummy control: Non-PAYG Totex - nominal</v>
      </c>
      <c r="F196" s="41"/>
      <c r="G196" s="41" t="str">
        <f xml:space="preserve"> INDEX(F_Inputs!$A:$W,MATCH($C196,F_Inputs!$B:$B,0),MATCH(G$87,F_Inputs!$2:$2,0))</f>
        <v>£m</v>
      </c>
      <c r="H196" s="41"/>
      <c r="I196" s="41"/>
      <c r="J196" s="210">
        <f xml:space="preserve"> INDEX(F_Inputs!$A:$W,MATCH($C196,F_Inputs!$B:$B,0),MATCH(J$87,F_Inputs!$2:$2,0))</f>
        <v>0</v>
      </c>
      <c r="K196" s="210">
        <f xml:space="preserve"> INDEX(F_Inputs!$A:$W,MATCH($C196,F_Inputs!$B:$B,0),MATCH(K$87,F_Inputs!$2:$2,0))</f>
        <v>0</v>
      </c>
      <c r="L196" s="210">
        <f xml:space="preserve"> INDEX(F_Inputs!$A:$W,MATCH($C196,F_Inputs!$B:$B,0),MATCH(L$87,F_Inputs!$2:$2,0))</f>
        <v>0</v>
      </c>
      <c r="M196" s="210">
        <f xml:space="preserve"> INDEX(F_Inputs!$A:$W,MATCH($C196,F_Inputs!$B:$B,0),MATCH(M$87,F_Inputs!$2:$2,0))</f>
        <v>0</v>
      </c>
      <c r="N196" s="210">
        <f xml:space="preserve"> INDEX(F_Inputs!$A:$W,MATCH($C196,F_Inputs!$B:$B,0),MATCH(N$87,F_Inputs!$2:$2,0))</f>
        <v>0</v>
      </c>
      <c r="O196" s="210">
        <f xml:space="preserve"> INDEX(F_Inputs!$A:$W,MATCH($C196,F_Inputs!$B:$B,0),MATCH(O$87,F_Inputs!$2:$2,0))</f>
        <v>0</v>
      </c>
      <c r="P196" s="210">
        <f xml:space="preserve"> INDEX(F_Inputs!$A:$W,MATCH($C196,F_Inputs!$B:$B,0),MATCH(P$87,F_Inputs!$2:$2,0))</f>
        <v>0</v>
      </c>
      <c r="Q196" s="210">
        <f xml:space="preserve"> INDEX(F_Inputs!$A:$W,MATCH($C196,F_Inputs!$B:$B,0),MATCH(Q$87,F_Inputs!$2:$2,0))</f>
        <v>0</v>
      </c>
      <c r="R196" s="141"/>
      <c r="S196" s="141"/>
      <c r="T196" s="141"/>
    </row>
    <row r="197" spans="1:20" s="209" customFormat="1">
      <c r="A197" s="41"/>
      <c r="B197" s="170"/>
      <c r="C197" s="41" t="s">
        <v>434</v>
      </c>
      <c r="D197" s="171"/>
      <c r="E197" s="41" t="str">
        <f xml:space="preserve"> INDEX(F_Inputs!$A:$W,MATCH($C197,F_Inputs!$B:$B,0),MATCH(E$87,F_Inputs!$2:$2,0))</f>
        <v>RCV additions depreciation - DMMY - nominal POS</v>
      </c>
      <c r="F197" s="41"/>
      <c r="G197" s="41" t="str">
        <f xml:space="preserve"> INDEX(F_Inputs!$A:$W,MATCH($C197,F_Inputs!$B:$B,0),MATCH(G$87,F_Inputs!$2:$2,0))</f>
        <v>£m</v>
      </c>
      <c r="H197" s="41"/>
      <c r="I197" s="41"/>
      <c r="J197" s="210">
        <f xml:space="preserve"> INDEX(F_Inputs!$A:$W,MATCH($C197,F_Inputs!$B:$B,0),MATCH(J$87,F_Inputs!$2:$2,0))</f>
        <v>0</v>
      </c>
      <c r="K197" s="210">
        <f xml:space="preserve"> INDEX(F_Inputs!$A:$W,MATCH($C197,F_Inputs!$B:$B,0),MATCH(K$87,F_Inputs!$2:$2,0))</f>
        <v>0</v>
      </c>
      <c r="L197" s="210">
        <f xml:space="preserve"> INDEX(F_Inputs!$A:$W,MATCH($C197,F_Inputs!$B:$B,0),MATCH(L$87,F_Inputs!$2:$2,0))</f>
        <v>0</v>
      </c>
      <c r="M197" s="210">
        <f xml:space="preserve"> INDEX(F_Inputs!$A:$W,MATCH($C197,F_Inputs!$B:$B,0),MATCH(M$87,F_Inputs!$2:$2,0))</f>
        <v>0</v>
      </c>
      <c r="N197" s="210">
        <f xml:space="preserve"> INDEX(F_Inputs!$A:$W,MATCH($C197,F_Inputs!$B:$B,0),MATCH(N$87,F_Inputs!$2:$2,0))</f>
        <v>0</v>
      </c>
      <c r="O197" s="210">
        <f xml:space="preserve"> INDEX(F_Inputs!$A:$W,MATCH($C197,F_Inputs!$B:$B,0),MATCH(O$87,F_Inputs!$2:$2,0))</f>
        <v>0</v>
      </c>
      <c r="P197" s="210">
        <f xml:space="preserve"> INDEX(F_Inputs!$A:$W,MATCH($C197,F_Inputs!$B:$B,0),MATCH(P$87,F_Inputs!$2:$2,0))</f>
        <v>0</v>
      </c>
      <c r="Q197" s="210">
        <f xml:space="preserve"> INDEX(F_Inputs!$A:$W,MATCH($C197,F_Inputs!$B:$B,0),MATCH(Q$87,F_Inputs!$2:$2,0))</f>
        <v>0</v>
      </c>
      <c r="R197" s="141"/>
      <c r="S197" s="141"/>
      <c r="T197" s="141"/>
    </row>
    <row r="198" spans="1:20" s="209" customFormat="1">
      <c r="A198" s="41"/>
      <c r="B198" s="170"/>
      <c r="C198" s="41" t="s">
        <v>436</v>
      </c>
      <c r="D198" s="171"/>
      <c r="E198" s="41" t="str">
        <f xml:space="preserve"> INDEX(F_Inputs!$A:$W,MATCH($C198,F_Inputs!$B:$B,0),MATCH(E$87,F_Inputs!$2:$2,0))</f>
        <v>RCV additions balance - DMMY - real</v>
      </c>
      <c r="F198" s="41"/>
      <c r="G198" s="41" t="str">
        <f xml:space="preserve"> INDEX(F_Inputs!$A:$W,MATCH($C198,F_Inputs!$B:$B,0),MATCH(G$87,F_Inputs!$2:$2,0))</f>
        <v>£m</v>
      </c>
      <c r="H198" s="41"/>
      <c r="I198" s="41"/>
      <c r="J198" s="210">
        <f xml:space="preserve"> INDEX(F_Inputs!$A:$W,MATCH($C198,F_Inputs!$B:$B,0),MATCH(J$87,F_Inputs!$2:$2,0))</f>
        <v>0</v>
      </c>
      <c r="K198" s="210">
        <f xml:space="preserve"> INDEX(F_Inputs!$A:$W,MATCH($C198,F_Inputs!$B:$B,0),MATCH(K$87,F_Inputs!$2:$2,0))</f>
        <v>0</v>
      </c>
      <c r="L198" s="210">
        <f xml:space="preserve"> INDEX(F_Inputs!$A:$W,MATCH($C198,F_Inputs!$B:$B,0),MATCH(L$87,F_Inputs!$2:$2,0))</f>
        <v>0</v>
      </c>
      <c r="M198" s="210">
        <f xml:space="preserve"> INDEX(F_Inputs!$A:$W,MATCH($C198,F_Inputs!$B:$B,0),MATCH(M$87,F_Inputs!$2:$2,0))</f>
        <v>0</v>
      </c>
      <c r="N198" s="210">
        <f xml:space="preserve"> INDEX(F_Inputs!$A:$W,MATCH($C198,F_Inputs!$B:$B,0),MATCH(N$87,F_Inputs!$2:$2,0))</f>
        <v>0</v>
      </c>
      <c r="O198" s="210">
        <f xml:space="preserve"> INDEX(F_Inputs!$A:$W,MATCH($C198,F_Inputs!$B:$B,0),MATCH(O$87,F_Inputs!$2:$2,0))</f>
        <v>0</v>
      </c>
      <c r="P198" s="210">
        <f xml:space="preserve"> INDEX(F_Inputs!$A:$W,MATCH($C198,F_Inputs!$B:$B,0),MATCH(P$87,F_Inputs!$2:$2,0))</f>
        <v>0</v>
      </c>
      <c r="Q198" s="210">
        <f xml:space="preserve"> INDEX(F_Inputs!$A:$W,MATCH($C198,F_Inputs!$B:$B,0),MATCH(Q$87,F_Inputs!$2:$2,0))</f>
        <v>0</v>
      </c>
      <c r="R198" s="141"/>
      <c r="S198" s="141"/>
      <c r="T198" s="141"/>
    </row>
    <row r="199" spans="1:20" s="209" customFormat="1">
      <c r="A199" s="41"/>
      <c r="B199" s="170"/>
      <c r="C199" s="41" t="s">
        <v>438</v>
      </c>
      <c r="D199" s="171"/>
      <c r="E199" s="41" t="str">
        <f xml:space="preserve"> INDEX(F_Inputs!$A:$W,MATCH($C199,F_Inputs!$B:$B,0),MATCH(E$87,F_Inputs!$2:$2,0))</f>
        <v>RCV balance - DMMY BEG - nominal</v>
      </c>
      <c r="F199" s="41"/>
      <c r="G199" s="41" t="str">
        <f xml:space="preserve"> INDEX(F_Inputs!$A:$W,MATCH($C199,F_Inputs!$B:$B,0),MATCH(G$87,F_Inputs!$2:$2,0))</f>
        <v>£m</v>
      </c>
      <c r="H199" s="41"/>
      <c r="I199" s="41"/>
      <c r="J199" s="210">
        <f xml:space="preserve"> INDEX(F_Inputs!$A:$W,MATCH($C199,F_Inputs!$B:$B,0),MATCH(J$87,F_Inputs!$2:$2,0))</f>
        <v>0</v>
      </c>
      <c r="K199" s="210">
        <f xml:space="preserve"> INDEX(F_Inputs!$A:$W,MATCH($C199,F_Inputs!$B:$B,0),MATCH(K$87,F_Inputs!$2:$2,0))</f>
        <v>0</v>
      </c>
      <c r="L199" s="210">
        <f xml:space="preserve"> INDEX(F_Inputs!$A:$W,MATCH($C199,F_Inputs!$B:$B,0),MATCH(L$87,F_Inputs!$2:$2,0))</f>
        <v>0</v>
      </c>
      <c r="M199" s="210">
        <f xml:space="preserve"> INDEX(F_Inputs!$A:$W,MATCH($C199,F_Inputs!$B:$B,0),MATCH(M$87,F_Inputs!$2:$2,0))</f>
        <v>0</v>
      </c>
      <c r="N199" s="210">
        <f xml:space="preserve"> INDEX(F_Inputs!$A:$W,MATCH($C199,F_Inputs!$B:$B,0),MATCH(N$87,F_Inputs!$2:$2,0))</f>
        <v>0</v>
      </c>
      <c r="O199" s="210">
        <f xml:space="preserve"> INDEX(F_Inputs!$A:$W,MATCH($C199,F_Inputs!$B:$B,0),MATCH(O$87,F_Inputs!$2:$2,0))</f>
        <v>0</v>
      </c>
      <c r="P199" s="210">
        <f xml:space="preserve"> INDEX(F_Inputs!$A:$W,MATCH($C199,F_Inputs!$B:$B,0),MATCH(P$87,F_Inputs!$2:$2,0))</f>
        <v>0</v>
      </c>
      <c r="Q199" s="210">
        <f xml:space="preserve"> INDEX(F_Inputs!$A:$W,MATCH($C199,F_Inputs!$B:$B,0),MATCH(Q$87,F_Inputs!$2:$2,0))</f>
        <v>0</v>
      </c>
      <c r="R199" s="141"/>
      <c r="S199" s="141"/>
      <c r="T199" s="141"/>
    </row>
    <row r="200" spans="1:20" s="209" customFormat="1">
      <c r="A200" s="41"/>
      <c r="B200" s="170"/>
      <c r="C200" s="41" t="s">
        <v>440</v>
      </c>
      <c r="D200" s="171"/>
      <c r="E200" s="41" t="str">
        <f xml:space="preserve"> INDEX(F_Inputs!$A:$W,MATCH($C200,F_Inputs!$B:$B,0),MATCH(E$87,F_Inputs!$2:$2,0))</f>
        <v>Indexation on RCV balance BEG - DMMY - nominal</v>
      </c>
      <c r="F200" s="41"/>
      <c r="G200" s="41" t="str">
        <f xml:space="preserve"> INDEX(F_Inputs!$A:$W,MATCH($C200,F_Inputs!$B:$B,0),MATCH(G$87,F_Inputs!$2:$2,0))</f>
        <v>£m</v>
      </c>
      <c r="H200" s="41"/>
      <c r="I200" s="41"/>
      <c r="J200" s="210">
        <f xml:space="preserve"> INDEX(F_Inputs!$A:$W,MATCH($C200,F_Inputs!$B:$B,0),MATCH(J$87,F_Inputs!$2:$2,0))</f>
        <v>0</v>
      </c>
      <c r="K200" s="210">
        <f xml:space="preserve"> INDEX(F_Inputs!$A:$W,MATCH($C200,F_Inputs!$B:$B,0),MATCH(K$87,F_Inputs!$2:$2,0))</f>
        <v>0</v>
      </c>
      <c r="L200" s="210">
        <f xml:space="preserve"> INDEX(F_Inputs!$A:$W,MATCH($C200,F_Inputs!$B:$B,0),MATCH(L$87,F_Inputs!$2:$2,0))</f>
        <v>0</v>
      </c>
      <c r="M200" s="210">
        <f xml:space="preserve"> INDEX(F_Inputs!$A:$W,MATCH($C200,F_Inputs!$B:$B,0),MATCH(M$87,F_Inputs!$2:$2,0))</f>
        <v>0</v>
      </c>
      <c r="N200" s="210">
        <f xml:space="preserve"> INDEX(F_Inputs!$A:$W,MATCH($C200,F_Inputs!$B:$B,0),MATCH(N$87,F_Inputs!$2:$2,0))</f>
        <v>0</v>
      </c>
      <c r="O200" s="210">
        <f xml:space="preserve"> INDEX(F_Inputs!$A:$W,MATCH($C200,F_Inputs!$B:$B,0),MATCH(O$87,F_Inputs!$2:$2,0))</f>
        <v>0</v>
      </c>
      <c r="P200" s="210">
        <f xml:space="preserve"> INDEX(F_Inputs!$A:$W,MATCH($C200,F_Inputs!$B:$B,0),MATCH(P$87,F_Inputs!$2:$2,0))</f>
        <v>0</v>
      </c>
      <c r="Q200" s="210">
        <f xml:space="preserve"> INDEX(F_Inputs!$A:$W,MATCH($C200,F_Inputs!$B:$B,0),MATCH(Q$87,F_Inputs!$2:$2,0))</f>
        <v>0</v>
      </c>
      <c r="R200" s="141"/>
      <c r="S200" s="141"/>
      <c r="T200" s="141"/>
    </row>
    <row r="201" spans="1:20" s="209" customFormat="1">
      <c r="A201" s="41"/>
      <c r="B201" s="170"/>
      <c r="C201" s="41" t="s">
        <v>442</v>
      </c>
      <c r="D201" s="171"/>
      <c r="E201" s="41" t="str">
        <f xml:space="preserve"> INDEX(F_Inputs!$A:$W,MATCH($C201,F_Inputs!$B:$B,0),MATCH(E$87,F_Inputs!$2:$2,0))</f>
        <v>RCV balance - DMMY - real</v>
      </c>
      <c r="F201" s="41"/>
      <c r="G201" s="41" t="str">
        <f xml:space="preserve"> INDEX(F_Inputs!$A:$W,MATCH($C201,F_Inputs!$B:$B,0),MATCH(G$87,F_Inputs!$2:$2,0))</f>
        <v>£m</v>
      </c>
      <c r="H201" s="41"/>
      <c r="I201" s="41"/>
      <c r="J201" s="210">
        <f xml:space="preserve"> INDEX(F_Inputs!$A:$W,MATCH($C201,F_Inputs!$B:$B,0),MATCH(J$87,F_Inputs!$2:$2,0))</f>
        <v>0</v>
      </c>
      <c r="K201" s="210">
        <f xml:space="preserve"> INDEX(F_Inputs!$A:$W,MATCH($C201,F_Inputs!$B:$B,0),MATCH(K$87,F_Inputs!$2:$2,0))</f>
        <v>0</v>
      </c>
      <c r="L201" s="210">
        <f xml:space="preserve"> INDEX(F_Inputs!$A:$W,MATCH($C201,F_Inputs!$B:$B,0),MATCH(L$87,F_Inputs!$2:$2,0))</f>
        <v>0</v>
      </c>
      <c r="M201" s="210">
        <f xml:space="preserve"> INDEX(F_Inputs!$A:$W,MATCH($C201,F_Inputs!$B:$B,0),MATCH(M$87,F_Inputs!$2:$2,0))</f>
        <v>0</v>
      </c>
      <c r="N201" s="210">
        <f xml:space="preserve"> INDEX(F_Inputs!$A:$W,MATCH($C201,F_Inputs!$B:$B,0),MATCH(N$87,F_Inputs!$2:$2,0))</f>
        <v>0</v>
      </c>
      <c r="O201" s="210">
        <f xml:space="preserve"> INDEX(F_Inputs!$A:$W,MATCH($C201,F_Inputs!$B:$B,0),MATCH(O$87,F_Inputs!$2:$2,0))</f>
        <v>0</v>
      </c>
      <c r="P201" s="210">
        <f xml:space="preserve"> INDEX(F_Inputs!$A:$W,MATCH($C201,F_Inputs!$B:$B,0),MATCH(P$87,F_Inputs!$2:$2,0))</f>
        <v>0</v>
      </c>
      <c r="Q201" s="210">
        <f xml:space="preserve"> INDEX(F_Inputs!$A:$W,MATCH($C201,F_Inputs!$B:$B,0),MATCH(Q$87,F_Inputs!$2:$2,0))</f>
        <v>0</v>
      </c>
      <c r="R201" s="141"/>
      <c r="S201" s="141"/>
      <c r="T201" s="141"/>
    </row>
    <row r="202" spans="1:20" s="283" customFormat="1">
      <c r="A202" s="256"/>
      <c r="B202" s="257"/>
      <c r="C202" s="41" t="s">
        <v>469</v>
      </c>
      <c r="D202" s="255"/>
      <c r="E202" s="41" t="str">
        <f xml:space="preserve"> INDEX(F_Inputs!$A:$W,MATCH($C202,F_Inputs!$B:$B,0),MATCH(E$87,F_Inputs!$2:$2,0))</f>
        <v>Run-off rate - CPI(H) + RPI wedge - active - DMMY</v>
      </c>
      <c r="F202" s="41"/>
      <c r="G202" s="41" t="str">
        <f xml:space="preserve"> INDEX(F_Inputs!$A:$W,MATCH($C202,F_Inputs!$B:$B,0),MATCH(G$87,F_Inputs!$2:$2,0))</f>
        <v>%</v>
      </c>
      <c r="H202" s="41"/>
      <c r="I202" s="41"/>
      <c r="J202" s="285">
        <f xml:space="preserve"> INDEX(F_Inputs!$A:$W,MATCH($C202,F_Inputs!$B:$B,0),MATCH(J$87,F_Inputs!$2:$2,0))</f>
        <v>0</v>
      </c>
      <c r="K202" s="285">
        <f xml:space="preserve"> INDEX(F_Inputs!$A:$W,MATCH($C202,F_Inputs!$B:$B,0),MATCH(K$87,F_Inputs!$2:$2,0))</f>
        <v>0</v>
      </c>
      <c r="L202" s="285">
        <f xml:space="preserve"> INDEX(F_Inputs!$A:$W,MATCH($C202,F_Inputs!$B:$B,0),MATCH(L$87,F_Inputs!$2:$2,0))</f>
        <v>0</v>
      </c>
      <c r="M202" s="286">
        <f xml:space="preserve"> INDEX(F_Inputs!$A:$W,MATCH($C202,F_Inputs!$B:$B,0),MATCH(M$87,F_Inputs!$2:$2,0))</f>
        <v>0</v>
      </c>
      <c r="N202" s="286">
        <f xml:space="preserve"> INDEX(F_Inputs!$A:$W,MATCH($C202,F_Inputs!$B:$B,0),MATCH(N$87,F_Inputs!$2:$2,0))</f>
        <v>0</v>
      </c>
      <c r="O202" s="286">
        <f xml:space="preserve"> INDEX(F_Inputs!$A:$W,MATCH($C202,F_Inputs!$B:$B,0),MATCH(O$87,F_Inputs!$2:$2,0))</f>
        <v>0</v>
      </c>
      <c r="P202" s="286">
        <f xml:space="preserve"> INDEX(F_Inputs!$A:$W,MATCH($C202,F_Inputs!$B:$B,0),MATCH(P$87,F_Inputs!$2:$2,0))</f>
        <v>0</v>
      </c>
      <c r="Q202" s="286">
        <f xml:space="preserve"> INDEX(F_Inputs!$A:$W,MATCH($C202,F_Inputs!$B:$B,0),MATCH(Q$87,F_Inputs!$2:$2,0))</f>
        <v>0</v>
      </c>
    </row>
    <row r="203" spans="1:20" s="33" customFormat="1">
      <c r="A203" s="34"/>
      <c r="B203" s="42"/>
      <c r="C203" s="34"/>
      <c r="D203" s="34"/>
      <c r="E203" s="34"/>
      <c r="F203" s="34"/>
      <c r="G203" s="34"/>
      <c r="H203" s="34"/>
      <c r="I203" s="34"/>
      <c r="J203" s="34"/>
      <c r="K203" s="34"/>
      <c r="L203" s="34"/>
      <c r="M203" s="34"/>
      <c r="N203" s="34"/>
      <c r="O203" s="34"/>
      <c r="P203" s="34"/>
      <c r="Q203" s="34"/>
      <c r="R203" s="34"/>
      <c r="S203" s="34"/>
      <c r="T203" s="34"/>
    </row>
    <row r="204" spans="1:20" s="37" customFormat="1">
      <c r="A204" s="33" t="s">
        <v>599</v>
      </c>
      <c r="B204" s="168"/>
      <c r="C204" s="33"/>
      <c r="D204" s="33"/>
      <c r="E204" s="33"/>
      <c r="F204" s="33"/>
      <c r="G204" s="33"/>
      <c r="H204" s="33"/>
      <c r="I204" s="33"/>
      <c r="J204" s="33"/>
      <c r="K204" s="33"/>
      <c r="L204" s="33"/>
      <c r="M204" s="33"/>
      <c r="N204" s="33"/>
      <c r="O204" s="33"/>
      <c r="P204" s="33"/>
      <c r="Q204" s="33"/>
      <c r="R204" s="33"/>
      <c r="S204" s="33"/>
      <c r="T204" s="33"/>
    </row>
    <row r="205" spans="1:20" s="33" customFormat="1">
      <c r="A205" s="34"/>
      <c r="B205" s="42"/>
      <c r="C205" s="34"/>
      <c r="D205" s="34"/>
      <c r="E205" s="34"/>
      <c r="F205" s="34"/>
      <c r="G205" s="34"/>
      <c r="H205" s="34"/>
      <c r="I205" s="34"/>
      <c r="J205" s="34"/>
      <c r="K205" s="34"/>
      <c r="L205" s="34"/>
      <c r="M205" s="34"/>
      <c r="N205" s="34"/>
      <c r="O205" s="34"/>
      <c r="P205" s="34"/>
      <c r="Q205" s="34"/>
      <c r="R205" s="34"/>
      <c r="S205" s="34"/>
      <c r="T205" s="34"/>
    </row>
    <row r="206" spans="1:20" s="33" customFormat="1">
      <c r="A206" s="34"/>
      <c r="B206" s="42"/>
      <c r="C206" s="34"/>
      <c r="D206" s="34"/>
      <c r="E206" s="34" t="s">
        <v>600</v>
      </c>
      <c r="F206" s="34"/>
      <c r="G206" s="34" t="s">
        <v>446</v>
      </c>
      <c r="H206" s="34"/>
      <c r="I206" s="34"/>
      <c r="J206" s="300"/>
      <c r="K206" s="300"/>
      <c r="L206" s="300"/>
      <c r="M206" s="248">
        <v>0.4</v>
      </c>
      <c r="N206" s="248">
        <v>0.4</v>
      </c>
      <c r="O206" s="248">
        <v>0.4</v>
      </c>
      <c r="P206" s="248">
        <v>0.4</v>
      </c>
      <c r="Q206" s="248">
        <v>0.4</v>
      </c>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7" customFormat="1">
      <c r="A208" s="33" t="s">
        <v>601</v>
      </c>
      <c r="B208" s="168"/>
      <c r="C208" s="33"/>
      <c r="D208" s="33"/>
      <c r="E208" s="33"/>
      <c r="F208" s="33"/>
      <c r="G208" s="33"/>
      <c r="H208" s="33"/>
      <c r="I208" s="33"/>
      <c r="J208" s="33"/>
      <c r="K208" s="33"/>
      <c r="L208" s="33"/>
      <c r="M208" s="33"/>
      <c r="N208" s="33"/>
      <c r="O208" s="33"/>
      <c r="P208" s="33"/>
      <c r="Q208" s="33"/>
      <c r="R208" s="33"/>
      <c r="S208" s="33"/>
      <c r="T208" s="33"/>
    </row>
    <row r="209" spans="1:20" s="33" customFormat="1">
      <c r="A209" s="34"/>
      <c r="B209" s="42"/>
      <c r="C209" s="34"/>
      <c r="D209" s="34"/>
      <c r="E209" s="34"/>
      <c r="F209" s="34"/>
      <c r="G209" s="34"/>
      <c r="H209" s="34"/>
      <c r="I209" s="34"/>
      <c r="J209" s="34"/>
      <c r="K209" s="34"/>
      <c r="L209" s="34"/>
      <c r="M209" s="34"/>
      <c r="N209" s="34"/>
      <c r="O209" s="34"/>
      <c r="P209" s="34"/>
      <c r="Q209" s="34"/>
      <c r="R209" s="34"/>
      <c r="S209" s="34"/>
      <c r="T209" s="34"/>
    </row>
    <row r="210" spans="1:20" s="33" customFormat="1">
      <c r="A210" s="34"/>
      <c r="B210" s="42"/>
      <c r="C210" s="34"/>
      <c r="D210" s="34"/>
      <c r="E210" s="34" t="s">
        <v>602</v>
      </c>
      <c r="F210" s="34"/>
      <c r="G210" s="34" t="s">
        <v>446</v>
      </c>
      <c r="H210" s="34"/>
      <c r="I210" s="34"/>
      <c r="J210" s="300"/>
      <c r="K210" s="300"/>
      <c r="L210" s="300"/>
      <c r="M210" s="299">
        <v>0.77480000000000004</v>
      </c>
      <c r="N210" s="384">
        <f xml:space="preserve"> M211</f>
        <v>0.45490000000000003</v>
      </c>
      <c r="O210" s="384">
        <f t="shared" ref="O210:Q210" si="0" xml:space="preserve"> N211</f>
        <v>0</v>
      </c>
      <c r="P210" s="384">
        <f t="shared" si="0"/>
        <v>0</v>
      </c>
      <c r="Q210" s="384">
        <f t="shared" si="0"/>
        <v>0</v>
      </c>
      <c r="R210" s="34"/>
      <c r="S210" s="34"/>
      <c r="T210" s="34"/>
    </row>
    <row r="211" spans="1:20" s="33" customFormat="1">
      <c r="A211" s="34"/>
      <c r="B211" s="42"/>
      <c r="C211" s="34"/>
      <c r="D211" s="34"/>
      <c r="E211" s="34" t="s">
        <v>603</v>
      </c>
      <c r="F211" s="34"/>
      <c r="G211" s="34" t="s">
        <v>446</v>
      </c>
      <c r="H211" s="34"/>
      <c r="I211" s="34"/>
      <c r="J211" s="300"/>
      <c r="K211" s="300"/>
      <c r="L211" s="300"/>
      <c r="M211" s="299">
        <v>0.45490000000000003</v>
      </c>
      <c r="N211" s="299"/>
      <c r="O211" s="299"/>
      <c r="P211" s="299"/>
      <c r="Q211" s="299"/>
      <c r="R211" s="34"/>
      <c r="S211" s="34"/>
      <c r="T211" s="34"/>
    </row>
    <row r="212" spans="1:20" s="33" customFormat="1">
      <c r="A212" s="34"/>
      <c r="B212" s="42"/>
      <c r="C212" s="34"/>
      <c r="D212" s="34"/>
      <c r="E212" s="34"/>
      <c r="F212" s="34"/>
      <c r="G212" s="34"/>
      <c r="H212" s="34"/>
      <c r="I212" s="34"/>
      <c r="J212" s="34"/>
      <c r="K212" s="34"/>
      <c r="L212" s="34"/>
      <c r="M212" s="34"/>
      <c r="N212" s="34"/>
      <c r="O212" s="34"/>
      <c r="P212" s="34"/>
      <c r="Q212" s="34"/>
      <c r="R212" s="34"/>
      <c r="S212" s="34"/>
      <c r="T212" s="34"/>
    </row>
    <row r="213" spans="1:20" s="33" customFormat="1">
      <c r="A213" s="34"/>
      <c r="B213" s="42"/>
      <c r="C213" s="34"/>
      <c r="D213" s="34"/>
      <c r="E213" s="34" t="s">
        <v>604</v>
      </c>
      <c r="F213" s="34"/>
      <c r="G213" s="34" t="s">
        <v>446</v>
      </c>
      <c r="H213" s="34"/>
      <c r="I213" s="34"/>
      <c r="J213" s="300"/>
      <c r="K213" s="300"/>
      <c r="L213" s="300"/>
      <c r="M213" s="302">
        <f xml:space="preserve"> IF( AND(M210 &lt;&gt; 0, M211 &lt;&gt; 0), SUM(M210:M211) / 2, 0)</f>
        <v>0.61485000000000001</v>
      </c>
      <c r="N213" s="302">
        <f t="shared" ref="N213:Q213" si="1" xml:space="preserve"> IF( AND(N210 &lt;&gt; 0, N211 &lt;&gt; 0), SUM(N210:N211) / 2, 0)</f>
        <v>0</v>
      </c>
      <c r="O213" s="302">
        <f t="shared" si="1"/>
        <v>0</v>
      </c>
      <c r="P213" s="302">
        <f t="shared" si="1"/>
        <v>0</v>
      </c>
      <c r="Q213" s="302">
        <f t="shared" si="1"/>
        <v>0</v>
      </c>
      <c r="R213" s="34"/>
      <c r="S213" s="34"/>
      <c r="T213" s="34"/>
    </row>
    <row r="214" spans="1:20" s="33" customFormat="1">
      <c r="A214" s="34"/>
      <c r="B214" s="42"/>
      <c r="C214" s="34"/>
      <c r="D214" s="34"/>
      <c r="E214" s="34" t="s">
        <v>605</v>
      </c>
      <c r="F214" s="34"/>
      <c r="G214" s="34" t="s">
        <v>446</v>
      </c>
      <c r="H214" s="34"/>
      <c r="I214" s="34"/>
      <c r="J214" s="300"/>
      <c r="K214" s="300"/>
      <c r="L214" s="300"/>
      <c r="M214" s="302">
        <f t="shared" ref="M214:Q214" si="2" xml:space="preserve"> IF( AND(M210 &lt;&gt; 0, M211 &lt;&gt; 0), 1 - M213, 0)</f>
        <v>0.38514999999999999</v>
      </c>
      <c r="N214" s="302">
        <f t="shared" si="2"/>
        <v>0</v>
      </c>
      <c r="O214" s="302">
        <f t="shared" si="2"/>
        <v>0</v>
      </c>
      <c r="P214" s="302">
        <f t="shared" si="2"/>
        <v>0</v>
      </c>
      <c r="Q214" s="302">
        <f t="shared" si="2"/>
        <v>0</v>
      </c>
      <c r="R214" s="34"/>
      <c r="S214" s="34"/>
      <c r="T214" s="34"/>
    </row>
    <row r="215" spans="1:20" s="33" customFormat="1">
      <c r="A215" s="34"/>
      <c r="B215" s="42"/>
      <c r="C215" s="34"/>
      <c r="D215" s="34"/>
      <c r="E215" s="34"/>
      <c r="F215" s="34"/>
      <c r="G215" s="34"/>
      <c r="H215" s="34"/>
      <c r="I215" s="34"/>
      <c r="J215" s="34"/>
      <c r="K215" s="34"/>
      <c r="L215" s="34"/>
      <c r="M215" s="34"/>
      <c r="N215" s="34"/>
      <c r="O215" s="34"/>
      <c r="P215" s="34"/>
      <c r="Q215" s="34"/>
      <c r="R215" s="34"/>
      <c r="S215" s="34"/>
      <c r="T215" s="34"/>
    </row>
    <row r="216" spans="1:20" s="37" customFormat="1">
      <c r="A216" s="33" t="s">
        <v>19</v>
      </c>
      <c r="B216" s="168"/>
      <c r="C216" s="33"/>
      <c r="D216" s="33"/>
      <c r="E216" s="33"/>
      <c r="F216" s="33"/>
      <c r="G216" s="33"/>
      <c r="H216" s="33"/>
      <c r="I216" s="33"/>
      <c r="J216" s="33"/>
      <c r="K216" s="33"/>
      <c r="L216" s="33"/>
      <c r="M216" s="33"/>
      <c r="N216" s="33"/>
      <c r="O216" s="33"/>
      <c r="P216" s="33"/>
      <c r="Q216" s="33"/>
      <c r="R216" s="33"/>
      <c r="S216" s="33"/>
      <c r="T216" s="33"/>
    </row>
    <row r="217" spans="1:20" s="37" customFormat="1">
      <c r="A217" s="34"/>
      <c r="B217" s="42"/>
      <c r="C217" s="34"/>
      <c r="D217" s="34"/>
      <c r="E217" s="34"/>
      <c r="F217" s="34"/>
      <c r="G217" s="34"/>
      <c r="H217" s="34"/>
      <c r="I217" s="34"/>
      <c r="J217" s="34"/>
      <c r="K217" s="34"/>
      <c r="L217" s="34"/>
      <c r="M217" s="34"/>
      <c r="N217" s="34"/>
      <c r="O217" s="34"/>
      <c r="P217" s="34"/>
      <c r="Q217" s="34"/>
      <c r="R217" s="34"/>
      <c r="S217" s="34"/>
      <c r="T217" s="34"/>
    </row>
    <row r="218" spans="1:20" s="37" customFormat="1">
      <c r="A218" s="34"/>
      <c r="B218" s="42"/>
      <c r="C218" s="34"/>
      <c r="D218" s="34"/>
      <c r="E218" s="36" t="s">
        <v>606</v>
      </c>
      <c r="F218" s="47">
        <v>42826</v>
      </c>
      <c r="G218" s="36" t="s">
        <v>607</v>
      </c>
      <c r="H218" s="34"/>
      <c r="I218" s="34"/>
      <c r="J218" s="34"/>
      <c r="K218" s="34"/>
      <c r="L218" s="34"/>
      <c r="M218" s="34"/>
      <c r="N218" s="34"/>
      <c r="O218" s="34"/>
      <c r="P218" s="34"/>
      <c r="Q218" s="34"/>
      <c r="R218" s="34"/>
      <c r="S218" s="34"/>
      <c r="T218" s="34"/>
    </row>
    <row r="219" spans="1:20" s="37" customFormat="1">
      <c r="A219" s="34"/>
      <c r="B219" s="42"/>
      <c r="C219" s="34"/>
      <c r="D219" s="34"/>
      <c r="E219" s="36"/>
      <c r="F219" s="36"/>
      <c r="G219" s="36"/>
      <c r="H219" s="34"/>
      <c r="I219" s="34"/>
      <c r="J219" s="34"/>
      <c r="K219" s="34"/>
      <c r="L219" s="34"/>
      <c r="M219" s="34"/>
      <c r="N219" s="34"/>
      <c r="O219" s="34"/>
      <c r="P219" s="34"/>
      <c r="Q219" s="34"/>
      <c r="R219" s="34"/>
      <c r="S219" s="34"/>
      <c r="T219" s="34"/>
    </row>
    <row r="220" spans="1:20" s="37" customFormat="1">
      <c r="A220" s="34"/>
      <c r="B220" s="42"/>
      <c r="C220" s="34"/>
      <c r="D220" s="34"/>
      <c r="E220" s="36" t="s">
        <v>608</v>
      </c>
      <c r="F220" s="47">
        <v>43921</v>
      </c>
      <c r="G220" s="36" t="s">
        <v>607</v>
      </c>
      <c r="H220" s="34"/>
      <c r="I220" s="34"/>
      <c r="J220" s="34"/>
      <c r="K220" s="34"/>
      <c r="L220" s="34"/>
      <c r="M220" s="34"/>
      <c r="N220" s="34"/>
      <c r="O220" s="34"/>
      <c r="P220" s="34"/>
      <c r="Q220" s="34"/>
      <c r="R220" s="34"/>
      <c r="S220" s="34"/>
      <c r="T220" s="34"/>
    </row>
    <row r="221" spans="1:20" s="37" customFormat="1">
      <c r="A221" s="34"/>
      <c r="B221" s="42"/>
      <c r="C221" s="34"/>
      <c r="D221" s="34"/>
      <c r="E221" s="36"/>
      <c r="F221" s="36"/>
      <c r="G221" s="36"/>
      <c r="H221" s="34"/>
      <c r="I221" s="34"/>
      <c r="J221" s="34"/>
      <c r="K221" s="34"/>
      <c r="L221" s="34"/>
      <c r="M221" s="34"/>
      <c r="N221" s="34"/>
      <c r="O221" s="34"/>
      <c r="P221" s="34"/>
      <c r="Q221" s="34"/>
      <c r="R221" s="34"/>
      <c r="S221" s="34"/>
      <c r="T221" s="34"/>
    </row>
    <row r="222" spans="1:20" s="37" customFormat="1">
      <c r="A222" s="34"/>
      <c r="B222" s="42"/>
      <c r="C222" s="34"/>
      <c r="D222" s="34"/>
      <c r="E222" s="36" t="s">
        <v>609</v>
      </c>
      <c r="F222" s="47">
        <v>43921</v>
      </c>
      <c r="G222" s="36" t="s">
        <v>607</v>
      </c>
      <c r="H222" s="34"/>
      <c r="I222" s="34"/>
      <c r="J222" s="34"/>
      <c r="K222" s="34"/>
      <c r="L222" s="34"/>
      <c r="M222" s="34"/>
      <c r="N222" s="34"/>
      <c r="O222" s="34"/>
      <c r="P222" s="34"/>
      <c r="Q222" s="34"/>
      <c r="R222" s="34"/>
      <c r="S222" s="34"/>
      <c r="T222" s="34"/>
    </row>
    <row r="223" spans="1:20" s="37" customFormat="1" ht="15">
      <c r="A223" s="34"/>
      <c r="B223" s="42"/>
      <c r="C223" s="34"/>
      <c r="D223" s="34"/>
      <c r="E223" s="36" t="s">
        <v>610</v>
      </c>
      <c r="F223" s="48">
        <v>5</v>
      </c>
      <c r="G223" s="49" t="s">
        <v>611</v>
      </c>
      <c r="H223" s="34"/>
      <c r="I223" s="34"/>
      <c r="J223" s="34"/>
      <c r="K223" s="34"/>
      <c r="L223" s="34"/>
      <c r="M223" s="34"/>
      <c r="N223" s="34"/>
      <c r="O223" s="34"/>
      <c r="P223" s="34"/>
      <c r="Q223" s="34"/>
      <c r="R223" s="34"/>
      <c r="S223" s="34"/>
      <c r="T223" s="34"/>
    </row>
    <row r="224" spans="1:20" s="37" customFormat="1">
      <c r="A224" s="34"/>
      <c r="B224" s="42"/>
      <c r="C224" s="34"/>
      <c r="D224" s="34"/>
      <c r="E224" s="36" t="s">
        <v>612</v>
      </c>
      <c r="F224" s="50">
        <f>DATE(YEAR(F222)+F223,MONTH(F222),DAY(F222))</f>
        <v>45747</v>
      </c>
      <c r="G224" s="36" t="s">
        <v>607</v>
      </c>
      <c r="H224" s="34"/>
      <c r="I224" s="34"/>
      <c r="J224" s="34"/>
      <c r="K224" s="34"/>
      <c r="L224" s="34"/>
      <c r="M224" s="34"/>
      <c r="N224" s="34"/>
      <c r="O224" s="34"/>
      <c r="P224" s="34"/>
      <c r="Q224" s="34"/>
      <c r="R224" s="34"/>
      <c r="S224" s="34"/>
      <c r="T224" s="34"/>
    </row>
    <row r="225" spans="1:20" s="37" customFormat="1">
      <c r="A225" s="34"/>
      <c r="B225" s="42"/>
      <c r="C225" s="34"/>
      <c r="D225" s="34"/>
      <c r="E225" s="36"/>
      <c r="F225" s="36"/>
      <c r="G225" s="36"/>
      <c r="H225" s="34"/>
      <c r="I225" s="34"/>
      <c r="J225" s="34"/>
      <c r="K225" s="34"/>
      <c r="L225" s="34"/>
      <c r="M225" s="34"/>
      <c r="N225" s="34"/>
      <c r="O225" s="34"/>
      <c r="P225" s="34"/>
      <c r="Q225" s="34"/>
      <c r="R225" s="34"/>
      <c r="S225" s="34"/>
      <c r="T225" s="34"/>
    </row>
    <row r="226" spans="1:20" s="37" customFormat="1">
      <c r="A226" s="34"/>
      <c r="B226" s="42"/>
      <c r="C226" s="34"/>
      <c r="D226" s="34"/>
      <c r="E226" s="36" t="s">
        <v>613</v>
      </c>
      <c r="F226" s="47">
        <v>44286</v>
      </c>
      <c r="G226" s="36" t="s">
        <v>607</v>
      </c>
      <c r="H226" s="34"/>
      <c r="I226" s="34"/>
      <c r="J226" s="34"/>
      <c r="K226" s="34"/>
      <c r="L226" s="34"/>
      <c r="M226" s="34"/>
      <c r="N226" s="34"/>
      <c r="O226" s="34"/>
      <c r="P226" s="34"/>
      <c r="Q226" s="34"/>
      <c r="R226" s="34"/>
      <c r="S226" s="34"/>
      <c r="T226" s="34"/>
    </row>
    <row r="227" spans="1:20" s="37" customFormat="1">
      <c r="A227" s="34"/>
      <c r="B227" s="42"/>
      <c r="C227" s="34"/>
      <c r="D227" s="34"/>
      <c r="E227" s="36" t="s">
        <v>614</v>
      </c>
      <c r="F227" s="47">
        <v>45747</v>
      </c>
      <c r="G227" s="36" t="s">
        <v>607</v>
      </c>
      <c r="H227" s="34"/>
      <c r="I227" s="34"/>
      <c r="J227" s="34"/>
      <c r="K227" s="34"/>
      <c r="L227" s="34"/>
      <c r="M227" s="34"/>
      <c r="N227" s="34"/>
      <c r="O227" s="34"/>
      <c r="P227" s="34"/>
      <c r="Q227" s="34"/>
      <c r="R227" s="34"/>
      <c r="S227" s="34"/>
      <c r="T227" s="34"/>
    </row>
    <row r="228" spans="1:20" s="37" customFormat="1">
      <c r="A228" s="34"/>
      <c r="B228" s="42"/>
      <c r="C228" s="34"/>
      <c r="D228" s="34"/>
      <c r="E228" s="36" t="s">
        <v>615</v>
      </c>
      <c r="F228" s="48">
        <v>2018</v>
      </c>
      <c r="G228" s="36" t="s">
        <v>616</v>
      </c>
      <c r="H228" s="34"/>
      <c r="I228" s="34"/>
      <c r="J228" s="34"/>
      <c r="K228" s="34"/>
      <c r="L228" s="34"/>
      <c r="M228" s="34"/>
      <c r="N228" s="34"/>
      <c r="O228" s="34"/>
      <c r="P228" s="34"/>
      <c r="Q228" s="34"/>
      <c r="R228" s="34"/>
      <c r="S228" s="34"/>
      <c r="T228" s="34"/>
    </row>
    <row r="229" spans="1:20" s="37" customFormat="1">
      <c r="A229" s="34"/>
      <c r="B229" s="42"/>
      <c r="C229" s="34"/>
      <c r="D229" s="34"/>
      <c r="E229" s="36" t="s">
        <v>617</v>
      </c>
      <c r="F229" s="48">
        <v>3</v>
      </c>
      <c r="G229" s="36" t="s">
        <v>618</v>
      </c>
      <c r="H229" s="34"/>
      <c r="I229" s="34"/>
      <c r="J229" s="34"/>
      <c r="K229" s="34"/>
      <c r="L229" s="34"/>
      <c r="M229" s="34"/>
      <c r="N229" s="34"/>
      <c r="O229" s="34"/>
      <c r="P229" s="34"/>
      <c r="Q229" s="34"/>
      <c r="R229" s="34"/>
      <c r="S229" s="34"/>
      <c r="T229" s="34"/>
    </row>
    <row r="230" spans="1:20" s="51" customFormat="1">
      <c r="A230" s="34"/>
      <c r="B230" s="42"/>
      <c r="C230" s="34"/>
      <c r="D230" s="34"/>
      <c r="E230" s="34"/>
      <c r="F230" s="34"/>
      <c r="G230" s="34"/>
      <c r="H230" s="34"/>
      <c r="I230" s="34"/>
      <c r="J230" s="34"/>
      <c r="K230" s="34"/>
      <c r="L230" s="34"/>
      <c r="M230" s="34"/>
      <c r="N230" s="34"/>
      <c r="O230" s="34"/>
      <c r="P230" s="34"/>
      <c r="Q230" s="34"/>
      <c r="R230" s="34"/>
      <c r="S230" s="34"/>
      <c r="T230" s="34"/>
    </row>
    <row r="231" spans="1:20">
      <c r="A231" s="51" t="s">
        <v>88</v>
      </c>
      <c r="B231" s="169"/>
      <c r="C231" s="51"/>
      <c r="D231" s="51"/>
      <c r="E231" s="51"/>
      <c r="F231" s="51"/>
      <c r="G231" s="51"/>
      <c r="H231" s="51"/>
      <c r="I231" s="51"/>
      <c r="J231" s="51"/>
      <c r="K231" s="51"/>
      <c r="L231" s="51"/>
      <c r="M231" s="51"/>
      <c r="N231" s="51"/>
      <c r="O231" s="51"/>
      <c r="P231" s="51"/>
      <c r="Q231" s="51"/>
      <c r="R231" s="51"/>
      <c r="S231" s="51"/>
      <c r="T231" s="51"/>
    </row>
    <row r="529"/>
    <row r="530"/>
    <row r="531"/>
    <row r="532"/>
    <row r="533"/>
    <row r="539"/>
    <row r="540"/>
    <row r="541"/>
    <row r="542"/>
  </sheetData>
  <conditionalFormatting sqref="T3">
    <cfRule type="cellIs" dxfId="116" priority="3" operator="equal">
      <formula>"Post-Fcst"</formula>
    </cfRule>
    <cfRule type="cellIs" dxfId="115" priority="4" operator="equal">
      <formula>"Forecast"</formula>
    </cfRule>
    <cfRule type="cellIs" dxfId="114" priority="5" operator="equal">
      <formula>"Pre Fcst"</formula>
    </cfRule>
  </conditionalFormatting>
  <conditionalFormatting sqref="J3:S3">
    <cfRule type="cellIs" dxfId="113" priority="6" operator="equal">
      <formula>"Post-Fcst"</formula>
    </cfRule>
    <cfRule type="cellIs" dxfId="112" priority="7" operator="equal">
      <formula>"Forecast"</formula>
    </cfRule>
    <cfRule type="cellIs" dxfId="111" priority="8" operator="equal">
      <formula>"Pre Fcst"</formula>
    </cfRule>
  </conditionalFormatting>
  <conditionalFormatting sqref="F13">
    <cfRule type="cellIs" dxfId="110" priority="1" stopIfTrue="1" operator="notEqual">
      <formula>0</formula>
    </cfRule>
    <cfRule type="cellIs" dxfId="109" priority="2" stopIfTrue="1" operator="equal">
      <formula>""</formula>
    </cfRule>
  </conditionalFormatting>
  <pageMargins left="0.70866141732283472" right="0.70866141732283472" top="0.74803149606299213" bottom="0.74803149606299213" header="0.31496062992125984" footer="0.31496062992125984"/>
  <pageSetup paperSize="9" scale="61"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879B8AF-8EAB-4A24-A431-499485F56DA9}">
          <x14:formula1>
            <xm:f>Validation!$A$6:$A$10</xm:f>
          </x14:formula1>
          <xm:sqref>F17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e">
        <f ca="1" xml:space="preserve"> RIGHT(CELL("filename", $A$1), LEN(CELL("filename", $A$1)) - SEARCH("]", CELL("filename", $A$1)))</f>
        <v>#VALUE!</v>
      </c>
      <c r="B1" s="55"/>
      <c r="C1" s="89"/>
      <c r="D1" s="55"/>
      <c r="E1" s="90"/>
      <c r="F1" s="55"/>
      <c r="G1" s="55"/>
      <c r="H1" s="457" t="str">
        <f>Inp!$F$10</f>
        <v>Hafren Dyfrdwy</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619</v>
      </c>
    </row>
    <row r="8" spans="1:79" hidden="1" outlineLevel="1"/>
    <row r="9" spans="1:79" s="92" customFormat="1" hidden="1" outlineLevel="1">
      <c r="A9" s="11"/>
      <c r="B9" s="12" t="s">
        <v>620</v>
      </c>
      <c r="C9" s="13"/>
      <c r="D9" s="14"/>
      <c r="E9" s="91"/>
      <c r="G9" s="93"/>
    </row>
    <row r="10" spans="1:79" s="98" customFormat="1" hidden="1" outlineLevel="1">
      <c r="A10" s="94"/>
      <c r="B10" s="95"/>
      <c r="C10" s="96"/>
      <c r="D10" s="97"/>
      <c r="E10" s="84" t="s">
        <v>621</v>
      </c>
      <c r="G10" s="98" t="s">
        <v>622</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623</v>
      </c>
      <c r="F11" s="70">
        <f xml:space="preserve"> MAX(J10:Q10)</f>
        <v>8</v>
      </c>
      <c r="G11" s="70" t="s">
        <v>624</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625</v>
      </c>
      <c r="G14" s="70" t="s">
        <v>626</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Inp!E$218</f>
        <v>First date of time ruler</v>
      </c>
      <c r="F16" s="109">
        <f>Inp!F$218</f>
        <v>42826</v>
      </c>
      <c r="G16" s="108" t="str">
        <f>Inp!G$218</f>
        <v>date</v>
      </c>
    </row>
    <row r="17" spans="1:79" s="111" customFormat="1" hidden="1" outlineLevel="1">
      <c r="A17" s="104"/>
      <c r="B17" s="105"/>
      <c r="C17" s="106"/>
      <c r="D17" s="107"/>
      <c r="E17" s="84" t="s">
        <v>627</v>
      </c>
      <c r="F17" s="111">
        <f xml:space="preserve"> DATE(YEAR(F16), MONTH(F16), 1)</f>
        <v>42826</v>
      </c>
      <c r="G17" s="111" t="s">
        <v>628</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629</v>
      </c>
      <c r="G21" s="116" t="s">
        <v>607</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630</v>
      </c>
      <c r="F22" s="118"/>
      <c r="G22" s="119" t="s">
        <v>607</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631</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632</v>
      </c>
      <c r="G26" s="124" t="s">
        <v>633</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634</v>
      </c>
    </row>
    <row r="30" spans="1:79" s="116" customFormat="1" hidden="1" outlineLevel="1">
      <c r="A30" s="112"/>
      <c r="B30" s="113"/>
      <c r="C30" s="114"/>
      <c r="D30" s="115"/>
      <c r="E30" s="84"/>
    </row>
    <row r="31" spans="1:79" s="110" customFormat="1" hidden="1" outlineLevel="1">
      <c r="A31" s="104"/>
      <c r="B31" s="105"/>
      <c r="C31" s="106"/>
      <c r="D31" s="107"/>
      <c r="E31" s="108" t="str">
        <f>Inp!E$220</f>
        <v>Last Pre Forecast Date</v>
      </c>
      <c r="F31" s="110">
        <f>Inp!F$220</f>
        <v>43921</v>
      </c>
      <c r="G31" s="110" t="str">
        <f>Inp!G$220</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0" customFormat="1" hidden="1" outlineLevel="1">
      <c r="A33" s="306"/>
      <c r="B33" s="307"/>
      <c r="C33" s="308"/>
      <c r="D33" s="250"/>
      <c r="E33" s="309" t="s">
        <v>635</v>
      </c>
      <c r="G33" s="310" t="s">
        <v>626</v>
      </c>
      <c r="H33" s="310">
        <f xml:space="preserve"> SUM(J33:Q33)</f>
        <v>1</v>
      </c>
      <c r="J33" s="310">
        <f t="shared" ref="J33:Q33" si="10" xml:space="preserve"> IF(J32 = $F31, 1, 0)</f>
        <v>0</v>
      </c>
      <c r="K33" s="310">
        <f t="shared" si="10"/>
        <v>0</v>
      </c>
      <c r="L33" s="310">
        <f t="shared" si="10"/>
        <v>1</v>
      </c>
      <c r="M33" s="310">
        <f t="shared" si="10"/>
        <v>0</v>
      </c>
      <c r="N33" s="310">
        <f t="shared" si="10"/>
        <v>0</v>
      </c>
      <c r="O33" s="310">
        <f t="shared" si="10"/>
        <v>0</v>
      </c>
      <c r="P33" s="310">
        <f t="shared" si="10"/>
        <v>0</v>
      </c>
      <c r="Q33" s="310">
        <f t="shared" si="10"/>
        <v>0</v>
      </c>
    </row>
    <row r="34" spans="1:79" s="118" customFormat="1" hidden="1" outlineLevel="1">
      <c r="A34" s="268"/>
      <c r="B34" s="269"/>
      <c r="C34" s="270"/>
      <c r="D34" s="271"/>
      <c r="E34" s="117" t="s">
        <v>636</v>
      </c>
      <c r="G34" s="118" t="s">
        <v>626</v>
      </c>
      <c r="H34" s="118">
        <f xml:space="preserve"> SUM(J34:Q34)</f>
        <v>3</v>
      </c>
      <c r="J34" s="118">
        <f t="shared" ref="J34:Q34" si="11" xml:space="preserve"> IF($F31 &gt;= J32, 1, 0)</f>
        <v>1</v>
      </c>
      <c r="K34" s="118">
        <f t="shared" si="11"/>
        <v>1</v>
      </c>
      <c r="L34" s="118">
        <f t="shared" si="11"/>
        <v>1</v>
      </c>
      <c r="M34" s="118">
        <f t="shared" si="11"/>
        <v>0</v>
      </c>
      <c r="N34" s="118">
        <f t="shared" si="11"/>
        <v>0</v>
      </c>
      <c r="O34" s="118">
        <f t="shared" si="11"/>
        <v>0</v>
      </c>
      <c r="P34" s="118">
        <f t="shared" si="11"/>
        <v>0</v>
      </c>
      <c r="Q34" s="118">
        <f t="shared" si="11"/>
        <v>0</v>
      </c>
    </row>
    <row r="35" spans="1:79" hidden="1" outlineLevel="1">
      <c r="E35" s="84" t="s">
        <v>637</v>
      </c>
      <c r="F35" s="125">
        <f xml:space="preserve"> SUM(J34:Q34)</f>
        <v>3</v>
      </c>
      <c r="G35" s="70" t="s">
        <v>638</v>
      </c>
    </row>
    <row r="36" spans="1:79" hidden="1" outlineLevel="1"/>
    <row r="37" spans="1:79" s="110" customFormat="1" hidden="1" outlineLevel="1">
      <c r="A37" s="104"/>
      <c r="B37" s="105"/>
      <c r="C37" s="106"/>
      <c r="D37" s="107"/>
      <c r="E37" s="108" t="str">
        <f>Inp!E$222</f>
        <v>Acquisition date (midnight)</v>
      </c>
      <c r="F37" s="110">
        <f>Inp!F$222</f>
        <v>43921</v>
      </c>
      <c r="G37" s="110" t="str">
        <f>Inp!G$222</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639</v>
      </c>
      <c r="G39" s="129" t="s">
        <v>626</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640</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641</v>
      </c>
      <c r="G45" s="129" t="s">
        <v>626</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Inp!E$224</f>
        <v>Last forecast date</v>
      </c>
      <c r="F47" s="110">
        <f>Inp!F$224</f>
        <v>45747</v>
      </c>
      <c r="G47" s="110" t="str">
        <f>Inp!G$224</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642</v>
      </c>
      <c r="G49" s="70" t="s">
        <v>626</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643</v>
      </c>
      <c r="G53" s="118" t="s">
        <v>626</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644</v>
      </c>
      <c r="F54" s="70">
        <f xml:space="preserve"> SUM(J53:Q53)</f>
        <v>5</v>
      </c>
      <c r="G54" s="70" t="s">
        <v>638</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645</v>
      </c>
      <c r="G58" s="70" t="s">
        <v>626</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646</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647</v>
      </c>
      <c r="G64" s="70" t="s">
        <v>626</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648</v>
      </c>
      <c r="G67" s="70" t="s">
        <v>626</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649</v>
      </c>
      <c r="F68" s="70">
        <f xml:space="preserve"> SUM(J67:Q67)</f>
        <v>0</v>
      </c>
      <c r="G68" s="70" t="s">
        <v>638</v>
      </c>
    </row>
    <row r="69" spans="1:17" hidden="1" outlineLevel="1"/>
    <row r="70" spans="1:17"/>
    <row r="71" spans="1:17" s="33" customFormat="1" collapsed="1">
      <c r="A71" s="33" t="s">
        <v>650</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631</v>
      </c>
      <c r="E74" s="84" t="str">
        <f xml:space="preserve"> E$35</f>
        <v>Pre Forecast Period Total</v>
      </c>
      <c r="F74" s="70">
        <f xml:space="preserve"> F$35</f>
        <v>3</v>
      </c>
      <c r="G74" s="70" t="str">
        <f xml:space="preserve"> G$35</f>
        <v>columns</v>
      </c>
    </row>
    <row r="75" spans="1:17" hidden="1" outlineLevel="1">
      <c r="D75" s="83" t="s">
        <v>631</v>
      </c>
      <c r="E75" s="84" t="str">
        <f xml:space="preserve"> E$54</f>
        <v xml:space="preserve">Forecast Period Total </v>
      </c>
      <c r="F75" s="70">
        <f xml:space="preserve"> F$54</f>
        <v>5</v>
      </c>
      <c r="G75" s="70" t="str">
        <f xml:space="preserve"> G$54</f>
        <v>columns</v>
      </c>
    </row>
    <row r="76" spans="1:17" hidden="1" outlineLevel="1">
      <c r="D76" s="83" t="s">
        <v>631</v>
      </c>
      <c r="E76" s="84" t="str">
        <f xml:space="preserve"> E$68</f>
        <v>Post Forecast Period Total</v>
      </c>
      <c r="F76" s="70">
        <f xml:space="preserve"> F$68</f>
        <v>0</v>
      </c>
      <c r="G76" s="70" t="str">
        <f xml:space="preserve"> G$68</f>
        <v>columns</v>
      </c>
    </row>
    <row r="77" spans="1:17" hidden="1" outlineLevel="1">
      <c r="E77" s="84" t="s">
        <v>651</v>
      </c>
      <c r="F77" s="134">
        <f xml:space="preserve"> IF(F73 - SUM(F74:F76) &lt;&gt; 0, 1, 0)</f>
        <v>0</v>
      </c>
      <c r="G77" s="70" t="s">
        <v>652</v>
      </c>
    </row>
    <row r="78" spans="1:17" hidden="1" outlineLevel="1"/>
    <row r="79" spans="1:17"/>
    <row r="80" spans="1:17" s="33" customFormat="1" collapsed="1">
      <c r="A80" s="33" t="s">
        <v>537</v>
      </c>
    </row>
    <row r="81" spans="1:20" hidden="1" outlineLevel="1"/>
    <row r="82" spans="1:20" hidden="1" outlineLevel="1">
      <c r="E82" s="108" t="str">
        <f>Inp!E$228</f>
        <v>First Modelling Column Financial Year Number</v>
      </c>
      <c r="F82" s="135">
        <f>Inp!F$228</f>
        <v>2018</v>
      </c>
      <c r="G82" s="108" t="str">
        <f>Inp!G$228</f>
        <v>year</v>
      </c>
    </row>
    <row r="83" spans="1:20" hidden="1" outlineLevel="1">
      <c r="E83" s="108" t="str">
        <f>Inp!E$229</f>
        <v>Financial Year End Month Number</v>
      </c>
      <c r="F83" s="136">
        <f>Inp!F$229</f>
        <v>3</v>
      </c>
      <c r="G83" s="136" t="str">
        <f>Inp!G$229</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653</v>
      </c>
      <c r="G86" s="118" t="s">
        <v>654</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88</v>
      </c>
    </row>
  </sheetData>
  <conditionalFormatting sqref="F77">
    <cfRule type="cellIs" dxfId="108" priority="7" stopIfTrue="1" operator="notEqual">
      <formula>0</formula>
    </cfRule>
    <cfRule type="cellIs" dxfId="107" priority="8" stopIfTrue="1" operator="equal">
      <formula>""</formula>
    </cfRule>
  </conditionalFormatting>
  <conditionalFormatting sqref="J3:S3 U3:CA3">
    <cfRule type="cellIs" dxfId="106" priority="4" operator="equal">
      <formula>"Post-Fcst"</formula>
    </cfRule>
    <cfRule type="cellIs" dxfId="105" priority="5" operator="equal">
      <formula>"Forecast"</formula>
    </cfRule>
    <cfRule type="cellIs" dxfId="104" priority="6" operator="equal">
      <formula>"Pre Fcst"</formula>
    </cfRule>
  </conditionalFormatting>
  <conditionalFormatting sqref="T3">
    <cfRule type="cellIs" dxfId="103" priority="1" operator="equal">
      <formula>"Post-Fcst"</formula>
    </cfRule>
    <cfRule type="cellIs" dxfId="102" priority="2" operator="equal">
      <formula>"Forecast"</formula>
    </cfRule>
    <cfRule type="cellIs" dxfId="101" priority="3" operator="equal">
      <formula>"Pre Fcst"</formula>
    </cfRule>
  </conditionalFormatting>
  <pageMargins left="0.70866141732283472" right="0.70866141732283472" top="0.74803149606299213" bottom="0.74803149606299213" header="0.31496062992125984" footer="0.31496062992125984"/>
  <pageSetup paperSize="9" scale="6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244"/>
  <sheetViews>
    <sheetView showGridLines="0" zoomScaleNormal="100" workbookViewId="0">
      <pane ySplit="5" topLeftCell="A6" activePane="bottomLeft" state="frozen"/>
      <selection pane="bottomLeft"/>
    </sheetView>
  </sheetViews>
  <sheetFormatPr defaultColWidth="0" defaultRowHeight="12.75" customHeight="1" outlineLevelRow="2"/>
  <cols>
    <col min="1" max="1" width="1.625" style="68" customWidth="1"/>
    <col min="2" max="2" width="1.625" style="178"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e">
        <f ca="1" xml:space="preserve"> RIGHT(CELL("filename", $A$1), LEN(CELL("filename", $A$1)) - SEARCH("]", CELL("filename", $A$1)))</f>
        <v>#VALUE!</v>
      </c>
      <c r="B1" s="177"/>
      <c r="C1" s="79"/>
      <c r="D1" s="53"/>
      <c r="E1" s="53"/>
      <c r="F1" s="53"/>
      <c r="G1" s="53"/>
      <c r="H1" s="54" t="str">
        <f>Inp!$F$10</f>
        <v>Hafren Dyfrdwy</v>
      </c>
      <c r="I1" s="55"/>
      <c r="J1" s="55"/>
      <c r="K1" s="55"/>
      <c r="L1" s="55"/>
      <c r="M1" s="55"/>
      <c r="N1" s="55"/>
      <c r="O1" s="55"/>
      <c r="P1" s="55"/>
      <c r="Q1" s="55"/>
      <c r="R1" s="55"/>
      <c r="S1" s="55"/>
      <c r="T1" s="55"/>
    </row>
    <row r="2" spans="1:20" s="62" customFormat="1">
      <c r="A2" s="57"/>
      <c r="B2" s="174"/>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4"/>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4"/>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4"/>
      <c r="C5" s="59"/>
      <c r="D5" s="60"/>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5"/>
      <c r="C6" s="81"/>
      <c r="D6" s="82"/>
      <c r="E6" s="82"/>
      <c r="I6" s="82"/>
      <c r="J6" s="82"/>
      <c r="K6" s="82"/>
      <c r="L6" s="82"/>
      <c r="M6" s="82"/>
      <c r="N6" s="82"/>
      <c r="O6" s="82"/>
      <c r="P6" s="82"/>
      <c r="Q6" s="82"/>
      <c r="R6" s="82"/>
      <c r="S6" s="82"/>
      <c r="T6" s="82"/>
    </row>
    <row r="7" spans="1:20" s="33" customFormat="1" collapsed="1">
      <c r="A7" s="33" t="s">
        <v>655</v>
      </c>
      <c r="D7" s="253"/>
    </row>
    <row r="8" spans="1:20" s="208" customFormat="1" hidden="1" outlineLevel="1">
      <c r="D8" s="394"/>
    </row>
    <row r="9" spans="1:20" s="292" customFormat="1" hidden="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20"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20" s="200" customFormat="1" hidden="1" outlineLevel="1">
      <c r="A11" s="198"/>
      <c r="B11" s="199"/>
      <c r="C11" s="199"/>
      <c r="D11" s="198"/>
      <c r="E11" s="272" t="str">
        <f xml:space="preserve"> Time!E$53</f>
        <v>Forecast Period Flag</v>
      </c>
      <c r="F11" s="272">
        <f xml:space="preserve"> Time!F$53</f>
        <v>0</v>
      </c>
      <c r="G11" s="272" t="str">
        <f xml:space="preserve"> Time!G$53</f>
        <v>flag</v>
      </c>
      <c r="H11" s="272">
        <f xml:space="preserve"> Time!H$53</f>
        <v>5</v>
      </c>
      <c r="I11" s="272">
        <f xml:space="preserve"> Time!I$53</f>
        <v>0</v>
      </c>
      <c r="J11" s="272">
        <f xml:space="preserve"> Time!J$53</f>
        <v>0</v>
      </c>
      <c r="K11" s="272">
        <f xml:space="preserve"> Time!K$53</f>
        <v>0</v>
      </c>
      <c r="L11" s="272">
        <f xml:space="preserve"> Time!L$53</f>
        <v>0</v>
      </c>
      <c r="M11" s="272">
        <f xml:space="preserve"> Time!M$53</f>
        <v>1</v>
      </c>
      <c r="N11" s="272">
        <f xml:space="preserve"> Time!N$53</f>
        <v>1</v>
      </c>
      <c r="O11" s="272">
        <f xml:space="preserve"> Time!O$53</f>
        <v>1</v>
      </c>
      <c r="P11" s="272">
        <f xml:space="preserve"> Time!P$53</f>
        <v>1</v>
      </c>
      <c r="Q11" s="272">
        <f xml:space="preserve"> Time!Q$53</f>
        <v>1</v>
      </c>
      <c r="R11" s="196"/>
      <c r="S11" s="196"/>
      <c r="T11" s="196"/>
    </row>
    <row r="12" spans="1:20" s="192" customFormat="1" hidden="1" outlineLevel="1">
      <c r="A12" s="188"/>
      <c r="B12" s="189"/>
      <c r="C12" s="190"/>
      <c r="D12" s="191"/>
      <c r="E12" s="195" t="s">
        <v>656</v>
      </c>
      <c r="G12" s="192" t="s">
        <v>626</v>
      </c>
      <c r="J12" s="192">
        <f t="shared" ref="J12:Q12" si="0">IF(J$5&gt;1,1,0)</f>
        <v>0</v>
      </c>
      <c r="K12" s="192">
        <f t="shared" si="0"/>
        <v>1</v>
      </c>
      <c r="L12" s="192">
        <f t="shared" si="0"/>
        <v>1</v>
      </c>
      <c r="M12" s="192">
        <f t="shared" si="0"/>
        <v>1</v>
      </c>
      <c r="N12" s="192">
        <f t="shared" si="0"/>
        <v>1</v>
      </c>
      <c r="O12" s="192">
        <f t="shared" si="0"/>
        <v>1</v>
      </c>
      <c r="P12" s="192">
        <f t="shared" si="0"/>
        <v>1</v>
      </c>
      <c r="Q12" s="192">
        <f t="shared" si="0"/>
        <v>1</v>
      </c>
    </row>
    <row r="13" spans="1:20" s="192" customFormat="1" hidden="1" outlineLevel="1">
      <c r="A13" s="188"/>
      <c r="B13" s="189"/>
      <c r="C13" s="190"/>
      <c r="D13" s="191"/>
      <c r="E13" s="195" t="s">
        <v>657</v>
      </c>
      <c r="G13" s="192" t="s">
        <v>626</v>
      </c>
      <c r="J13" s="192">
        <f t="shared" ref="J13:Q13" si="1">IF(J$5&gt;0,1,0)</f>
        <v>1</v>
      </c>
      <c r="K13" s="192">
        <f t="shared" si="1"/>
        <v>1</v>
      </c>
      <c r="L13" s="192">
        <f t="shared" si="1"/>
        <v>1</v>
      </c>
      <c r="M13" s="192">
        <f t="shared" si="1"/>
        <v>1</v>
      </c>
      <c r="N13" s="192">
        <f t="shared" si="1"/>
        <v>1</v>
      </c>
      <c r="O13" s="192">
        <f t="shared" si="1"/>
        <v>1</v>
      </c>
      <c r="P13" s="192">
        <f t="shared" si="1"/>
        <v>1</v>
      </c>
      <c r="Q13" s="192">
        <f t="shared" si="1"/>
        <v>1</v>
      </c>
    </row>
    <row r="14" spans="1:20" s="192" customFormat="1" hidden="1" outlineLevel="1">
      <c r="A14" s="188"/>
      <c r="B14" s="189"/>
      <c r="C14" s="190"/>
      <c r="D14" s="191"/>
      <c r="E14" s="195" t="s">
        <v>658</v>
      </c>
      <c r="G14" s="192" t="s">
        <v>626</v>
      </c>
      <c r="J14" s="192">
        <f t="shared" ref="J14:L14" si="2" xml:space="preserve"> IF( J$4 &lt;= $F$9, J10 + J11, 0)</f>
        <v>0</v>
      </c>
      <c r="K14" s="192">
        <f t="shared" si="2"/>
        <v>0</v>
      </c>
      <c r="L14" s="192">
        <f t="shared" si="2"/>
        <v>1</v>
      </c>
      <c r="M14" s="192">
        <f xml:space="preserve"> IF( M$4 &lt;= $F$9, M10 + M11, 0)</f>
        <v>1</v>
      </c>
      <c r="N14" s="192">
        <f t="shared" ref="N14:Q14" si="3" xml:space="preserve"> IF( N$4 &lt;= $F$9, N10 + N11, 0)</f>
        <v>1</v>
      </c>
      <c r="O14" s="192">
        <f t="shared" si="3"/>
        <v>0</v>
      </c>
      <c r="P14" s="192">
        <f t="shared" si="3"/>
        <v>0</v>
      </c>
      <c r="Q14" s="192">
        <f t="shared" si="3"/>
        <v>0</v>
      </c>
    </row>
    <row r="15" spans="1:20">
      <c r="A15" s="67"/>
      <c r="B15" s="176"/>
      <c r="C15" s="86"/>
      <c r="D15" s="83"/>
      <c r="E15" s="84"/>
      <c r="F15" s="70"/>
      <c r="G15" s="70"/>
    </row>
    <row r="16" spans="1:20" s="33" customFormat="1" collapsed="1">
      <c r="A16" s="33" t="s">
        <v>659</v>
      </c>
      <c r="B16" s="168"/>
    </row>
    <row r="17" spans="1:20" s="36" customFormat="1" ht="15" hidden="1" outlineLevel="1">
      <c r="A17" s="46"/>
      <c r="B17" s="71"/>
      <c r="C17" s="42"/>
      <c r="D17" s="43"/>
      <c r="H17" s="49"/>
    </row>
    <row r="18" spans="1:20" s="141" customFormat="1" hidden="1" outlineLevel="1" collapsed="1">
      <c r="A18" s="193"/>
      <c r="B18" s="180" t="s">
        <v>660</v>
      </c>
      <c r="C18" s="170"/>
      <c r="D18" s="171"/>
    </row>
    <row r="19" spans="1:20" s="187" customFormat="1" hidden="1" outlineLevel="2">
      <c r="A19" s="183"/>
      <c r="B19" s="184"/>
      <c r="C19" s="185"/>
      <c r="D19" s="186"/>
      <c r="E19" s="181" t="str">
        <f xml:space="preserve"> Inp!E$27</f>
        <v>RPI index (PR19FD) - April</v>
      </c>
      <c r="F19" s="182">
        <f xml:space="preserve"> Inp!F$27</f>
        <v>0</v>
      </c>
      <c r="G19" s="181" t="str">
        <f xml:space="preserve"> Inp!G$27</f>
        <v>Index</v>
      </c>
      <c r="H19" s="182">
        <f xml:space="preserve"> Inp!H$27</f>
        <v>0</v>
      </c>
      <c r="I19" s="182">
        <f xml:space="preserve"> Inp!I$27</f>
        <v>0</v>
      </c>
      <c r="J19" s="181">
        <f xml:space="preserve"> Inp!J$27</f>
        <v>270.60000000000002</v>
      </c>
      <c r="K19" s="181">
        <f xml:space="preserve"> Inp!K$27</f>
        <v>279.7</v>
      </c>
      <c r="L19" s="181">
        <f xml:space="preserve"> Inp!L$27</f>
        <v>288.2</v>
      </c>
      <c r="M19" s="181">
        <f xml:space="preserve"> Inp!M$27</f>
        <v>296.81994379694203</v>
      </c>
      <c r="N19" s="181">
        <f xml:space="preserve"> Inp!N$27</f>
        <v>305.32865399748601</v>
      </c>
      <c r="O19" s="181">
        <f xml:space="preserve"> Inp!O$27</f>
        <v>314.691934446201</v>
      </c>
      <c r="P19" s="181">
        <f xml:space="preserve"> Inp!P$27</f>
        <v>324.76207634847901</v>
      </c>
      <c r="Q19" s="181">
        <f xml:space="preserve"> Inp!Q$27</f>
        <v>335.15446279163098</v>
      </c>
      <c r="R19" s="181"/>
      <c r="S19" s="181"/>
      <c r="T19" s="181"/>
    </row>
    <row r="20" spans="1:20" s="187" customFormat="1" hidden="1" outlineLevel="2">
      <c r="A20" s="183"/>
      <c r="B20" s="184"/>
      <c r="C20" s="185"/>
      <c r="D20" s="186"/>
      <c r="E20" s="181" t="str">
        <f xml:space="preserve"> Inp!E$28</f>
        <v>RPI index (PR19FD) - May</v>
      </c>
      <c r="F20" s="182">
        <f xml:space="preserve"> Inp!F$28</f>
        <v>0</v>
      </c>
      <c r="G20" s="181" t="str">
        <f xml:space="preserve"> Inp!G$28</f>
        <v>Index</v>
      </c>
      <c r="H20" s="182">
        <f xml:space="preserve"> Inp!H$28</f>
        <v>0</v>
      </c>
      <c r="I20" s="182">
        <f xml:space="preserve"> Inp!I$28</f>
        <v>0</v>
      </c>
      <c r="J20" s="181">
        <f xml:space="preserve"> Inp!J$28</f>
        <v>271.7</v>
      </c>
      <c r="K20" s="181">
        <f xml:space="preserve"> Inp!K$28</f>
        <v>280.7</v>
      </c>
      <c r="L20" s="181">
        <f xml:space="preserve"> Inp!L$28</f>
        <v>289.2</v>
      </c>
      <c r="M20" s="181">
        <f xml:space="preserve"> Inp!M$28</f>
        <v>297.50379137925398</v>
      </c>
      <c r="N20" s="181">
        <f xml:space="preserve"> Inp!N$28</f>
        <v>306.08167682745898</v>
      </c>
      <c r="O20" s="181">
        <f xml:space="preserve"> Inp!O$28</f>
        <v>315.51905088813697</v>
      </c>
      <c r="P20" s="181">
        <f xml:space="preserve"> Inp!P$28</f>
        <v>325.61566051655802</v>
      </c>
      <c r="Q20" s="181">
        <f xml:space="preserve"> Inp!Q$28</f>
        <v>336.03536165308702</v>
      </c>
      <c r="R20" s="181"/>
      <c r="S20" s="181"/>
      <c r="T20" s="181"/>
    </row>
    <row r="21" spans="1:20" s="187" customFormat="1" hidden="1" outlineLevel="2">
      <c r="A21" s="183"/>
      <c r="B21" s="184"/>
      <c r="C21" s="185"/>
      <c r="D21" s="186"/>
      <c r="E21" s="181" t="str">
        <f xml:space="preserve"> Inp!E$29</f>
        <v>RPI index (PR19FD) - June</v>
      </c>
      <c r="F21" s="182">
        <f xml:space="preserve"> Inp!F$29</f>
        <v>0</v>
      </c>
      <c r="G21" s="181" t="str">
        <f xml:space="preserve"> Inp!G$29</f>
        <v>Index</v>
      </c>
      <c r="H21" s="182">
        <f xml:space="preserve"> Inp!H$29</f>
        <v>0</v>
      </c>
      <c r="I21" s="182">
        <f xml:space="preserve"> Inp!I$29</f>
        <v>0</v>
      </c>
      <c r="J21" s="181">
        <f xml:space="preserve"> Inp!J$29</f>
        <v>272.3</v>
      </c>
      <c r="K21" s="181">
        <f xml:space="preserve"> Inp!K$29</f>
        <v>281.5</v>
      </c>
      <c r="L21" s="181">
        <f xml:space="preserve"> Inp!L$29</f>
        <v>289.60000000000002</v>
      </c>
      <c r="M21" s="181">
        <f xml:space="preserve"> Inp!M$29</f>
        <v>298.18921448748898</v>
      </c>
      <c r="N21" s="181">
        <f xml:space="preserve"> Inp!N$29</f>
        <v>306.83655681487397</v>
      </c>
      <c r="O21" s="181">
        <f xml:space="preserve"> Inp!O$29</f>
        <v>316.34834127078699</v>
      </c>
      <c r="P21" s="181">
        <f xml:space="preserve"> Inp!P$29</f>
        <v>326.47148819145201</v>
      </c>
      <c r="Q21" s="181">
        <f xml:space="preserve"> Inp!Q$29</f>
        <v>336.91857581357903</v>
      </c>
      <c r="R21" s="181"/>
      <c r="S21" s="181"/>
      <c r="T21" s="181"/>
    </row>
    <row r="22" spans="1:20" s="187" customFormat="1" hidden="1" outlineLevel="2">
      <c r="A22" s="183"/>
      <c r="B22" s="184"/>
      <c r="C22" s="185"/>
      <c r="D22" s="186"/>
      <c r="E22" s="181" t="str">
        <f xml:space="preserve"> Inp!E$30</f>
        <v>RPI index (PR19FD) - July</v>
      </c>
      <c r="F22" s="182">
        <f xml:space="preserve"> Inp!F$30</f>
        <v>0</v>
      </c>
      <c r="G22" s="181" t="str">
        <f xml:space="preserve"> Inp!G$30</f>
        <v>Index</v>
      </c>
      <c r="H22" s="182">
        <f xml:space="preserve"> Inp!H$30</f>
        <v>0</v>
      </c>
      <c r="I22" s="182">
        <f xml:space="preserve"> Inp!I$30</f>
        <v>0</v>
      </c>
      <c r="J22" s="181">
        <f xml:space="preserve"> Inp!J$30</f>
        <v>272.89999999999998</v>
      </c>
      <c r="K22" s="181">
        <f xml:space="preserve"> Inp!K$30</f>
        <v>281.7</v>
      </c>
      <c r="L22" s="181">
        <f xml:space="preserve"> Inp!L$30</f>
        <v>289.5</v>
      </c>
      <c r="M22" s="181">
        <f xml:space="preserve"> Inp!M$30</f>
        <v>298.87621675152297</v>
      </c>
      <c r="N22" s="181">
        <f xml:space="preserve"> Inp!N$30</f>
        <v>307.593298539984</v>
      </c>
      <c r="O22" s="181">
        <f xml:space="preserve"> Inp!O$30</f>
        <v>317.17981130799899</v>
      </c>
      <c r="P22" s="181">
        <f xml:space="preserve"> Inp!P$30</f>
        <v>327.32956526985498</v>
      </c>
      <c r="Q22" s="181">
        <f xml:space="preserve"> Inp!Q$30</f>
        <v>337.80411135849101</v>
      </c>
      <c r="R22" s="181"/>
      <c r="S22" s="181"/>
      <c r="T22" s="181"/>
    </row>
    <row r="23" spans="1:20" s="187" customFormat="1" hidden="1" outlineLevel="2">
      <c r="A23" s="183"/>
      <c r="B23" s="184"/>
      <c r="C23" s="185"/>
      <c r="D23" s="186"/>
      <c r="E23" s="181" t="str">
        <f xml:space="preserve"> Inp!E$31</f>
        <v>RPI index (PR19FD) - August</v>
      </c>
      <c r="F23" s="182">
        <f xml:space="preserve"> Inp!F$31</f>
        <v>0</v>
      </c>
      <c r="G23" s="181" t="str">
        <f xml:space="preserve"> Inp!G$31</f>
        <v>Index</v>
      </c>
      <c r="H23" s="182">
        <f xml:space="preserve"> Inp!H$31</f>
        <v>0</v>
      </c>
      <c r="I23" s="182">
        <f xml:space="preserve"> Inp!I$31</f>
        <v>0</v>
      </c>
      <c r="J23" s="181">
        <f xml:space="preserve"> Inp!J$31</f>
        <v>274.7</v>
      </c>
      <c r="K23" s="181">
        <f xml:space="preserve"> Inp!K$31</f>
        <v>284.2</v>
      </c>
      <c r="L23" s="181">
        <f xml:space="preserve"> Inp!L$31</f>
        <v>291.5</v>
      </c>
      <c r="M23" s="181">
        <f xml:space="preserve"> Inp!M$31</f>
        <v>299.56480180959397</v>
      </c>
      <c r="N23" s="181">
        <f xml:space="preserve"> Inp!N$31</f>
        <v>308.35190659433698</v>
      </c>
      <c r="O23" s="181">
        <f xml:space="preserve"> Inp!O$31</f>
        <v>318.01346672864003</v>
      </c>
      <c r="P23" s="181">
        <f xml:space="preserve"> Inp!P$31</f>
        <v>328.18989766395703</v>
      </c>
      <c r="Q23" s="181">
        <f xml:space="preserve"> Inp!Q$31</f>
        <v>338.69197438920298</v>
      </c>
      <c r="R23" s="181"/>
      <c r="S23" s="181"/>
      <c r="T23" s="181"/>
    </row>
    <row r="24" spans="1:20" s="187" customFormat="1" hidden="1" outlineLevel="2">
      <c r="A24" s="183"/>
      <c r="B24" s="184"/>
      <c r="C24" s="185"/>
      <c r="D24" s="186"/>
      <c r="E24" s="181" t="str">
        <f xml:space="preserve"> Inp!E$32</f>
        <v>RPI index (PR19FD) - September</v>
      </c>
      <c r="F24" s="182">
        <f xml:space="preserve"> Inp!F$32</f>
        <v>0</v>
      </c>
      <c r="G24" s="181" t="str">
        <f xml:space="preserve"> Inp!G$32</f>
        <v>Index</v>
      </c>
      <c r="H24" s="182">
        <f xml:space="preserve"> Inp!H$32</f>
        <v>0</v>
      </c>
      <c r="I24" s="182">
        <f xml:space="preserve"> Inp!I$32</f>
        <v>0</v>
      </c>
      <c r="J24" s="181">
        <f xml:space="preserve"> Inp!J$32</f>
        <v>275.10000000000002</v>
      </c>
      <c r="K24" s="181">
        <f xml:space="preserve"> Inp!K$32</f>
        <v>284.10000000000002</v>
      </c>
      <c r="L24" s="181">
        <f xml:space="preserve"> Inp!L$32</f>
        <v>292.14789585630501</v>
      </c>
      <c r="M24" s="181">
        <f xml:space="preserve"> Inp!M$32</f>
        <v>300.254973308324</v>
      </c>
      <c r="N24" s="181">
        <f xml:space="preserve"> Inp!N$32</f>
        <v>309.11238558080299</v>
      </c>
      <c r="O24" s="181">
        <f xml:space="preserve"> Inp!O$32</f>
        <v>318.84931327663401</v>
      </c>
      <c r="P24" s="181">
        <f xml:space="preserve"> Inp!P$32</f>
        <v>329.05249130148701</v>
      </c>
      <c r="Q24" s="181">
        <f xml:space="preserve"> Inp!Q$32</f>
        <v>339.58217102313398</v>
      </c>
      <c r="R24" s="181"/>
      <c r="S24" s="181"/>
      <c r="T24" s="181"/>
    </row>
    <row r="25" spans="1:20" s="187" customFormat="1" hidden="1" outlineLevel="2">
      <c r="A25" s="183"/>
      <c r="B25" s="184"/>
      <c r="C25" s="185"/>
      <c r="D25" s="186"/>
      <c r="E25" s="181" t="str">
        <f xml:space="preserve"> Inp!E$33</f>
        <v>RPI index (PR19FD) - October</v>
      </c>
      <c r="F25" s="182">
        <f xml:space="preserve"> Inp!F$33</f>
        <v>0</v>
      </c>
      <c r="G25" s="181" t="str">
        <f xml:space="preserve"> Inp!G$33</f>
        <v>Index</v>
      </c>
      <c r="H25" s="182">
        <f xml:space="preserve"> Inp!H$33</f>
        <v>0</v>
      </c>
      <c r="I25" s="182">
        <f xml:space="preserve"> Inp!I$33</f>
        <v>0</v>
      </c>
      <c r="J25" s="181">
        <f xml:space="preserve"> Inp!J$33</f>
        <v>275.3</v>
      </c>
      <c r="K25" s="181">
        <f xml:space="preserve"> Inp!K$33</f>
        <v>284.5</v>
      </c>
      <c r="L25" s="181">
        <f xml:space="preserve"> Inp!L$33</f>
        <v>292.79723174362402</v>
      </c>
      <c r="M25" s="181">
        <f xml:space="preserve"> Inp!M$33</f>
        <v>300.94673490273601</v>
      </c>
      <c r="N25" s="181">
        <f xml:space="preserve"> Inp!N$33</f>
        <v>309.87474011360501</v>
      </c>
      <c r="O25" s="181">
        <f xml:space="preserve"> Inp!O$33</f>
        <v>319.687356711002</v>
      </c>
      <c r="P25" s="181">
        <f xml:space="preserve"> Inp!P$33</f>
        <v>329.91735212575401</v>
      </c>
      <c r="Q25" s="181">
        <f xml:space="preserve"> Inp!Q$33</f>
        <v>340.474707393779</v>
      </c>
      <c r="R25" s="181"/>
      <c r="S25" s="181"/>
      <c r="T25" s="181"/>
    </row>
    <row r="26" spans="1:20" s="187" customFormat="1" hidden="1" outlineLevel="2">
      <c r="A26" s="183"/>
      <c r="B26" s="184"/>
      <c r="C26" s="185"/>
      <c r="D26" s="186"/>
      <c r="E26" s="181" t="str">
        <f xml:space="preserve"> Inp!E$34</f>
        <v>RPI index (PR19FD) - November</v>
      </c>
      <c r="F26" s="182">
        <f xml:space="preserve"> Inp!F$34</f>
        <v>0</v>
      </c>
      <c r="G26" s="181" t="str">
        <f xml:space="preserve"> Inp!G$34</f>
        <v>Index</v>
      </c>
      <c r="H26" s="182">
        <f xml:space="preserve"> Inp!H$34</f>
        <v>0</v>
      </c>
      <c r="I26" s="182">
        <f xml:space="preserve"> Inp!I$34</f>
        <v>0</v>
      </c>
      <c r="J26" s="181">
        <f xml:space="preserve"> Inp!J$34</f>
        <v>275.8</v>
      </c>
      <c r="K26" s="181">
        <f xml:space="preserve"> Inp!K$34</f>
        <v>284.60000000000002</v>
      </c>
      <c r="L26" s="181">
        <f xml:space="preserve"> Inp!L$34</f>
        <v>293.44801086260998</v>
      </c>
      <c r="M26" s="181">
        <f xml:space="preserve"> Inp!M$34</f>
        <v>301.640090256272</v>
      </c>
      <c r="N26" s="181">
        <f xml:space="preserve"> Inp!N$34</f>
        <v>310.638974818348</v>
      </c>
      <c r="O26" s="181">
        <f xml:space="preserve"> Inp!O$34</f>
        <v>320.52760280590201</v>
      </c>
      <c r="P26" s="181">
        <f xml:space="preserve"> Inp!P$34</f>
        <v>330.78448609569102</v>
      </c>
      <c r="Q26" s="181">
        <f xml:space="preserve"> Inp!Q$34</f>
        <v>341.36958965075303</v>
      </c>
      <c r="R26" s="181"/>
      <c r="S26" s="181"/>
      <c r="T26" s="181"/>
    </row>
    <row r="27" spans="1:20" s="187" customFormat="1" hidden="1" outlineLevel="2">
      <c r="A27" s="183"/>
      <c r="B27" s="184"/>
      <c r="C27" s="185"/>
      <c r="D27" s="186"/>
      <c r="E27" s="181" t="str">
        <f xml:space="preserve"> Inp!E$35</f>
        <v>RPI index (PR19FD) - December</v>
      </c>
      <c r="F27" s="182">
        <f xml:space="preserve"> Inp!F$35</f>
        <v>0</v>
      </c>
      <c r="G27" s="181" t="str">
        <f xml:space="preserve"> Inp!G$35</f>
        <v>Index</v>
      </c>
      <c r="H27" s="182">
        <f xml:space="preserve"> Inp!H$35</f>
        <v>0</v>
      </c>
      <c r="I27" s="182">
        <f xml:space="preserve"> Inp!I$35</f>
        <v>0</v>
      </c>
      <c r="J27" s="181">
        <f xml:space="preserve"> Inp!J$35</f>
        <v>278.10000000000002</v>
      </c>
      <c r="K27" s="181">
        <f xml:space="preserve"> Inp!K$35</f>
        <v>285.60000000000002</v>
      </c>
      <c r="L27" s="181">
        <f xml:space="preserve"> Inp!L$35</f>
        <v>294.100236421028</v>
      </c>
      <c r="M27" s="181">
        <f xml:space="preserve"> Inp!M$35</f>
        <v>302.33504304081703</v>
      </c>
      <c r="N27" s="181">
        <f xml:space="preserve"> Inp!N$35</f>
        <v>311.40509433204198</v>
      </c>
      <c r="O27" s="181">
        <f xml:space="preserve"> Inp!O$35</f>
        <v>321.37005735066703</v>
      </c>
      <c r="P27" s="181">
        <f xml:space="preserve"> Inp!P$35</f>
        <v>331.65389918588897</v>
      </c>
      <c r="Q27" s="181">
        <f xml:space="preserve"> Inp!Q$35</f>
        <v>342.26682395983698</v>
      </c>
      <c r="R27" s="181"/>
      <c r="S27" s="181"/>
      <c r="T27" s="181"/>
    </row>
    <row r="28" spans="1:20" s="187" customFormat="1" hidden="1" outlineLevel="2">
      <c r="A28" s="183"/>
      <c r="B28" s="184"/>
      <c r="C28" s="185"/>
      <c r="D28" s="186"/>
      <c r="E28" s="181" t="str">
        <f xml:space="preserve"> Inp!E$36</f>
        <v>RPI index (PR19FD) - January</v>
      </c>
      <c r="F28" s="182">
        <f xml:space="preserve"> Inp!F$36</f>
        <v>0</v>
      </c>
      <c r="G28" s="181" t="str">
        <f xml:space="preserve"> Inp!G$36</f>
        <v>Index</v>
      </c>
      <c r="H28" s="182">
        <f xml:space="preserve"> Inp!H$36</f>
        <v>0</v>
      </c>
      <c r="I28" s="182">
        <f xml:space="preserve"> Inp!I$36</f>
        <v>0</v>
      </c>
      <c r="J28" s="181">
        <f xml:space="preserve"> Inp!J$36</f>
        <v>276</v>
      </c>
      <c r="K28" s="181">
        <f xml:space="preserve"> Inp!K$36</f>
        <v>283</v>
      </c>
      <c r="L28" s="181">
        <f xml:space="preserve"> Inp!L$36</f>
        <v>294.77781803182302</v>
      </c>
      <c r="M28" s="181">
        <f xml:space="preserve"> Inp!M$36</f>
        <v>303.08068281857697</v>
      </c>
      <c r="N28" s="181">
        <f xml:space="preserve"> Inp!N$36</f>
        <v>312.22357185062901</v>
      </c>
      <c r="O28" s="181">
        <f xml:space="preserve"> Inp!O$36</f>
        <v>322.21472614984901</v>
      </c>
      <c r="P28" s="181">
        <f xml:space="preserve"> Inp!P$36</f>
        <v>332.52559738664399</v>
      </c>
      <c r="Q28" s="181">
        <f xml:space="preserve"> Inp!Q$36</f>
        <v>343.16641650301699</v>
      </c>
      <c r="R28" s="181"/>
      <c r="S28" s="181"/>
      <c r="T28" s="181"/>
    </row>
    <row r="29" spans="1:20" s="187" customFormat="1" hidden="1" outlineLevel="2">
      <c r="A29" s="183"/>
      <c r="B29" s="184"/>
      <c r="C29" s="185"/>
      <c r="D29" s="186"/>
      <c r="E29" s="181" t="str">
        <f xml:space="preserve"> Inp!E$37</f>
        <v>RPI index (PR19FD) - February</v>
      </c>
      <c r="F29" s="182">
        <f xml:space="preserve"> Inp!F$37</f>
        <v>0</v>
      </c>
      <c r="G29" s="181" t="str">
        <f xml:space="preserve"> Inp!G$37</f>
        <v>Index</v>
      </c>
      <c r="H29" s="182">
        <f xml:space="preserve"> Inp!H$37</f>
        <v>0</v>
      </c>
      <c r="I29" s="182">
        <f xml:space="preserve"> Inp!I$37</f>
        <v>0</v>
      </c>
      <c r="J29" s="181">
        <f xml:space="preserve"> Inp!J$37</f>
        <v>278.10000000000002</v>
      </c>
      <c r="K29" s="181">
        <f xml:space="preserve"> Inp!K$37</f>
        <v>285</v>
      </c>
      <c r="L29" s="181">
        <f xml:space="preserve"> Inp!L$37</f>
        <v>295.45696073228203</v>
      </c>
      <c r="M29" s="181">
        <f xml:space="preserve"> Inp!M$37</f>
        <v>303.82816154518099</v>
      </c>
      <c r="N29" s="181">
        <f xml:space="preserve"> Inp!N$37</f>
        <v>313.04420060392698</v>
      </c>
      <c r="O29" s="181">
        <f xml:space="preserve"> Inp!O$37</f>
        <v>323.06161502325301</v>
      </c>
      <c r="P29" s="181">
        <f xml:space="preserve"> Inp!P$37</f>
        <v>333.39958670399699</v>
      </c>
      <c r="Q29" s="181">
        <f xml:space="preserve"> Inp!Q$37</f>
        <v>344.06837347852502</v>
      </c>
      <c r="R29" s="181"/>
      <c r="S29" s="181"/>
      <c r="T29" s="181"/>
    </row>
    <row r="30" spans="1:20" s="182" customFormat="1" hidden="1" outlineLevel="2">
      <c r="A30" s="179"/>
      <c r="B30" s="206"/>
      <c r="C30" s="206"/>
      <c r="D30" s="179"/>
      <c r="E30" s="181" t="str">
        <f xml:space="preserve"> Inp!E$38</f>
        <v>RPI index (PR19FD) - March</v>
      </c>
      <c r="F30" s="182">
        <f xml:space="preserve"> Inp!F$38</f>
        <v>0</v>
      </c>
      <c r="G30" s="181" t="str">
        <f xml:space="preserve"> Inp!G$38</f>
        <v>Index</v>
      </c>
      <c r="H30" s="182">
        <f xml:space="preserve"> Inp!H$38</f>
        <v>0</v>
      </c>
      <c r="I30" s="182">
        <f xml:space="preserve"> Inp!I$38</f>
        <v>0</v>
      </c>
      <c r="J30" s="181">
        <f xml:space="preserve"> Inp!J$38</f>
        <v>278.3</v>
      </c>
      <c r="K30" s="181">
        <f xml:space="preserve"> Inp!K$38</f>
        <v>285.10000000000002</v>
      </c>
      <c r="L30" s="181">
        <f xml:space="preserve"> Inp!L$38</f>
        <v>296.13766811902099</v>
      </c>
      <c r="M30" s="181">
        <f xml:space="preserve"> Inp!M$38</f>
        <v>304.57748375597498</v>
      </c>
      <c r="N30" s="181">
        <f xml:space="preserve"> Inp!N$38</f>
        <v>313.86698624610801</v>
      </c>
      <c r="O30" s="181">
        <f xml:space="preserve"> Inp!O$38</f>
        <v>323.91072980598301</v>
      </c>
      <c r="P30" s="181">
        <f xml:space="preserve"> Inp!P$38</f>
        <v>334.27587315977502</v>
      </c>
      <c r="Q30" s="181">
        <f xml:space="preserve"> Inp!Q$38</f>
        <v>344.972701100888</v>
      </c>
      <c r="R30" s="181"/>
      <c r="S30" s="181"/>
      <c r="T30" s="181"/>
    </row>
    <row r="31" spans="1:20" s="141" customFormat="1" hidden="1" outlineLevel="1">
      <c r="A31" s="193"/>
      <c r="B31" s="180"/>
      <c r="C31" s="170"/>
      <c r="D31" s="171"/>
      <c r="E31" s="141" t="s">
        <v>661</v>
      </c>
      <c r="G31" s="141" t="s">
        <v>20</v>
      </c>
      <c r="J31" s="141">
        <f t="shared" ref="J31" si="4" xml:space="preserve"> SUM(J19:J30) / 12</f>
        <v>274.90833333333336</v>
      </c>
      <c r="K31" s="141">
        <f t="shared" ref="K31" si="5" xml:space="preserve"> SUM(K19:K30) / 12</f>
        <v>283.30833333333334</v>
      </c>
      <c r="L31" s="141">
        <f t="shared" ref="L31" si="6" xml:space="preserve"> SUM(L19:L30) / 12</f>
        <v>292.23881848055777</v>
      </c>
      <c r="M31" s="141">
        <f t="shared" ref="M31" si="7" xml:space="preserve"> SUM(M19:M30) / 12</f>
        <v>300.63476148772367</v>
      </c>
      <c r="N31" s="141">
        <f t="shared" ref="N31" si="8" xml:space="preserve"> SUM(N19:N30) / 12</f>
        <v>309.52983719330018</v>
      </c>
      <c r="O31" s="141">
        <f t="shared" ref="O31" si="9" xml:space="preserve"> SUM(O19:O30) / 12</f>
        <v>319.28116714708784</v>
      </c>
      <c r="P31" s="141">
        <f t="shared" ref="P31" si="10" xml:space="preserve"> SUM(P19:P30) / 12</f>
        <v>329.49816449579487</v>
      </c>
      <c r="Q31" s="141">
        <f t="shared" ref="Q31" si="11" xml:space="preserve"> SUM(Q19:Q30) / 12</f>
        <v>340.04210575966027</v>
      </c>
      <c r="R31" s="196"/>
      <c r="S31" s="196"/>
      <c r="T31" s="196"/>
    </row>
    <row r="32" spans="1:20" s="141" customFormat="1" hidden="1" outlineLevel="1">
      <c r="A32" s="193"/>
      <c r="B32" s="180"/>
      <c r="C32" s="170"/>
      <c r="D32" s="171"/>
    </row>
    <row r="33" spans="1:20" s="141" customFormat="1" hidden="1" outlineLevel="1">
      <c r="A33" s="193"/>
      <c r="B33" s="180" t="s">
        <v>662</v>
      </c>
      <c r="C33" s="170"/>
      <c r="D33" s="171"/>
    </row>
    <row r="34" spans="1:20" s="182" customFormat="1" hidden="1" outlineLevel="1">
      <c r="A34" s="179"/>
      <c r="B34" s="206"/>
      <c r="C34" s="206"/>
      <c r="D34" s="179"/>
      <c r="E34" s="181" t="str">
        <f xml:space="preserve"> Inp!E$38</f>
        <v>RPI index (PR19FD) - March</v>
      </c>
      <c r="F34" s="182">
        <f xml:space="preserve"> Inp!F$38</f>
        <v>0</v>
      </c>
      <c r="G34" s="181" t="str">
        <f xml:space="preserve"> Inp!G$38</f>
        <v>Index</v>
      </c>
      <c r="H34" s="182">
        <f xml:space="preserve"> Inp!H$38</f>
        <v>0</v>
      </c>
      <c r="I34" s="182">
        <f xml:space="preserve"> Inp!I$38</f>
        <v>0</v>
      </c>
      <c r="J34" s="181">
        <f xml:space="preserve"> Inp!J$38</f>
        <v>278.3</v>
      </c>
      <c r="K34" s="181">
        <f xml:space="preserve"> Inp!K$38</f>
        <v>285.10000000000002</v>
      </c>
      <c r="L34" s="181">
        <f xml:space="preserve"> Inp!L$38</f>
        <v>296.13766811902099</v>
      </c>
      <c r="M34" s="181">
        <f xml:space="preserve"> Inp!M$38</f>
        <v>304.57748375597498</v>
      </c>
      <c r="N34" s="181">
        <f xml:space="preserve"> Inp!N$38</f>
        <v>313.86698624610801</v>
      </c>
      <c r="O34" s="181">
        <f xml:space="preserve"> Inp!O$38</f>
        <v>323.91072980598301</v>
      </c>
      <c r="P34" s="181">
        <f xml:space="preserve"> Inp!P$38</f>
        <v>334.27587315977502</v>
      </c>
      <c r="Q34" s="181">
        <f xml:space="preserve"> Inp!Q$38</f>
        <v>344.972701100888</v>
      </c>
      <c r="R34" s="181"/>
      <c r="S34" s="181"/>
      <c r="T34" s="181"/>
    </row>
    <row r="35" spans="1:20" hidden="1" outlineLevel="1">
      <c r="A35" s="67"/>
      <c r="B35" s="176"/>
      <c r="C35" s="86"/>
      <c r="D35" s="83"/>
      <c r="E35" s="84"/>
      <c r="F35" s="70"/>
      <c r="G35" s="70"/>
    </row>
    <row r="36" spans="1:20" s="141" customFormat="1" hidden="1" outlineLevel="1" collapsed="1">
      <c r="A36" s="193"/>
      <c r="B36" s="180" t="s">
        <v>663</v>
      </c>
      <c r="C36" s="170"/>
      <c r="D36" s="171"/>
    </row>
    <row r="37" spans="1:20" s="187" customFormat="1" hidden="1" outlineLevel="2">
      <c r="A37" s="183"/>
      <c r="B37" s="184"/>
      <c r="C37" s="185"/>
      <c r="D37" s="186"/>
      <c r="E37" s="181" t="str">
        <f>Inp!E$41</f>
        <v>CPIH index (PR19FD) - April</v>
      </c>
      <c r="F37" s="182">
        <f>Inp!F$41</f>
        <v>0</v>
      </c>
      <c r="G37" s="181" t="str">
        <f>Inp!G$41</f>
        <v>Index</v>
      </c>
      <c r="H37" s="182">
        <f>Inp!H$41</f>
        <v>0</v>
      </c>
      <c r="I37" s="182">
        <f>Inp!I$41</f>
        <v>0</v>
      </c>
      <c r="J37" s="181">
        <f>Inp!J$41</f>
        <v>103.2</v>
      </c>
      <c r="K37" s="181">
        <f>Inp!K$41</f>
        <v>105.5</v>
      </c>
      <c r="L37" s="181">
        <f>Inp!L$41</f>
        <v>107.6</v>
      </c>
      <c r="M37" s="181">
        <f>Inp!M$41</f>
        <v>109.703354739972</v>
      </c>
      <c r="N37" s="181">
        <f>Inp!N$41</f>
        <v>111.897421834771</v>
      </c>
      <c r="O37" s="181">
        <f>Inp!O$41</f>
        <v>114.172657229451</v>
      </c>
      <c r="P37" s="181">
        <f>Inp!P$41</f>
        <v>116.57028303126999</v>
      </c>
      <c r="Q37" s="181">
        <f>Inp!Q$41</f>
        <v>119.01825897492699</v>
      </c>
      <c r="R37" s="181"/>
      <c r="S37" s="181"/>
      <c r="T37" s="181"/>
    </row>
    <row r="38" spans="1:20" s="187" customFormat="1" hidden="1" outlineLevel="2">
      <c r="A38" s="183"/>
      <c r="B38" s="184"/>
      <c r="C38" s="185"/>
      <c r="D38" s="186"/>
      <c r="E38" s="181" t="str">
        <f>Inp!E$42</f>
        <v>CPIH index (PR19FD) - May</v>
      </c>
      <c r="F38" s="182">
        <f>Inp!F$42</f>
        <v>0</v>
      </c>
      <c r="G38" s="181" t="str">
        <f>Inp!G$42</f>
        <v>Index</v>
      </c>
      <c r="H38" s="182">
        <f>Inp!H$42</f>
        <v>0</v>
      </c>
      <c r="I38" s="182">
        <f>Inp!I$42</f>
        <v>0</v>
      </c>
      <c r="J38" s="181">
        <f>Inp!J$42</f>
        <v>103.5</v>
      </c>
      <c r="K38" s="181">
        <f>Inp!K$42</f>
        <v>105.9</v>
      </c>
      <c r="L38" s="181">
        <f>Inp!L$42</f>
        <v>107.9</v>
      </c>
      <c r="M38" s="181">
        <f>Inp!M$42</f>
        <v>109.884538749418</v>
      </c>
      <c r="N38" s="181">
        <f>Inp!N$42</f>
        <v>112.082229524407</v>
      </c>
      <c r="O38" s="181">
        <f>Inp!O$42</f>
        <v>114.370561696745</v>
      </c>
      <c r="P38" s="181">
        <f>Inp!P$42</f>
        <v>116.772343492377</v>
      </c>
      <c r="Q38" s="181">
        <f>Inp!Q$42</f>
        <v>119.22456270571701</v>
      </c>
      <c r="R38" s="181"/>
      <c r="S38" s="181"/>
      <c r="T38" s="181"/>
    </row>
    <row r="39" spans="1:20" s="187" customFormat="1" hidden="1" outlineLevel="2">
      <c r="A39" s="183"/>
      <c r="B39" s="184"/>
      <c r="C39" s="185"/>
      <c r="D39" s="186"/>
      <c r="E39" s="181" t="str">
        <f>Inp!E$43</f>
        <v>CPIH index (PR19FD) - June</v>
      </c>
      <c r="F39" s="182">
        <f>Inp!F$43</f>
        <v>0</v>
      </c>
      <c r="G39" s="181" t="str">
        <f>Inp!G$43</f>
        <v>Index</v>
      </c>
      <c r="H39" s="182">
        <f>Inp!H$43</f>
        <v>0</v>
      </c>
      <c r="I39" s="182">
        <f>Inp!I$43</f>
        <v>0</v>
      </c>
      <c r="J39" s="181">
        <f>Inp!J$43</f>
        <v>103.5</v>
      </c>
      <c r="K39" s="181">
        <f>Inp!K$43</f>
        <v>105.9</v>
      </c>
      <c r="L39" s="181">
        <f>Inp!L$43</f>
        <v>107.9</v>
      </c>
      <c r="M39" s="181">
        <f>Inp!M$43</f>
        <v>110.066021998987</v>
      </c>
      <c r="N39" s="181">
        <f>Inp!N$43</f>
        <v>112.26734243896701</v>
      </c>
      <c r="O39" s="181">
        <f>Inp!O$43</f>
        <v>114.568809207453</v>
      </c>
      <c r="P39" s="181">
        <f>Inp!P$43</f>
        <v>116.97475420081</v>
      </c>
      <c r="Q39" s="181">
        <f>Inp!Q$43</f>
        <v>119.431224039027</v>
      </c>
      <c r="R39" s="181"/>
      <c r="S39" s="181"/>
      <c r="T39" s="181"/>
    </row>
    <row r="40" spans="1:20" s="187" customFormat="1" hidden="1" outlineLevel="2">
      <c r="A40" s="183"/>
      <c r="B40" s="184"/>
      <c r="C40" s="185"/>
      <c r="D40" s="186"/>
      <c r="E40" s="181" t="str">
        <f>Inp!E$44</f>
        <v>CPIH index (PR19FD) - July</v>
      </c>
      <c r="F40" s="182">
        <f>Inp!F$44</f>
        <v>0</v>
      </c>
      <c r="G40" s="181" t="str">
        <f>Inp!G$44</f>
        <v>Index</v>
      </c>
      <c r="H40" s="182">
        <f>Inp!H$44</f>
        <v>0</v>
      </c>
      <c r="I40" s="182">
        <f>Inp!I$44</f>
        <v>0</v>
      </c>
      <c r="J40" s="181">
        <f>Inp!J$44</f>
        <v>103.5</v>
      </c>
      <c r="K40" s="181">
        <f>Inp!K$44</f>
        <v>105.9</v>
      </c>
      <c r="L40" s="181">
        <f>Inp!L$44</f>
        <v>108</v>
      </c>
      <c r="M40" s="181">
        <f>Inp!M$44</f>
        <v>110.24780498289699</v>
      </c>
      <c r="N40" s="181">
        <f>Inp!N$44</f>
        <v>112.452761082555</v>
      </c>
      <c r="O40" s="181">
        <f>Inp!O$44</f>
        <v>114.7674003562</v>
      </c>
      <c r="P40" s="181">
        <f>Inp!P$44</f>
        <v>117.17751576368001</v>
      </c>
      <c r="Q40" s="181">
        <f>Inp!Q$44</f>
        <v>119.638243594717</v>
      </c>
      <c r="R40" s="181"/>
      <c r="S40" s="181"/>
      <c r="T40" s="181"/>
    </row>
    <row r="41" spans="1:20" s="187" customFormat="1" hidden="1" outlineLevel="2">
      <c r="A41" s="183"/>
      <c r="B41" s="184"/>
      <c r="C41" s="185"/>
      <c r="D41" s="186"/>
      <c r="E41" s="181" t="str">
        <f>Inp!E$45</f>
        <v>CPIH index (PR19FD) - August</v>
      </c>
      <c r="F41" s="182">
        <f>Inp!F$45</f>
        <v>0</v>
      </c>
      <c r="G41" s="181" t="str">
        <f>Inp!G$45</f>
        <v>Index</v>
      </c>
      <c r="H41" s="182">
        <f>Inp!H$45</f>
        <v>0</v>
      </c>
      <c r="I41" s="182">
        <f>Inp!I$45</f>
        <v>0</v>
      </c>
      <c r="J41" s="181">
        <f>Inp!J$45</f>
        <v>104</v>
      </c>
      <c r="K41" s="181">
        <f>Inp!K$45</f>
        <v>106.5</v>
      </c>
      <c r="L41" s="181">
        <f>Inp!L$45</f>
        <v>108.3</v>
      </c>
      <c r="M41" s="181">
        <f>Inp!M$45</f>
        <v>110.429888196185</v>
      </c>
      <c r="N41" s="181">
        <f>Inp!N$45</f>
        <v>112.638485960108</v>
      </c>
      <c r="O41" s="181">
        <f>Inp!O$45</f>
        <v>114.96633573864</v>
      </c>
      <c r="P41" s="181">
        <f>Inp!P$45</f>
        <v>117.380628789151</v>
      </c>
      <c r="Q41" s="181">
        <f>Inp!Q$45</f>
        <v>119.845621993724</v>
      </c>
      <c r="R41" s="181"/>
      <c r="S41" s="181"/>
      <c r="T41" s="181"/>
    </row>
    <row r="42" spans="1:20" s="187" customFormat="1" hidden="1" outlineLevel="2">
      <c r="A42" s="183"/>
      <c r="B42" s="184"/>
      <c r="C42" s="185"/>
      <c r="D42" s="186"/>
      <c r="E42" s="181" t="str">
        <f>Inp!E$46</f>
        <v>CPIH index (PR19FD) - September</v>
      </c>
      <c r="F42" s="182">
        <f>Inp!F$46</f>
        <v>0</v>
      </c>
      <c r="G42" s="181" t="str">
        <f>Inp!G$46</f>
        <v>Index</v>
      </c>
      <c r="H42" s="182">
        <f>Inp!H$46</f>
        <v>0</v>
      </c>
      <c r="I42" s="182">
        <f>Inp!I$46</f>
        <v>0</v>
      </c>
      <c r="J42" s="181">
        <f>Inp!J$46</f>
        <v>104.3</v>
      </c>
      <c r="K42" s="181">
        <f>Inp!K$46</f>
        <v>106.6</v>
      </c>
      <c r="L42" s="181">
        <f>Inp!L$46</f>
        <v>108.469999617629</v>
      </c>
      <c r="M42" s="181">
        <f>Inp!M$46</f>
        <v>110.61227213470301</v>
      </c>
      <c r="N42" s="181">
        <f>Inp!N$46</f>
        <v>112.824517577397</v>
      </c>
      <c r="O42" s="181">
        <f>Inp!O$46</f>
        <v>115.16561595146101</v>
      </c>
      <c r="P42" s="181">
        <f>Inp!P$46</f>
        <v>117.58409388644201</v>
      </c>
      <c r="Q42" s="181">
        <f>Inp!Q$46</f>
        <v>120.05335985805699</v>
      </c>
      <c r="R42" s="181"/>
      <c r="S42" s="181"/>
      <c r="T42" s="181"/>
    </row>
    <row r="43" spans="1:20" s="187" customFormat="1" hidden="1" outlineLevel="2">
      <c r="A43" s="183"/>
      <c r="B43" s="184"/>
      <c r="C43" s="185"/>
      <c r="D43" s="186"/>
      <c r="E43" s="181" t="str">
        <f>Inp!E$47</f>
        <v>CPIH index (PR19FD) - October</v>
      </c>
      <c r="F43" s="182">
        <f>Inp!F$47</f>
        <v>0</v>
      </c>
      <c r="G43" s="181" t="str">
        <f>Inp!G$47</f>
        <v>Index</v>
      </c>
      <c r="H43" s="182">
        <f>Inp!H$47</f>
        <v>0</v>
      </c>
      <c r="I43" s="182">
        <f>Inp!I$47</f>
        <v>0</v>
      </c>
      <c r="J43" s="181">
        <f>Inp!J$47</f>
        <v>104.4</v>
      </c>
      <c r="K43" s="181">
        <f>Inp!K$47</f>
        <v>106.7</v>
      </c>
      <c r="L43" s="181">
        <f>Inp!L$47</f>
        <v>108.64026608539599</v>
      </c>
      <c r="M43" s="181">
        <f>Inp!M$47</f>
        <v>110.794957295123</v>
      </c>
      <c r="N43" s="181">
        <f>Inp!N$47</f>
        <v>113.01085644102599</v>
      </c>
      <c r="O43" s="181">
        <f>Inp!O$47</f>
        <v>115.365241592385</v>
      </c>
      <c r="P43" s="181">
        <f>Inp!P$47</f>
        <v>117.78791166582501</v>
      </c>
      <c r="Q43" s="181">
        <f>Inp!Q$47</f>
        <v>120.261457810807</v>
      </c>
      <c r="R43" s="181"/>
      <c r="S43" s="181"/>
      <c r="T43" s="181"/>
    </row>
    <row r="44" spans="1:20" s="187" customFormat="1" hidden="1" outlineLevel="2">
      <c r="A44" s="183"/>
      <c r="B44" s="184"/>
      <c r="C44" s="185"/>
      <c r="D44" s="186"/>
      <c r="E44" s="181" t="str">
        <f>Inp!E$48</f>
        <v>CPIH index (PR19FD) - November</v>
      </c>
      <c r="F44" s="182">
        <f>Inp!F$48</f>
        <v>0</v>
      </c>
      <c r="G44" s="181" t="str">
        <f>Inp!G$48</f>
        <v>Index</v>
      </c>
      <c r="H44" s="182">
        <f>Inp!H$48</f>
        <v>0</v>
      </c>
      <c r="I44" s="182">
        <f>Inp!I$48</f>
        <v>0</v>
      </c>
      <c r="J44" s="181">
        <f>Inp!J$48</f>
        <v>104.7</v>
      </c>
      <c r="K44" s="181">
        <f>Inp!K$48</f>
        <v>106.9</v>
      </c>
      <c r="L44" s="181">
        <f>Inp!L$48</f>
        <v>108.81079982217901</v>
      </c>
      <c r="M44" s="181">
        <f>Inp!M$48</f>
        <v>110.977944174939</v>
      </c>
      <c r="N44" s="181">
        <f>Inp!N$48</f>
        <v>113.197503058438</v>
      </c>
      <c r="O44" s="181">
        <f>Inp!O$48</f>
        <v>115.565213260169</v>
      </c>
      <c r="P44" s="181">
        <f>Inp!P$48</f>
        <v>117.992082738633</v>
      </c>
      <c r="Q44" s="181">
        <f>Inp!Q$48</f>
        <v>120.46991647614399</v>
      </c>
      <c r="R44" s="181"/>
      <c r="S44" s="181"/>
      <c r="T44" s="181"/>
    </row>
    <row r="45" spans="1:20" s="187" customFormat="1" hidden="1" outlineLevel="2">
      <c r="A45" s="183"/>
      <c r="B45" s="184"/>
      <c r="C45" s="185"/>
      <c r="D45" s="186"/>
      <c r="E45" s="181" t="str">
        <f>Inp!E$49</f>
        <v>CPIH index (PR19FD) - December</v>
      </c>
      <c r="F45" s="182">
        <f>Inp!F$49</f>
        <v>0</v>
      </c>
      <c r="G45" s="181" t="str">
        <f>Inp!G$49</f>
        <v>Index</v>
      </c>
      <c r="H45" s="182">
        <f>Inp!H$49</f>
        <v>0</v>
      </c>
      <c r="I45" s="182">
        <f>Inp!I$49</f>
        <v>0</v>
      </c>
      <c r="J45" s="181">
        <f>Inp!J$49</f>
        <v>105</v>
      </c>
      <c r="K45" s="181">
        <f>Inp!K$49</f>
        <v>107.1</v>
      </c>
      <c r="L45" s="181">
        <f>Inp!L$49</f>
        <v>108.981601247513</v>
      </c>
      <c r="M45" s="181">
        <f>Inp!M$49</f>
        <v>111.161233272464</v>
      </c>
      <c r="N45" s="181">
        <f>Inp!N$49</f>
        <v>113.384457937913</v>
      </c>
      <c r="O45" s="181">
        <f>Inp!O$49</f>
        <v>115.765531554609</v>
      </c>
      <c r="P45" s="181">
        <f>Inp!P$49</f>
        <v>118.196607717256</v>
      </c>
      <c r="Q45" s="181">
        <f>Inp!Q$49</f>
        <v>120.678736479319</v>
      </c>
      <c r="R45" s="181"/>
      <c r="S45" s="181"/>
      <c r="T45" s="181"/>
    </row>
    <row r="46" spans="1:20" s="187" customFormat="1" hidden="1" outlineLevel="2">
      <c r="A46" s="183"/>
      <c r="B46" s="184"/>
      <c r="C46" s="185"/>
      <c r="D46" s="186"/>
      <c r="E46" s="181" t="str">
        <f>Inp!E$50</f>
        <v>CPIH index (PR19FD) - January</v>
      </c>
      <c r="F46" s="182">
        <f>Inp!F$50</f>
        <v>0</v>
      </c>
      <c r="G46" s="181" t="str">
        <f>Inp!G$50</f>
        <v>Index</v>
      </c>
      <c r="H46" s="182">
        <f>Inp!H$50</f>
        <v>0</v>
      </c>
      <c r="I46" s="182">
        <f>Inp!I$50</f>
        <v>0</v>
      </c>
      <c r="J46" s="181">
        <f>Inp!J$50</f>
        <v>104.5</v>
      </c>
      <c r="K46" s="181">
        <f>Inp!K$50</f>
        <v>106.4</v>
      </c>
      <c r="L46" s="181">
        <f>Inp!L$50</f>
        <v>109.161593222387</v>
      </c>
      <c r="M46" s="181">
        <f>Inp!M$50</f>
        <v>111.344825086835</v>
      </c>
      <c r="N46" s="181">
        <f>Inp!N$50</f>
        <v>113.580996157239</v>
      </c>
      <c r="O46" s="181">
        <f>Inp!O$50</f>
        <v>115.96619707654099</v>
      </c>
      <c r="P46" s="181">
        <f>Inp!P$50</f>
        <v>118.40148721514799</v>
      </c>
      <c r="Q46" s="181">
        <f>Inp!Q$50</f>
        <v>120.887918446667</v>
      </c>
      <c r="R46" s="181"/>
      <c r="S46" s="181"/>
      <c r="T46" s="181"/>
    </row>
    <row r="47" spans="1:20" s="187" customFormat="1" hidden="1" outlineLevel="2">
      <c r="A47" s="183"/>
      <c r="B47" s="184"/>
      <c r="C47" s="185"/>
      <c r="D47" s="186"/>
      <c r="E47" s="181" t="str">
        <f>Inp!E$51</f>
        <v>CPIH index (PR19FD) - Februaury</v>
      </c>
      <c r="F47" s="182">
        <f>Inp!F$51</f>
        <v>0</v>
      </c>
      <c r="G47" s="181" t="str">
        <f>Inp!G$51</f>
        <v>Index</v>
      </c>
      <c r="H47" s="182">
        <f>Inp!H$51</f>
        <v>0</v>
      </c>
      <c r="I47" s="182">
        <f>Inp!I$51</f>
        <v>0</v>
      </c>
      <c r="J47" s="181">
        <f>Inp!J$51</f>
        <v>104.9</v>
      </c>
      <c r="K47" s="181">
        <f>Inp!K$51</f>
        <v>106.8</v>
      </c>
      <c r="L47" s="181">
        <f>Inp!L$51</f>
        <v>109.341882468641</v>
      </c>
      <c r="M47" s="181">
        <f>Inp!M$51</f>
        <v>111.52872011801399</v>
      </c>
      <c r="N47" s="181">
        <f>Inp!N$51</f>
        <v>113.77787505175399</v>
      </c>
      <c r="O47" s="181">
        <f>Inp!O$51</f>
        <v>116.167210427841</v>
      </c>
      <c r="P47" s="181">
        <f>Inp!P$51</f>
        <v>118.606721846825</v>
      </c>
      <c r="Q47" s="181">
        <f>Inp!Q$51</f>
        <v>121.097463005609</v>
      </c>
      <c r="R47" s="181"/>
      <c r="S47" s="181"/>
      <c r="T47" s="181"/>
    </row>
    <row r="48" spans="1:20" s="182" customFormat="1" hidden="1" outlineLevel="2">
      <c r="A48" s="179"/>
      <c r="B48" s="206"/>
      <c r="C48" s="206"/>
      <c r="D48" s="179"/>
      <c r="E48" s="181" t="str">
        <f>Inp!E$52</f>
        <v>CPIH index (PR19FD) - March</v>
      </c>
      <c r="F48" s="182">
        <f>Inp!F$52</f>
        <v>0</v>
      </c>
      <c r="G48" s="181" t="str">
        <f>Inp!G$52</f>
        <v>Index</v>
      </c>
      <c r="H48" s="182">
        <f>Inp!H$52</f>
        <v>0</v>
      </c>
      <c r="I48" s="182">
        <f>Inp!I$52</f>
        <v>0</v>
      </c>
      <c r="J48" s="181">
        <f>Inp!J$52</f>
        <v>105.1</v>
      </c>
      <c r="K48" s="181">
        <f>Inp!K$52</f>
        <v>107</v>
      </c>
      <c r="L48" s="181">
        <f>Inp!L$52</f>
        <v>109.52246947724301</v>
      </c>
      <c r="M48" s="181">
        <f>Inp!M$52</f>
        <v>111.712918866788</v>
      </c>
      <c r="N48" s="181">
        <f>Inp!N$52</f>
        <v>113.97509521197701</v>
      </c>
      <c r="O48" s="181">
        <f>Inp!O$52</f>
        <v>116.368572211429</v>
      </c>
      <c r="P48" s="181">
        <f>Inp!P$52</f>
        <v>118.812312227869</v>
      </c>
      <c r="Q48" s="181">
        <f>Inp!Q$52</f>
        <v>121.307370784654</v>
      </c>
      <c r="R48" s="181"/>
      <c r="S48" s="181"/>
      <c r="T48" s="181"/>
    </row>
    <row r="49" spans="1:20" s="141" customFormat="1" hidden="1" outlineLevel="1">
      <c r="A49" s="193"/>
      <c r="B49" s="180"/>
      <c r="C49" s="170"/>
      <c r="D49" s="171"/>
      <c r="E49" s="141" t="s">
        <v>664</v>
      </c>
      <c r="G49" s="141" t="s">
        <v>20</v>
      </c>
      <c r="J49" s="141">
        <f t="shared" ref="J49" si="12" xml:space="preserve"> SUM(J37:J48) / 12</f>
        <v>104.21666666666665</v>
      </c>
      <c r="K49" s="141">
        <f t="shared" ref="K49" si="13" xml:space="preserve"> SUM(K37:K48) / 12</f>
        <v>106.43333333333334</v>
      </c>
      <c r="L49" s="141">
        <f t="shared" ref="L49" si="14" xml:space="preserve"> SUM(L37:L48) / 12</f>
        <v>108.55238432841566</v>
      </c>
      <c r="M49" s="141">
        <f t="shared" ref="M49" si="15" xml:space="preserve"> SUM(M37:M48) / 12</f>
        <v>110.70537330136041</v>
      </c>
      <c r="N49" s="141">
        <f t="shared" ref="N49" si="16" xml:space="preserve"> SUM(N37:N48) / 12</f>
        <v>112.92412852304601</v>
      </c>
      <c r="O49" s="141">
        <f t="shared" ref="O49" si="17" xml:space="preserve"> SUM(O37:O48) / 12</f>
        <v>115.26744552524366</v>
      </c>
      <c r="P49" s="141">
        <f t="shared" ref="P49" si="18" xml:space="preserve"> SUM(P37:P48) / 12</f>
        <v>117.68806188127384</v>
      </c>
      <c r="Q49" s="141">
        <f t="shared" ref="Q49" si="19" xml:space="preserve"> SUM(Q37:Q48) / 12</f>
        <v>120.15951118078074</v>
      </c>
      <c r="R49" s="196"/>
      <c r="S49" s="196"/>
      <c r="T49" s="196"/>
    </row>
    <row r="50" spans="1:20" s="141" customFormat="1" hidden="1" outlineLevel="1">
      <c r="A50" s="193"/>
      <c r="B50" s="180"/>
      <c r="C50" s="170"/>
      <c r="D50" s="171"/>
    </row>
    <row r="51" spans="1:20" s="141" customFormat="1" hidden="1" outlineLevel="1">
      <c r="A51" s="193"/>
      <c r="B51" s="180" t="s">
        <v>665</v>
      </c>
      <c r="C51" s="170"/>
      <c r="D51" s="171"/>
    </row>
    <row r="52" spans="1:20" s="182" customFormat="1" hidden="1" outlineLevel="1">
      <c r="A52" s="179"/>
      <c r="B52" s="206"/>
      <c r="C52" s="206"/>
      <c r="D52" s="179"/>
      <c r="E52" s="181" t="str">
        <f>Inp!E$52</f>
        <v>CPIH index (PR19FD) - March</v>
      </c>
      <c r="F52" s="182">
        <f>Inp!F$52</f>
        <v>0</v>
      </c>
      <c r="G52" s="181" t="str">
        <f>Inp!G$52</f>
        <v>Index</v>
      </c>
      <c r="H52" s="182">
        <f>Inp!H$52</f>
        <v>0</v>
      </c>
      <c r="I52" s="182">
        <f>Inp!I$52</f>
        <v>0</v>
      </c>
      <c r="J52" s="181">
        <f>Inp!J$52</f>
        <v>105.1</v>
      </c>
      <c r="K52" s="181">
        <f>Inp!K$52</f>
        <v>107</v>
      </c>
      <c r="L52" s="181">
        <f>Inp!L$52</f>
        <v>109.52246947724301</v>
      </c>
      <c r="M52" s="181">
        <f>Inp!M$52</f>
        <v>111.712918866788</v>
      </c>
      <c r="N52" s="181">
        <f>Inp!N$52</f>
        <v>113.97509521197701</v>
      </c>
      <c r="O52" s="181">
        <f>Inp!O$52</f>
        <v>116.368572211429</v>
      </c>
      <c r="P52" s="181">
        <f>Inp!P$52</f>
        <v>118.812312227869</v>
      </c>
      <c r="Q52" s="181">
        <f>Inp!Q$52</f>
        <v>121.307370784654</v>
      </c>
      <c r="R52" s="181"/>
      <c r="S52" s="181"/>
      <c r="T52" s="181"/>
    </row>
    <row r="53" spans="1:20" s="200" customFormat="1">
      <c r="A53" s="198"/>
      <c r="B53" s="199"/>
      <c r="C53" s="199"/>
      <c r="D53" s="198"/>
      <c r="E53" s="196"/>
      <c r="G53" s="196"/>
      <c r="J53" s="196"/>
      <c r="K53" s="196"/>
      <c r="L53" s="196"/>
      <c r="M53" s="196"/>
      <c r="N53" s="196"/>
      <c r="O53" s="196"/>
      <c r="P53" s="196"/>
      <c r="Q53" s="196"/>
      <c r="R53" s="196"/>
      <c r="S53" s="196"/>
      <c r="T53" s="196"/>
    </row>
    <row r="54" spans="1:20" s="33" customFormat="1" collapsed="1">
      <c r="A54" s="33" t="s">
        <v>666</v>
      </c>
      <c r="B54" s="168"/>
    </row>
    <row r="55" spans="1:20" s="182" customFormat="1" hidden="1" outlineLevel="1">
      <c r="A55" s="179"/>
      <c r="B55" s="180"/>
      <c r="C55" s="170"/>
      <c r="D55" s="171"/>
      <c r="E55" s="181"/>
      <c r="F55" s="181"/>
      <c r="G55" s="181"/>
      <c r="H55" s="181"/>
      <c r="I55" s="181"/>
      <c r="J55" s="181"/>
      <c r="K55" s="181"/>
      <c r="L55" s="181"/>
      <c r="M55" s="181"/>
      <c r="N55" s="181"/>
      <c r="O55" s="181"/>
      <c r="P55" s="181"/>
      <c r="Q55" s="181"/>
      <c r="R55" s="181"/>
      <c r="S55" s="181"/>
      <c r="T55" s="181"/>
    </row>
    <row r="56" spans="1:20" s="141" customFormat="1" hidden="1" outlineLevel="1" collapsed="1">
      <c r="A56" s="193"/>
      <c r="B56" s="180" t="s">
        <v>660</v>
      </c>
      <c r="C56" s="170"/>
      <c r="D56" s="171"/>
    </row>
    <row r="57" spans="1:20" s="141" customFormat="1" hidden="1" outlineLevel="2">
      <c r="A57" s="193"/>
      <c r="B57" s="180"/>
      <c r="C57" s="170"/>
      <c r="D57" s="171"/>
      <c r="E57" s="141" t="str">
        <f t="shared" ref="E57:I57" si="20" xml:space="preserve"> E$31</f>
        <v>RPI index (PR19FD) - FYA</v>
      </c>
      <c r="F57" s="141">
        <f t="shared" si="20"/>
        <v>0</v>
      </c>
      <c r="G57" s="141" t="str">
        <f t="shared" si="20"/>
        <v>Index</v>
      </c>
      <c r="H57" s="141">
        <f t="shared" si="20"/>
        <v>0</v>
      </c>
      <c r="I57" s="141">
        <f t="shared" si="20"/>
        <v>0</v>
      </c>
      <c r="J57" s="141">
        <f t="shared" ref="J57:Q57" si="21" xml:space="preserve"> J$31</f>
        <v>274.90833333333336</v>
      </c>
      <c r="K57" s="141">
        <f t="shared" si="21"/>
        <v>283.30833333333334</v>
      </c>
      <c r="L57" s="141">
        <f t="shared" si="21"/>
        <v>292.23881848055777</v>
      </c>
      <c r="M57" s="141">
        <f t="shared" si="21"/>
        <v>300.63476148772367</v>
      </c>
      <c r="N57" s="141">
        <f t="shared" si="21"/>
        <v>309.52983719330018</v>
      </c>
      <c r="O57" s="141">
        <f t="shared" si="21"/>
        <v>319.28116714708784</v>
      </c>
      <c r="P57" s="141">
        <f t="shared" si="21"/>
        <v>329.49816449579487</v>
      </c>
      <c r="Q57" s="141">
        <f t="shared" si="21"/>
        <v>340.04210575966027</v>
      </c>
    </row>
    <row r="58" spans="1:20" s="194" customFormat="1" hidden="1" outlineLevel="2">
      <c r="A58" s="201"/>
      <c r="B58" s="202"/>
      <c r="C58" s="203"/>
      <c r="D58" s="204"/>
      <c r="E58" s="194" t="str">
        <f t="shared" ref="E58:Q58" si="22" xml:space="preserve"> E$12</f>
        <v>Annual inflation flag</v>
      </c>
      <c r="F58" s="194">
        <f t="shared" si="22"/>
        <v>0</v>
      </c>
      <c r="G58" s="194" t="str">
        <f t="shared" si="22"/>
        <v>flag</v>
      </c>
      <c r="H58" s="194">
        <f t="shared" si="22"/>
        <v>0</v>
      </c>
      <c r="I58" s="194">
        <f t="shared" si="22"/>
        <v>0</v>
      </c>
      <c r="J58" s="194">
        <f t="shared" si="22"/>
        <v>0</v>
      </c>
      <c r="K58" s="194">
        <f t="shared" si="22"/>
        <v>1</v>
      </c>
      <c r="L58" s="194">
        <f t="shared" si="22"/>
        <v>1</v>
      </c>
      <c r="M58" s="194">
        <f t="shared" si="22"/>
        <v>1</v>
      </c>
      <c r="N58" s="194">
        <f t="shared" si="22"/>
        <v>1</v>
      </c>
      <c r="O58" s="194">
        <f t="shared" si="22"/>
        <v>1</v>
      </c>
      <c r="P58" s="194">
        <f t="shared" si="22"/>
        <v>1</v>
      </c>
      <c r="Q58" s="194">
        <f t="shared" si="22"/>
        <v>1</v>
      </c>
    </row>
    <row r="59" spans="1:20" s="200" customFormat="1" hidden="1" outlineLevel="2">
      <c r="A59" s="198"/>
      <c r="B59" s="199"/>
      <c r="C59" s="199"/>
      <c r="D59" s="198"/>
      <c r="E59" s="200" t="s">
        <v>667</v>
      </c>
      <c r="G59" s="200" t="s">
        <v>668</v>
      </c>
      <c r="J59" s="205">
        <f t="shared" ref="J59:Q59" si="23">IF(AND(J57&lt;&gt;0,J58),J57/I57,0)</f>
        <v>0</v>
      </c>
      <c r="K59" s="205">
        <f t="shared" si="23"/>
        <v>1.0305556397587075</v>
      </c>
      <c r="L59" s="205">
        <f t="shared" si="23"/>
        <v>1.0315221407085018</v>
      </c>
      <c r="M59" s="205">
        <f t="shared" si="23"/>
        <v>1.0287297322471363</v>
      </c>
      <c r="N59" s="205">
        <f t="shared" si="23"/>
        <v>1.0295876486855953</v>
      </c>
      <c r="O59" s="205">
        <f t="shared" si="23"/>
        <v>1.03150368327076</v>
      </c>
      <c r="P59" s="205">
        <f t="shared" si="23"/>
        <v>1.0320000000000007</v>
      </c>
      <c r="Q59" s="205">
        <f t="shared" si="23"/>
        <v>1.0319999999999998</v>
      </c>
    </row>
    <row r="60" spans="1:20" s="141" customFormat="1" hidden="1" outlineLevel="2">
      <c r="A60" s="193"/>
      <c r="B60" s="180"/>
      <c r="C60" s="170"/>
      <c r="D60" s="171"/>
      <c r="J60" s="197"/>
    </row>
    <row r="61" spans="1:20" s="141" customFormat="1" hidden="1" outlineLevel="2">
      <c r="A61" s="193"/>
      <c r="B61" s="180"/>
      <c r="C61" s="170"/>
      <c r="D61" s="171"/>
      <c r="E61" s="141" t="str">
        <f t="shared" ref="E61:Q61" si="24" xml:space="preserve"> E$31</f>
        <v>RPI index (PR19FD) - FYA</v>
      </c>
      <c r="F61" s="141">
        <f t="shared" si="24"/>
        <v>0</v>
      </c>
      <c r="G61" s="141" t="str">
        <f t="shared" si="24"/>
        <v>Index</v>
      </c>
      <c r="H61" s="141">
        <f t="shared" si="24"/>
        <v>0</v>
      </c>
      <c r="I61" s="141">
        <f t="shared" si="24"/>
        <v>0</v>
      </c>
      <c r="J61" s="141">
        <f t="shared" si="24"/>
        <v>274.90833333333336</v>
      </c>
      <c r="K61" s="141">
        <f t="shared" si="24"/>
        <v>283.30833333333334</v>
      </c>
      <c r="L61" s="141">
        <f t="shared" si="24"/>
        <v>292.23881848055777</v>
      </c>
      <c r="M61" s="141">
        <f t="shared" si="24"/>
        <v>300.63476148772367</v>
      </c>
      <c r="N61" s="141">
        <f t="shared" si="24"/>
        <v>309.52983719330018</v>
      </c>
      <c r="O61" s="141">
        <f t="shared" si="24"/>
        <v>319.28116714708784</v>
      </c>
      <c r="P61" s="141">
        <f t="shared" si="24"/>
        <v>329.49816449579487</v>
      </c>
      <c r="Q61" s="141">
        <f t="shared" si="24"/>
        <v>340.04210575966027</v>
      </c>
    </row>
    <row r="62" spans="1:20" s="194" customFormat="1" hidden="1" outlineLevel="2">
      <c r="A62" s="201"/>
      <c r="B62" s="202"/>
      <c r="C62" s="203"/>
      <c r="D62" s="204"/>
      <c r="E62" s="194" t="str">
        <f t="shared" ref="E62:Q62" si="25" xml:space="preserve"> E$13</f>
        <v>Cumulative inflation flag</v>
      </c>
      <c r="F62" s="194">
        <f t="shared" si="25"/>
        <v>0</v>
      </c>
      <c r="G62" s="194" t="str">
        <f t="shared" si="25"/>
        <v>flag</v>
      </c>
      <c r="H62" s="194">
        <f t="shared" si="25"/>
        <v>0</v>
      </c>
      <c r="I62" s="194">
        <f t="shared" si="25"/>
        <v>0</v>
      </c>
      <c r="J62" s="194">
        <f t="shared" si="25"/>
        <v>1</v>
      </c>
      <c r="K62" s="194">
        <f t="shared" si="25"/>
        <v>1</v>
      </c>
      <c r="L62" s="194">
        <f t="shared" si="25"/>
        <v>1</v>
      </c>
      <c r="M62" s="194">
        <f t="shared" si="25"/>
        <v>1</v>
      </c>
      <c r="N62" s="194">
        <f t="shared" si="25"/>
        <v>1</v>
      </c>
      <c r="O62" s="194">
        <f t="shared" si="25"/>
        <v>1</v>
      </c>
      <c r="P62" s="194">
        <f t="shared" si="25"/>
        <v>1</v>
      </c>
      <c r="Q62" s="194">
        <f t="shared" si="25"/>
        <v>1</v>
      </c>
    </row>
    <row r="63" spans="1:20" s="200" customFormat="1" hidden="1" outlineLevel="2">
      <c r="A63" s="198"/>
      <c r="B63" s="199"/>
      <c r="C63" s="199"/>
      <c r="D63" s="198"/>
      <c r="E63" s="200" t="s">
        <v>669</v>
      </c>
      <c r="G63" s="200" t="s">
        <v>668</v>
      </c>
      <c r="J63" s="205">
        <f t="shared" ref="J63:Q63" si="26">IF(AND(J61&lt;&gt;0,J$13),J61/$J61,0)</f>
        <v>1</v>
      </c>
      <c r="K63" s="205">
        <f>IF(AND(K61&lt;&gt;0,K$13),K61/$J61,0)</f>
        <v>1.0305556397587075</v>
      </c>
      <c r="L63" s="205">
        <f t="shared" si="26"/>
        <v>1.0630409596431214</v>
      </c>
      <c r="M63" s="205">
        <f t="shared" si="26"/>
        <v>1.0935818417814069</v>
      </c>
      <c r="N63" s="205">
        <f t="shared" si="26"/>
        <v>1.1259383571249817</v>
      </c>
      <c r="O63" s="205">
        <f t="shared" si="26"/>
        <v>1.161409562510247</v>
      </c>
      <c r="P63" s="205">
        <f>IF(AND(P61&lt;&gt;0,P$13),P61/$J61,0)</f>
        <v>1.1985746685105756</v>
      </c>
      <c r="Q63" s="205">
        <f t="shared" si="26"/>
        <v>1.236929057902914</v>
      </c>
    </row>
    <row r="64" spans="1:20" s="141" customFormat="1" hidden="1" outlineLevel="1">
      <c r="A64" s="193"/>
      <c r="B64" s="180"/>
      <c r="C64" s="170"/>
      <c r="D64" s="171"/>
    </row>
    <row r="65" spans="1:20" s="141" customFormat="1" hidden="1" outlineLevel="1" collapsed="1">
      <c r="A65" s="193"/>
      <c r="B65" s="180" t="s">
        <v>662</v>
      </c>
      <c r="C65" s="170"/>
      <c r="D65" s="171"/>
    </row>
    <row r="66" spans="1:20" s="182" customFormat="1" hidden="1" outlineLevel="2">
      <c r="A66" s="179"/>
      <c r="B66" s="206"/>
      <c r="C66" s="206"/>
      <c r="D66" s="179"/>
      <c r="E66" s="181" t="str">
        <f xml:space="preserve"> Inp!E$38</f>
        <v>RPI index (PR19FD) - March</v>
      </c>
      <c r="F66" s="182">
        <f xml:space="preserve"> Inp!F$38</f>
        <v>0</v>
      </c>
      <c r="G66" s="181" t="str">
        <f xml:space="preserve"> Inp!G$38</f>
        <v>Index</v>
      </c>
      <c r="H66" s="207">
        <f xml:space="preserve"> Inp!H$38</f>
        <v>0</v>
      </c>
      <c r="I66" s="207">
        <f xml:space="preserve"> Inp!I$38</f>
        <v>0</v>
      </c>
      <c r="J66" s="181">
        <f xml:space="preserve"> Inp!J$38</f>
        <v>278.3</v>
      </c>
      <c r="K66" s="181">
        <f xml:space="preserve"> Inp!K$38</f>
        <v>285.10000000000002</v>
      </c>
      <c r="L66" s="181">
        <f xml:space="preserve"> Inp!L$38</f>
        <v>296.13766811902099</v>
      </c>
      <c r="M66" s="181">
        <f xml:space="preserve"> Inp!M$38</f>
        <v>304.57748375597498</v>
      </c>
      <c r="N66" s="181">
        <f xml:space="preserve"> Inp!N$38</f>
        <v>313.86698624610801</v>
      </c>
      <c r="O66" s="181">
        <f xml:space="preserve"> Inp!O$38</f>
        <v>323.91072980598301</v>
      </c>
      <c r="P66" s="181">
        <f xml:space="preserve"> Inp!P$38</f>
        <v>334.27587315977502</v>
      </c>
      <c r="Q66" s="181">
        <f xml:space="preserve"> Inp!Q$38</f>
        <v>344.972701100888</v>
      </c>
      <c r="R66" s="181"/>
      <c r="S66" s="181"/>
      <c r="T66" s="181"/>
    </row>
    <row r="67" spans="1:20" s="194" customFormat="1" hidden="1" outlineLevel="2">
      <c r="A67" s="201"/>
      <c r="B67" s="202"/>
      <c r="C67" s="203"/>
      <c r="D67" s="204"/>
      <c r="E67" s="194" t="str">
        <f t="shared" ref="E67:Q67" si="27" xml:space="preserve"> E$12</f>
        <v>Annual inflation flag</v>
      </c>
      <c r="F67" s="194">
        <f t="shared" si="27"/>
        <v>0</v>
      </c>
      <c r="G67" s="194" t="str">
        <f t="shared" si="27"/>
        <v>flag</v>
      </c>
      <c r="H67" s="194">
        <f t="shared" si="27"/>
        <v>0</v>
      </c>
      <c r="I67" s="194">
        <f t="shared" si="27"/>
        <v>0</v>
      </c>
      <c r="J67" s="194">
        <f t="shared" si="27"/>
        <v>0</v>
      </c>
      <c r="K67" s="194">
        <f t="shared" si="27"/>
        <v>1</v>
      </c>
      <c r="L67" s="194">
        <f t="shared" si="27"/>
        <v>1</v>
      </c>
      <c r="M67" s="194">
        <f t="shared" si="27"/>
        <v>1</v>
      </c>
      <c r="N67" s="194">
        <f t="shared" si="27"/>
        <v>1</v>
      </c>
      <c r="O67" s="194">
        <f t="shared" si="27"/>
        <v>1</v>
      </c>
      <c r="P67" s="194">
        <f t="shared" si="27"/>
        <v>1</v>
      </c>
      <c r="Q67" s="194">
        <f t="shared" si="27"/>
        <v>1</v>
      </c>
    </row>
    <row r="68" spans="1:20" s="200" customFormat="1" hidden="1" outlineLevel="2">
      <c r="A68" s="198"/>
      <c r="B68" s="199"/>
      <c r="C68" s="199"/>
      <c r="D68" s="198"/>
      <c r="E68" s="200" t="s">
        <v>670</v>
      </c>
      <c r="G68" s="200" t="s">
        <v>668</v>
      </c>
      <c r="J68" s="205">
        <f t="shared" ref="J68" si="28">IF(AND(J66&lt;&gt;0,J67),J66/I66,0)</f>
        <v>0</v>
      </c>
      <c r="K68" s="205">
        <f t="shared" ref="K68" si="29">IF(AND(K66&lt;&gt;0,K67),K66/J66,0)</f>
        <v>1.0244340639597558</v>
      </c>
      <c r="L68" s="205">
        <f t="shared" ref="L68" si="30">IF(AND(L66&lt;&gt;0,L67),L66/K66,0)</f>
        <v>1.0387150758296071</v>
      </c>
      <c r="M68" s="205">
        <f>IF(AND(M66&lt;&gt;0,M67),M66/L66,0)</f>
        <v>1.0284996356274472</v>
      </c>
      <c r="N68" s="205">
        <f t="shared" ref="N68" si="31">IF(AND(N66&lt;&gt;0,N67),N66/M66,0)</f>
        <v>1.0304996363341674</v>
      </c>
      <c r="O68" s="205">
        <f t="shared" ref="O68" si="32">IF(AND(O66&lt;&gt;0,O67),O66/N66,0)</f>
        <v>1.0319999999999985</v>
      </c>
      <c r="P68" s="205">
        <f t="shared" ref="P68" si="33">IF(AND(P66&lt;&gt;0,P67),P66/O66,0)</f>
        <v>1.0320000000000018</v>
      </c>
      <c r="Q68" s="205">
        <f t="shared" ref="Q68" si="34">IF(AND(Q66&lt;&gt;0,Q67),Q66/P66,0)</f>
        <v>1.0320000000000005</v>
      </c>
    </row>
    <row r="69" spans="1:20" s="141" customFormat="1" hidden="1" outlineLevel="2">
      <c r="A69" s="193"/>
      <c r="B69" s="180"/>
      <c r="C69" s="170"/>
      <c r="D69" s="171"/>
    </row>
    <row r="70" spans="1:20" s="182" customFormat="1" hidden="1" outlineLevel="2">
      <c r="A70" s="179"/>
      <c r="B70" s="206"/>
      <c r="C70" s="206"/>
      <c r="D70" s="179"/>
      <c r="E70" s="181" t="str">
        <f xml:space="preserve"> Inp!E$38</f>
        <v>RPI index (PR19FD) - March</v>
      </c>
      <c r="F70" s="182">
        <f xml:space="preserve"> Inp!F$38</f>
        <v>0</v>
      </c>
      <c r="G70" s="181" t="str">
        <f xml:space="preserve"> Inp!G$38</f>
        <v>Index</v>
      </c>
      <c r="H70" s="207">
        <f xml:space="preserve"> Inp!H$38</f>
        <v>0</v>
      </c>
      <c r="I70" s="207">
        <f xml:space="preserve"> Inp!I$38</f>
        <v>0</v>
      </c>
      <c r="J70" s="181">
        <f xml:space="preserve"> Inp!J$38</f>
        <v>278.3</v>
      </c>
      <c r="K70" s="181">
        <f xml:space="preserve"> Inp!K$38</f>
        <v>285.10000000000002</v>
      </c>
      <c r="L70" s="181">
        <f xml:space="preserve"> Inp!L$38</f>
        <v>296.13766811902099</v>
      </c>
      <c r="M70" s="181">
        <f xml:space="preserve"> Inp!M$38</f>
        <v>304.57748375597498</v>
      </c>
      <c r="N70" s="181">
        <f xml:space="preserve"> Inp!N$38</f>
        <v>313.86698624610801</v>
      </c>
      <c r="O70" s="181">
        <f xml:space="preserve"> Inp!O$38</f>
        <v>323.91072980598301</v>
      </c>
      <c r="P70" s="181">
        <f xml:space="preserve"> Inp!P$38</f>
        <v>334.27587315977502</v>
      </c>
      <c r="Q70" s="181">
        <f xml:space="preserve"> Inp!Q$38</f>
        <v>344.972701100888</v>
      </c>
      <c r="R70" s="181"/>
      <c r="S70" s="181"/>
      <c r="T70" s="181"/>
    </row>
    <row r="71" spans="1:20" s="194" customFormat="1" hidden="1" outlineLevel="2">
      <c r="A71" s="201"/>
      <c r="B71" s="202"/>
      <c r="C71" s="203"/>
      <c r="D71" s="204"/>
      <c r="E71" s="194" t="str">
        <f t="shared" ref="E71:Q71" si="35" xml:space="preserve"> E$13</f>
        <v>Cumulative inflation flag</v>
      </c>
      <c r="F71" s="194">
        <f t="shared" si="35"/>
        <v>0</v>
      </c>
      <c r="G71" s="194" t="str">
        <f t="shared" si="35"/>
        <v>flag</v>
      </c>
      <c r="H71" s="194">
        <f t="shared" si="35"/>
        <v>0</v>
      </c>
      <c r="I71" s="194">
        <f t="shared" si="35"/>
        <v>0</v>
      </c>
      <c r="J71" s="194">
        <f t="shared" si="35"/>
        <v>1</v>
      </c>
      <c r="K71" s="194">
        <f t="shared" si="35"/>
        <v>1</v>
      </c>
      <c r="L71" s="194">
        <f t="shared" si="35"/>
        <v>1</v>
      </c>
      <c r="M71" s="194">
        <f t="shared" si="35"/>
        <v>1</v>
      </c>
      <c r="N71" s="194">
        <f t="shared" si="35"/>
        <v>1</v>
      </c>
      <c r="O71" s="194">
        <f t="shared" si="35"/>
        <v>1</v>
      </c>
      <c r="P71" s="194">
        <f t="shared" si="35"/>
        <v>1</v>
      </c>
      <c r="Q71" s="194">
        <f t="shared" si="35"/>
        <v>1</v>
      </c>
    </row>
    <row r="72" spans="1:20" s="200" customFormat="1" hidden="1" outlineLevel="2">
      <c r="A72" s="198"/>
      <c r="B72" s="199"/>
      <c r="C72" s="199"/>
      <c r="D72" s="198"/>
      <c r="E72" s="200" t="s">
        <v>671</v>
      </c>
      <c r="G72" s="200" t="s">
        <v>668</v>
      </c>
      <c r="J72" s="205">
        <f>IF(AND(J70&lt;&gt;0,J$13),J70/$J70,0)</f>
        <v>1</v>
      </c>
      <c r="K72" s="205">
        <f t="shared" ref="K72:Q72" si="36">IF(AND(K70&lt;&gt;0,K$13),K70/$J70,0)</f>
        <v>1.0244340639597558</v>
      </c>
      <c r="L72" s="205">
        <f t="shared" si="36"/>
        <v>1.0640951064283901</v>
      </c>
      <c r="M72" s="205">
        <f>IF(AND(M70&lt;&gt;0,M$13),M70/$J70,0)</f>
        <v>1.0944214292345489</v>
      </c>
      <c r="N72" s="205">
        <f t="shared" si="36"/>
        <v>1.1278008848225225</v>
      </c>
      <c r="O72" s="205">
        <f t="shared" si="36"/>
        <v>1.1638905131368416</v>
      </c>
      <c r="P72" s="205">
        <f t="shared" si="36"/>
        <v>1.2011350095572224</v>
      </c>
      <c r="Q72" s="205">
        <f t="shared" si="36"/>
        <v>1.2395713298630542</v>
      </c>
    </row>
    <row r="73" spans="1:20" s="141" customFormat="1" hidden="1" outlineLevel="2">
      <c r="A73" s="193"/>
      <c r="B73" s="180"/>
      <c r="C73" s="170"/>
      <c r="D73" s="171"/>
      <c r="E73" s="200"/>
      <c r="J73" s="205"/>
      <c r="K73" s="205"/>
      <c r="L73" s="205"/>
      <c r="M73" s="205"/>
      <c r="N73" s="205"/>
      <c r="O73" s="205"/>
      <c r="P73" s="205"/>
      <c r="Q73" s="205"/>
    </row>
    <row r="74" spans="1:20" s="141" customFormat="1" hidden="1" outlineLevel="2">
      <c r="A74" s="193"/>
      <c r="B74" s="180"/>
      <c r="C74" s="170"/>
      <c r="D74" s="171"/>
      <c r="E74" s="141" t="str">
        <f t="shared" ref="E74:Q74" si="37" xml:space="preserve"> E$31</f>
        <v>RPI index (PR19FD) - FYA</v>
      </c>
      <c r="F74" s="141">
        <f t="shared" si="37"/>
        <v>0</v>
      </c>
      <c r="G74" s="141" t="str">
        <f t="shared" si="37"/>
        <v>Index</v>
      </c>
      <c r="H74" s="141">
        <f t="shared" si="37"/>
        <v>0</v>
      </c>
      <c r="I74" s="141">
        <f t="shared" si="37"/>
        <v>0</v>
      </c>
      <c r="J74" s="141">
        <f t="shared" si="37"/>
        <v>274.90833333333336</v>
      </c>
      <c r="K74" s="141">
        <f t="shared" si="37"/>
        <v>283.30833333333334</v>
      </c>
      <c r="L74" s="141">
        <f t="shared" si="37"/>
        <v>292.23881848055777</v>
      </c>
      <c r="M74" s="141">
        <f t="shared" si="37"/>
        <v>300.63476148772367</v>
      </c>
      <c r="N74" s="141">
        <f t="shared" si="37"/>
        <v>309.52983719330018</v>
      </c>
      <c r="O74" s="141">
        <f t="shared" si="37"/>
        <v>319.28116714708784</v>
      </c>
      <c r="P74" s="141">
        <f t="shared" si="37"/>
        <v>329.49816449579487</v>
      </c>
      <c r="Q74" s="141">
        <f t="shared" si="37"/>
        <v>340.04210575966027</v>
      </c>
    </row>
    <row r="75" spans="1:20" s="182" customFormat="1" hidden="1" outlineLevel="2">
      <c r="A75" s="179"/>
      <c r="B75" s="206"/>
      <c r="C75" s="206"/>
      <c r="D75" s="179"/>
      <c r="E75" s="181" t="str">
        <f xml:space="preserve"> Inp!E$38</f>
        <v>RPI index (PR19FD) - March</v>
      </c>
      <c r="F75" s="181">
        <f xml:space="preserve"> Inp!F$38</f>
        <v>0</v>
      </c>
      <c r="G75" s="181" t="str">
        <f xml:space="preserve"> Inp!G$38</f>
        <v>Index</v>
      </c>
      <c r="H75" s="181">
        <f xml:space="preserve"> Inp!H$38</f>
        <v>0</v>
      </c>
      <c r="I75" s="181">
        <f xml:space="preserve"> Inp!I$38</f>
        <v>0</v>
      </c>
      <c r="J75" s="181">
        <f xml:space="preserve"> Inp!J$38</f>
        <v>278.3</v>
      </c>
      <c r="K75" s="181">
        <f xml:space="preserve"> Inp!K$38</f>
        <v>285.10000000000002</v>
      </c>
      <c r="L75" s="181">
        <f xml:space="preserve"> Inp!L$38</f>
        <v>296.13766811902099</v>
      </c>
      <c r="M75" s="181">
        <f xml:space="preserve"> Inp!M$38</f>
        <v>304.57748375597498</v>
      </c>
      <c r="N75" s="181">
        <f xml:space="preserve"> Inp!N$38</f>
        <v>313.86698624610801</v>
      </c>
      <c r="O75" s="181">
        <f xml:space="preserve"> Inp!O$38</f>
        <v>323.91072980598301</v>
      </c>
      <c r="P75" s="181">
        <f xml:space="preserve"> Inp!P$38</f>
        <v>334.27587315977502</v>
      </c>
      <c r="Q75" s="181">
        <f xml:space="preserve"> Inp!Q$38</f>
        <v>344.972701100888</v>
      </c>
      <c r="R75" s="181"/>
      <c r="S75" s="181"/>
      <c r="T75" s="181"/>
    </row>
    <row r="76" spans="1:20" s="141" customFormat="1" hidden="1" outlineLevel="2">
      <c r="A76" s="193"/>
      <c r="B76" s="180"/>
      <c r="C76" s="170"/>
      <c r="D76" s="171"/>
      <c r="E76" s="200" t="s">
        <v>672</v>
      </c>
      <c r="G76" s="141" t="s">
        <v>668</v>
      </c>
      <c r="J76" s="205">
        <f>IF(AND(J75&lt;&gt;0,J74&lt;&gt;0),J75/$J74,0)</f>
        <v>1.0123374458152716</v>
      </c>
      <c r="K76" s="205">
        <f t="shared" ref="K76" si="38">IF(AND(K75&lt;&gt;0,K74&lt;&gt;0),K75/$J74,0)</f>
        <v>1.0370729637151779</v>
      </c>
      <c r="L76" s="205">
        <f t="shared" ref="L76" si="39">IF(AND(L75&lt;&gt;0,L74&lt;&gt;0),L75/$J74,0)</f>
        <v>1.0772233221462462</v>
      </c>
      <c r="M76" s="205">
        <f>IF(AND(M75&lt;&gt;0,M74&lt;&gt;0),M75/$J74,0)</f>
        <v>1.1079237943168023</v>
      </c>
      <c r="N76" s="205">
        <f t="shared" ref="N76" si="40">IF(AND(N75&lt;&gt;0,N74&lt;&gt;0),N75/$J74,0)</f>
        <v>1.1417150671294358</v>
      </c>
      <c r="O76" s="205">
        <f t="shared" ref="O76" si="41">IF(AND(O75&lt;&gt;0,O74&lt;&gt;0),O75/$J74,0)</f>
        <v>1.178249949277576</v>
      </c>
      <c r="P76" s="205">
        <f t="shared" ref="P76" si="42">IF(AND(P75&lt;&gt;0,P74&lt;&gt;0),P75/$J74,0)</f>
        <v>1.2159539476544605</v>
      </c>
      <c r="Q76" s="205">
        <f t="shared" ref="Q76" si="43">IF(AND(Q75&lt;&gt;0,Q74&lt;&gt;0),Q75/$J74,0)</f>
        <v>1.2548644739794039</v>
      </c>
    </row>
    <row r="77" spans="1:20" s="141" customFormat="1" hidden="1" outlineLevel="1">
      <c r="A77" s="193"/>
      <c r="B77" s="180"/>
      <c r="C77" s="170"/>
      <c r="D77" s="171"/>
    </row>
    <row r="78" spans="1:20" s="141" customFormat="1" hidden="1" outlineLevel="1" collapsed="1">
      <c r="A78" s="193"/>
      <c r="B78" s="180" t="s">
        <v>673</v>
      </c>
      <c r="C78" s="170"/>
      <c r="D78" s="171"/>
    </row>
    <row r="79" spans="1:20" s="141" customFormat="1" hidden="1" outlineLevel="2">
      <c r="A79" s="193"/>
      <c r="B79" s="180"/>
      <c r="C79" s="170"/>
      <c r="D79" s="171"/>
      <c r="E79" s="141" t="str">
        <f t="shared" ref="E79:Q79" si="44" xml:space="preserve"> E$49</f>
        <v>CPIH index (PR19FD) - FYA</v>
      </c>
      <c r="F79" s="141">
        <f t="shared" si="44"/>
        <v>0</v>
      </c>
      <c r="G79" s="141" t="str">
        <f t="shared" si="44"/>
        <v>Index</v>
      </c>
      <c r="H79" s="141">
        <f t="shared" si="44"/>
        <v>0</v>
      </c>
      <c r="I79" s="141">
        <f t="shared" si="44"/>
        <v>0</v>
      </c>
      <c r="J79" s="141">
        <f t="shared" si="44"/>
        <v>104.21666666666665</v>
      </c>
      <c r="K79" s="141">
        <f t="shared" si="44"/>
        <v>106.43333333333334</v>
      </c>
      <c r="L79" s="141">
        <f t="shared" si="44"/>
        <v>108.55238432841566</v>
      </c>
      <c r="M79" s="141">
        <f t="shared" si="44"/>
        <v>110.70537330136041</v>
      </c>
      <c r="N79" s="141">
        <f t="shared" si="44"/>
        <v>112.92412852304601</v>
      </c>
      <c r="O79" s="141">
        <f t="shared" si="44"/>
        <v>115.26744552524366</v>
      </c>
      <c r="P79" s="141">
        <f t="shared" si="44"/>
        <v>117.68806188127384</v>
      </c>
      <c r="Q79" s="141">
        <f t="shared" si="44"/>
        <v>120.15951118078074</v>
      </c>
    </row>
    <row r="80" spans="1:20" s="141" customFormat="1" hidden="1" outlineLevel="2">
      <c r="A80" s="193"/>
      <c r="B80" s="180"/>
      <c r="C80" s="170"/>
      <c r="D80" s="171"/>
      <c r="E80" s="194" t="str">
        <f t="shared" ref="E80:Q80" si="45" xml:space="preserve"> E$12</f>
        <v>Annual inflation flag</v>
      </c>
      <c r="F80" s="194">
        <f t="shared" si="45"/>
        <v>0</v>
      </c>
      <c r="G80" s="194" t="str">
        <f t="shared" si="45"/>
        <v>flag</v>
      </c>
      <c r="H80" s="194">
        <f t="shared" si="45"/>
        <v>0</v>
      </c>
      <c r="I80" s="194">
        <f t="shared" si="45"/>
        <v>0</v>
      </c>
      <c r="J80" s="194">
        <f t="shared" si="45"/>
        <v>0</v>
      </c>
      <c r="K80" s="194">
        <f t="shared" si="45"/>
        <v>1</v>
      </c>
      <c r="L80" s="194">
        <f t="shared" si="45"/>
        <v>1</v>
      </c>
      <c r="M80" s="194">
        <f t="shared" si="45"/>
        <v>1</v>
      </c>
      <c r="N80" s="194">
        <f t="shared" si="45"/>
        <v>1</v>
      </c>
      <c r="O80" s="194">
        <f t="shared" si="45"/>
        <v>1</v>
      </c>
      <c r="P80" s="194">
        <f t="shared" si="45"/>
        <v>1</v>
      </c>
      <c r="Q80" s="194">
        <f t="shared" si="45"/>
        <v>1</v>
      </c>
    </row>
    <row r="81" spans="1:20" s="141" customFormat="1" hidden="1" outlineLevel="2">
      <c r="A81" s="193"/>
      <c r="B81" s="180"/>
      <c r="C81" s="170"/>
      <c r="D81" s="171"/>
      <c r="E81" s="200" t="s">
        <v>674</v>
      </c>
      <c r="F81" s="200"/>
      <c r="G81" s="200" t="s">
        <v>668</v>
      </c>
      <c r="H81" s="200"/>
      <c r="I81" s="200"/>
      <c r="J81" s="205">
        <f t="shared" ref="J81:Q81" si="46">IF(AND(J79&lt;&gt;0,J80),J79/I79,0)</f>
        <v>0</v>
      </c>
      <c r="K81" s="205">
        <f t="shared" si="46"/>
        <v>1.0212697905005599</v>
      </c>
      <c r="L81" s="205">
        <f t="shared" si="46"/>
        <v>1.0199096554501941</v>
      </c>
      <c r="M81" s="205">
        <f t="shared" si="46"/>
        <v>1.0198336405622477</v>
      </c>
      <c r="N81" s="205">
        <f t="shared" si="46"/>
        <v>1.0200419831081347</v>
      </c>
      <c r="O81" s="205">
        <f t="shared" si="46"/>
        <v>1.0207512515956181</v>
      </c>
      <c r="P81" s="205">
        <f t="shared" si="46"/>
        <v>1.0210000000000006</v>
      </c>
      <c r="Q81" s="205">
        <f t="shared" si="46"/>
        <v>1.0210000000000012</v>
      </c>
    </row>
    <row r="82" spans="1:20" s="141" customFormat="1" hidden="1" outlineLevel="2">
      <c r="A82" s="193"/>
      <c r="B82" s="180"/>
      <c r="C82" s="170"/>
      <c r="D82" s="171"/>
      <c r="E82" s="200"/>
      <c r="F82" s="200"/>
      <c r="G82" s="200"/>
      <c r="H82" s="200"/>
      <c r="I82" s="200"/>
      <c r="J82" s="205"/>
    </row>
    <row r="83" spans="1:20" s="141" customFormat="1" hidden="1" outlineLevel="2">
      <c r="A83" s="193"/>
      <c r="B83" s="180"/>
      <c r="C83" s="170"/>
      <c r="D83" s="171"/>
      <c r="E83" s="141" t="str">
        <f t="shared" ref="E83:Q83" si="47" xml:space="preserve"> E$49</f>
        <v>CPIH index (PR19FD) - FYA</v>
      </c>
      <c r="F83" s="141">
        <f t="shared" si="47"/>
        <v>0</v>
      </c>
      <c r="G83" s="141" t="str">
        <f t="shared" si="47"/>
        <v>Index</v>
      </c>
      <c r="H83" s="141">
        <f t="shared" si="47"/>
        <v>0</v>
      </c>
      <c r="I83" s="141">
        <f t="shared" si="47"/>
        <v>0</v>
      </c>
      <c r="J83" s="141">
        <f t="shared" si="47"/>
        <v>104.21666666666665</v>
      </c>
      <c r="K83" s="141">
        <f t="shared" si="47"/>
        <v>106.43333333333334</v>
      </c>
      <c r="L83" s="141">
        <f t="shared" si="47"/>
        <v>108.55238432841566</v>
      </c>
      <c r="M83" s="141">
        <f t="shared" si="47"/>
        <v>110.70537330136041</v>
      </c>
      <c r="N83" s="141">
        <f t="shared" si="47"/>
        <v>112.92412852304601</v>
      </c>
      <c r="O83" s="141">
        <f t="shared" si="47"/>
        <v>115.26744552524366</v>
      </c>
      <c r="P83" s="141">
        <f t="shared" si="47"/>
        <v>117.68806188127384</v>
      </c>
      <c r="Q83" s="141">
        <f t="shared" si="47"/>
        <v>120.15951118078074</v>
      </c>
    </row>
    <row r="84" spans="1:20" s="141" customFormat="1" hidden="1" outlineLevel="2">
      <c r="A84" s="193"/>
      <c r="B84" s="180"/>
      <c r="C84" s="170"/>
      <c r="D84" s="171"/>
      <c r="E84" s="194" t="str">
        <f t="shared" ref="E84:Q84" si="48" xml:space="preserve"> E$13</f>
        <v>Cumulative inflation flag</v>
      </c>
      <c r="F84" s="194">
        <f t="shared" si="48"/>
        <v>0</v>
      </c>
      <c r="G84" s="194" t="str">
        <f t="shared" si="48"/>
        <v>flag</v>
      </c>
      <c r="H84" s="194">
        <f t="shared" si="48"/>
        <v>0</v>
      </c>
      <c r="I84" s="194">
        <f t="shared" si="48"/>
        <v>0</v>
      </c>
      <c r="J84" s="194">
        <f t="shared" si="48"/>
        <v>1</v>
      </c>
      <c r="K84" s="194">
        <f t="shared" si="48"/>
        <v>1</v>
      </c>
      <c r="L84" s="194">
        <f t="shared" si="48"/>
        <v>1</v>
      </c>
      <c r="M84" s="194">
        <f t="shared" si="48"/>
        <v>1</v>
      </c>
      <c r="N84" s="194">
        <f t="shared" si="48"/>
        <v>1</v>
      </c>
      <c r="O84" s="194">
        <f t="shared" si="48"/>
        <v>1</v>
      </c>
      <c r="P84" s="194">
        <f t="shared" si="48"/>
        <v>1</v>
      </c>
      <c r="Q84" s="194">
        <f t="shared" si="48"/>
        <v>1</v>
      </c>
    </row>
    <row r="85" spans="1:20" s="214" customFormat="1" hidden="1" outlineLevel="2">
      <c r="A85" s="212"/>
      <c r="B85" s="213"/>
      <c r="C85" s="213"/>
      <c r="D85" s="212"/>
      <c r="E85" s="214" t="s">
        <v>675</v>
      </c>
      <c r="G85" s="214" t="s">
        <v>668</v>
      </c>
      <c r="J85" s="215">
        <f t="shared" ref="J85:Q85" si="49">IF(AND(J83&lt;&gt;0,J$13),J83/$J83,0)</f>
        <v>1</v>
      </c>
      <c r="K85" s="215">
        <f t="shared" si="49"/>
        <v>1.0212697905005599</v>
      </c>
      <c r="L85" s="215">
        <f t="shared" si="49"/>
        <v>1.0416029201511179</v>
      </c>
      <c r="M85" s="215">
        <f t="shared" si="49"/>
        <v>1.0622616980779827</v>
      </c>
      <c r="N85" s="215">
        <f t="shared" si="49"/>
        <v>1.0835515290872799</v>
      </c>
      <c r="O85" s="215">
        <f t="shared" si="49"/>
        <v>1.1060365794841869</v>
      </c>
      <c r="P85" s="215">
        <f t="shared" si="49"/>
        <v>1.1292633476533553</v>
      </c>
      <c r="Q85" s="215">
        <f t="shared" si="49"/>
        <v>1.1529778779540774</v>
      </c>
    </row>
    <row r="86" spans="1:20" s="141" customFormat="1" hidden="1" outlineLevel="1">
      <c r="A86" s="193"/>
      <c r="B86" s="180"/>
      <c r="C86" s="170"/>
      <c r="D86" s="171"/>
    </row>
    <row r="87" spans="1:20" s="141" customFormat="1" hidden="1" outlineLevel="1" collapsed="1">
      <c r="A87" s="193"/>
      <c r="B87" s="180" t="s">
        <v>665</v>
      </c>
      <c r="C87" s="170"/>
      <c r="D87" s="171"/>
    </row>
    <row r="88" spans="1:20" s="182" customFormat="1" hidden="1" outlineLevel="2">
      <c r="A88" s="179"/>
      <c r="B88" s="206"/>
      <c r="C88" s="206"/>
      <c r="D88" s="179"/>
      <c r="E88" s="181" t="str">
        <f xml:space="preserve"> Inp!E$52</f>
        <v>CPIH index (PR19FD) - March</v>
      </c>
      <c r="F88" s="181">
        <f xml:space="preserve"> Inp!F$52</f>
        <v>0</v>
      </c>
      <c r="G88" s="181" t="str">
        <f xml:space="preserve"> Inp!G$52</f>
        <v>Index</v>
      </c>
      <c r="H88" s="181">
        <f xml:space="preserve"> Inp!H$52</f>
        <v>0</v>
      </c>
      <c r="I88" s="181">
        <f xml:space="preserve"> Inp!I$52</f>
        <v>0</v>
      </c>
      <c r="J88" s="181">
        <f xml:space="preserve"> Inp!J$52</f>
        <v>105.1</v>
      </c>
      <c r="K88" s="181">
        <f xml:space="preserve"> Inp!K$52</f>
        <v>107</v>
      </c>
      <c r="L88" s="181">
        <f xml:space="preserve"> Inp!L$52</f>
        <v>109.52246947724301</v>
      </c>
      <c r="M88" s="181">
        <f xml:space="preserve"> Inp!M$52</f>
        <v>111.712918866788</v>
      </c>
      <c r="N88" s="181">
        <f xml:space="preserve"> Inp!N$52</f>
        <v>113.97509521197701</v>
      </c>
      <c r="O88" s="181">
        <f xml:space="preserve"> Inp!O$52</f>
        <v>116.368572211429</v>
      </c>
      <c r="P88" s="181">
        <f xml:space="preserve"> Inp!P$52</f>
        <v>118.812312227869</v>
      </c>
      <c r="Q88" s="181">
        <f xml:space="preserve"> Inp!Q$52</f>
        <v>121.307370784654</v>
      </c>
      <c r="R88" s="181"/>
      <c r="S88" s="181"/>
      <c r="T88" s="181"/>
    </row>
    <row r="89" spans="1:20" s="141" customFormat="1" hidden="1" outlineLevel="2">
      <c r="A89" s="193"/>
      <c r="B89" s="180"/>
      <c r="C89" s="170"/>
      <c r="D89" s="171"/>
      <c r="E89" s="194" t="str">
        <f t="shared" ref="E89:Q89" si="50" xml:space="preserve"> E$12</f>
        <v>Annual inflation flag</v>
      </c>
      <c r="F89" s="194">
        <f t="shared" si="50"/>
        <v>0</v>
      </c>
      <c r="G89" s="194" t="str">
        <f t="shared" si="50"/>
        <v>flag</v>
      </c>
      <c r="H89" s="194">
        <f t="shared" si="50"/>
        <v>0</v>
      </c>
      <c r="I89" s="194">
        <f t="shared" si="50"/>
        <v>0</v>
      </c>
      <c r="J89" s="194">
        <f t="shared" si="50"/>
        <v>0</v>
      </c>
      <c r="K89" s="194">
        <f t="shared" si="50"/>
        <v>1</v>
      </c>
      <c r="L89" s="194">
        <f t="shared" si="50"/>
        <v>1</v>
      </c>
      <c r="M89" s="194">
        <f t="shared" si="50"/>
        <v>1</v>
      </c>
      <c r="N89" s="194">
        <f t="shared" si="50"/>
        <v>1</v>
      </c>
      <c r="O89" s="194">
        <f t="shared" si="50"/>
        <v>1</v>
      </c>
      <c r="P89" s="194">
        <f t="shared" si="50"/>
        <v>1</v>
      </c>
      <c r="Q89" s="194">
        <f t="shared" si="50"/>
        <v>1</v>
      </c>
    </row>
    <row r="90" spans="1:20" s="141" customFormat="1" hidden="1" outlineLevel="2">
      <c r="A90" s="193"/>
      <c r="B90" s="180"/>
      <c r="C90" s="170"/>
      <c r="D90" s="171"/>
      <c r="E90" s="200" t="s">
        <v>676</v>
      </c>
      <c r="G90" s="141" t="s">
        <v>668</v>
      </c>
      <c r="J90" s="205">
        <f t="shared" ref="J90:Q90" si="51">IF(AND(J88&lt;&gt;0,J89),J88/I88,0)</f>
        <v>0</v>
      </c>
      <c r="K90" s="205">
        <f t="shared" si="51"/>
        <v>1.0180780209324454</v>
      </c>
      <c r="L90" s="205">
        <f t="shared" si="51"/>
        <v>1.023574481095729</v>
      </c>
      <c r="M90" s="205">
        <f t="shared" si="51"/>
        <v>1.0200000000000011</v>
      </c>
      <c r="N90" s="205">
        <f t="shared" si="51"/>
        <v>1.0202499081407634</v>
      </c>
      <c r="O90" s="205">
        <f t="shared" si="51"/>
        <v>1.0210000000000041</v>
      </c>
      <c r="P90" s="205">
        <f t="shared" si="51"/>
        <v>1.0209999999999999</v>
      </c>
      <c r="Q90" s="205">
        <f t="shared" si="51"/>
        <v>1.0209999999999979</v>
      </c>
    </row>
    <row r="91" spans="1:20" s="141" customFormat="1" hidden="1" outlineLevel="2">
      <c r="A91" s="193"/>
      <c r="B91" s="180"/>
      <c r="C91" s="170"/>
      <c r="D91" s="171"/>
    </row>
    <row r="92" spans="1:20" s="182" customFormat="1" hidden="1" outlineLevel="2">
      <c r="A92" s="179"/>
      <c r="B92" s="206"/>
      <c r="C92" s="206"/>
      <c r="D92" s="179"/>
      <c r="E92" s="181" t="str">
        <f xml:space="preserve"> Inp!E$52</f>
        <v>CPIH index (PR19FD) - March</v>
      </c>
      <c r="F92" s="181">
        <f xml:space="preserve"> Inp!F$52</f>
        <v>0</v>
      </c>
      <c r="G92" s="181" t="str">
        <f xml:space="preserve"> Inp!G$52</f>
        <v>Index</v>
      </c>
      <c r="H92" s="181">
        <f xml:space="preserve"> Inp!H$52</f>
        <v>0</v>
      </c>
      <c r="I92" s="181">
        <f xml:space="preserve"> Inp!I$52</f>
        <v>0</v>
      </c>
      <c r="J92" s="181">
        <f xml:space="preserve"> Inp!J$52</f>
        <v>105.1</v>
      </c>
      <c r="K92" s="181">
        <f xml:space="preserve"> Inp!K$52</f>
        <v>107</v>
      </c>
      <c r="L92" s="181">
        <f xml:space="preserve"> Inp!L$52</f>
        <v>109.52246947724301</v>
      </c>
      <c r="M92" s="181">
        <f xml:space="preserve"> Inp!M$52</f>
        <v>111.712918866788</v>
      </c>
      <c r="N92" s="181">
        <f xml:space="preserve"> Inp!N$52</f>
        <v>113.97509521197701</v>
      </c>
      <c r="O92" s="181">
        <f xml:space="preserve"> Inp!O$52</f>
        <v>116.368572211429</v>
      </c>
      <c r="P92" s="181">
        <f xml:space="preserve"> Inp!P$52</f>
        <v>118.812312227869</v>
      </c>
      <c r="Q92" s="181">
        <f xml:space="preserve"> Inp!Q$52</f>
        <v>121.307370784654</v>
      </c>
      <c r="R92" s="181"/>
      <c r="S92" s="181"/>
      <c r="T92" s="181"/>
    </row>
    <row r="93" spans="1:20" s="141" customFormat="1" hidden="1" outlineLevel="2">
      <c r="A93" s="193"/>
      <c r="B93" s="180"/>
      <c r="C93" s="170"/>
      <c r="D93" s="171"/>
      <c r="E93" s="194" t="str">
        <f t="shared" ref="E93:Q93" si="52" xml:space="preserve"> E$13</f>
        <v>Cumulative inflation flag</v>
      </c>
      <c r="F93" s="194">
        <f t="shared" si="52"/>
        <v>0</v>
      </c>
      <c r="G93" s="194" t="str">
        <f t="shared" si="52"/>
        <v>flag</v>
      </c>
      <c r="H93" s="194">
        <f t="shared" si="52"/>
        <v>0</v>
      </c>
      <c r="I93" s="194">
        <f t="shared" si="52"/>
        <v>0</v>
      </c>
      <c r="J93" s="194">
        <f t="shared" si="52"/>
        <v>1</v>
      </c>
      <c r="K93" s="194">
        <f t="shared" si="52"/>
        <v>1</v>
      </c>
      <c r="L93" s="194">
        <f t="shared" si="52"/>
        <v>1</v>
      </c>
      <c r="M93" s="194">
        <f t="shared" si="52"/>
        <v>1</v>
      </c>
      <c r="N93" s="194">
        <f t="shared" si="52"/>
        <v>1</v>
      </c>
      <c r="O93" s="194">
        <f t="shared" si="52"/>
        <v>1</v>
      </c>
      <c r="P93" s="194">
        <f t="shared" si="52"/>
        <v>1</v>
      </c>
      <c r="Q93" s="194">
        <f t="shared" si="52"/>
        <v>1</v>
      </c>
    </row>
    <row r="94" spans="1:20" s="141" customFormat="1" hidden="1" outlineLevel="2">
      <c r="A94" s="193"/>
      <c r="B94" s="180"/>
      <c r="C94" s="170"/>
      <c r="D94" s="171"/>
      <c r="E94" s="200" t="s">
        <v>677</v>
      </c>
      <c r="G94" s="141" t="s">
        <v>668</v>
      </c>
      <c r="J94" s="205">
        <f t="shared" ref="J94:Q94" si="53">IF(AND(J92&lt;&gt;0,J$13),J92/$J92,0)</f>
        <v>1</v>
      </c>
      <c r="K94" s="205">
        <f t="shared" si="53"/>
        <v>1.0180780209324454</v>
      </c>
      <c r="L94" s="205">
        <f t="shared" si="53"/>
        <v>1.0420786819908945</v>
      </c>
      <c r="M94" s="205">
        <f t="shared" si="53"/>
        <v>1.0629202556307136</v>
      </c>
      <c r="N94" s="205">
        <f t="shared" si="53"/>
        <v>1.0844442931681924</v>
      </c>
      <c r="O94" s="205">
        <f t="shared" si="53"/>
        <v>1.1072176233247288</v>
      </c>
      <c r="P94" s="205">
        <f t="shared" si="53"/>
        <v>1.1304691934145481</v>
      </c>
      <c r="Q94" s="205">
        <f t="shared" si="53"/>
        <v>1.1542090464762513</v>
      </c>
    </row>
    <row r="95" spans="1:20" s="141" customFormat="1" hidden="1" outlineLevel="2">
      <c r="A95" s="193"/>
      <c r="B95" s="180"/>
      <c r="C95" s="170"/>
      <c r="D95" s="171"/>
      <c r="E95" s="200"/>
      <c r="J95" s="205"/>
      <c r="K95" s="205"/>
      <c r="L95" s="205"/>
      <c r="M95" s="205"/>
      <c r="N95" s="205"/>
      <c r="O95" s="205"/>
      <c r="P95" s="205"/>
      <c r="Q95" s="205"/>
    </row>
    <row r="96" spans="1:20" s="141" customFormat="1" hidden="1" outlineLevel="2">
      <c r="A96" s="193"/>
      <c r="B96" s="180"/>
      <c r="C96" s="170"/>
      <c r="D96" s="171"/>
      <c r="E96" s="141" t="str">
        <f t="shared" ref="E96:Q96" si="54" xml:space="preserve"> E$49</f>
        <v>CPIH index (PR19FD) - FYA</v>
      </c>
      <c r="F96" s="141">
        <f t="shared" si="54"/>
        <v>0</v>
      </c>
      <c r="G96" s="141" t="str">
        <f t="shared" si="54"/>
        <v>Index</v>
      </c>
      <c r="H96" s="141">
        <f t="shared" si="54"/>
        <v>0</v>
      </c>
      <c r="I96" s="141">
        <f t="shared" si="54"/>
        <v>0</v>
      </c>
      <c r="J96" s="141">
        <f t="shared" si="54"/>
        <v>104.21666666666665</v>
      </c>
      <c r="K96" s="141">
        <f t="shared" si="54"/>
        <v>106.43333333333334</v>
      </c>
      <c r="L96" s="141">
        <f t="shared" si="54"/>
        <v>108.55238432841566</v>
      </c>
      <c r="M96" s="141">
        <f t="shared" si="54"/>
        <v>110.70537330136041</v>
      </c>
      <c r="N96" s="141">
        <f t="shared" si="54"/>
        <v>112.92412852304601</v>
      </c>
      <c r="O96" s="141">
        <f t="shared" si="54"/>
        <v>115.26744552524366</v>
      </c>
      <c r="P96" s="141">
        <f t="shared" si="54"/>
        <v>117.68806188127384</v>
      </c>
      <c r="Q96" s="141">
        <f t="shared" si="54"/>
        <v>120.15951118078074</v>
      </c>
    </row>
    <row r="97" spans="1:20" s="182" customFormat="1" hidden="1" outlineLevel="2">
      <c r="A97" s="179"/>
      <c r="B97" s="206"/>
      <c r="C97" s="206"/>
      <c r="D97" s="179"/>
      <c r="E97" s="181" t="str">
        <f xml:space="preserve"> Inp!E$52</f>
        <v>CPIH index (PR19FD) - March</v>
      </c>
      <c r="F97" s="181">
        <f xml:space="preserve"> Inp!F$52</f>
        <v>0</v>
      </c>
      <c r="G97" s="181" t="str">
        <f xml:space="preserve"> Inp!G$52</f>
        <v>Index</v>
      </c>
      <c r="H97" s="181">
        <f xml:space="preserve"> Inp!H$52</f>
        <v>0</v>
      </c>
      <c r="I97" s="181">
        <f xml:space="preserve"> Inp!I$52</f>
        <v>0</v>
      </c>
      <c r="J97" s="181">
        <f xml:space="preserve"> Inp!J$52</f>
        <v>105.1</v>
      </c>
      <c r="K97" s="181">
        <f xml:space="preserve"> Inp!K$52</f>
        <v>107</v>
      </c>
      <c r="L97" s="181">
        <f xml:space="preserve"> Inp!L$52</f>
        <v>109.52246947724301</v>
      </c>
      <c r="M97" s="181">
        <f xml:space="preserve"> Inp!M$52</f>
        <v>111.712918866788</v>
      </c>
      <c r="N97" s="181">
        <f xml:space="preserve"> Inp!N$52</f>
        <v>113.97509521197701</v>
      </c>
      <c r="O97" s="181">
        <f xml:space="preserve"> Inp!O$52</f>
        <v>116.368572211429</v>
      </c>
      <c r="P97" s="181">
        <f xml:space="preserve"> Inp!P$52</f>
        <v>118.812312227869</v>
      </c>
      <c r="Q97" s="181">
        <f xml:space="preserve"> Inp!Q$52</f>
        <v>121.307370784654</v>
      </c>
      <c r="R97" s="181"/>
      <c r="S97" s="181"/>
      <c r="T97" s="181"/>
    </row>
    <row r="98" spans="1:20" s="214" customFormat="1" hidden="1" outlineLevel="2">
      <c r="A98" s="212"/>
      <c r="B98" s="213"/>
      <c r="C98" s="213"/>
      <c r="D98" s="212"/>
      <c r="E98" s="214" t="s">
        <v>678</v>
      </c>
      <c r="G98" s="214" t="s">
        <v>668</v>
      </c>
      <c r="J98" s="215">
        <f t="shared" ref="J98:Q98" si="55">IF(AND(J97&lt;&gt;0,J96&lt;&gt;0),J97/$J96,0)</f>
        <v>1.0084759315528546</v>
      </c>
      <c r="K98" s="215">
        <f t="shared" si="55"/>
        <v>1.0267071805533345</v>
      </c>
      <c r="L98" s="215">
        <f t="shared" si="55"/>
        <v>1.0509112695721383</v>
      </c>
      <c r="M98" s="215">
        <f t="shared" si="55"/>
        <v>1.0719294949635825</v>
      </c>
      <c r="N98" s="215">
        <f t="shared" si="55"/>
        <v>1.0936359687699697</v>
      </c>
      <c r="O98" s="215">
        <f t="shared" si="55"/>
        <v>1.1166023241141436</v>
      </c>
      <c r="P98" s="215">
        <f t="shared" si="55"/>
        <v>1.1400509729205406</v>
      </c>
      <c r="Q98" s="215">
        <f t="shared" si="55"/>
        <v>1.1639920433518696</v>
      </c>
    </row>
    <row r="99" spans="1:20" s="200" customFormat="1" hidden="1" outlineLevel="1">
      <c r="A99" s="198"/>
      <c r="B99" s="199"/>
      <c r="C99" s="199"/>
      <c r="D99" s="198"/>
      <c r="E99" s="196"/>
      <c r="G99" s="196"/>
      <c r="J99" s="196"/>
      <c r="K99" s="196"/>
      <c r="L99" s="196"/>
      <c r="M99" s="196"/>
      <c r="N99" s="196"/>
      <c r="O99" s="196"/>
      <c r="P99" s="196"/>
      <c r="Q99" s="196"/>
      <c r="R99" s="196"/>
      <c r="S99" s="196"/>
      <c r="T99" s="196"/>
    </row>
    <row r="100" spans="1:20" s="200" customFormat="1" hidden="1" outlineLevel="1" collapsed="1">
      <c r="A100" s="198"/>
      <c r="B100" s="199" t="s">
        <v>679</v>
      </c>
      <c r="C100" s="199"/>
      <c r="D100" s="198"/>
      <c r="E100" s="196"/>
      <c r="G100" s="196"/>
      <c r="J100" s="196"/>
      <c r="K100" s="196"/>
      <c r="L100" s="196"/>
      <c r="M100" s="196"/>
      <c r="N100" s="196"/>
      <c r="O100" s="196"/>
      <c r="P100" s="196"/>
      <c r="Q100" s="196"/>
      <c r="R100" s="196"/>
      <c r="S100" s="196"/>
      <c r="T100" s="196"/>
    </row>
    <row r="101" spans="1:20" s="200" customFormat="1" hidden="1" outlineLevel="2">
      <c r="A101" s="198"/>
      <c r="B101" s="199"/>
      <c r="C101" s="199"/>
      <c r="D101" s="198"/>
      <c r="E101" s="196"/>
      <c r="G101" s="196"/>
      <c r="J101" s="196"/>
      <c r="K101" s="196"/>
      <c r="L101" s="196"/>
      <c r="M101" s="196"/>
      <c r="N101" s="196"/>
      <c r="O101" s="196"/>
      <c r="P101" s="196"/>
      <c r="Q101" s="196"/>
      <c r="R101" s="196"/>
      <c r="S101" s="196"/>
      <c r="T101" s="196"/>
    </row>
    <row r="102" spans="1:20" s="200" customFormat="1" hidden="1" outlineLevel="2">
      <c r="A102" s="198"/>
      <c r="B102" s="199"/>
      <c r="C102" s="199"/>
      <c r="D102" s="198"/>
      <c r="E102" s="181" t="str">
        <f xml:space="preserve"> Inp!E$38</f>
        <v>RPI index (PR19FD) - March</v>
      </c>
      <c r="F102" s="181">
        <f xml:space="preserve"> Inp!F$38</f>
        <v>0</v>
      </c>
      <c r="G102" s="181" t="str">
        <f xml:space="preserve"> Inp!G$38</f>
        <v>Index</v>
      </c>
      <c r="H102" s="181">
        <f xml:space="preserve"> Inp!H$38</f>
        <v>0</v>
      </c>
      <c r="I102" s="181">
        <f xml:space="preserve"> Inp!I$38</f>
        <v>0</v>
      </c>
      <c r="J102" s="181">
        <f xml:space="preserve"> Inp!J$38</f>
        <v>278.3</v>
      </c>
      <c r="K102" s="181">
        <f xml:space="preserve"> Inp!K$38</f>
        <v>285.10000000000002</v>
      </c>
      <c r="L102" s="181">
        <f xml:space="preserve"> Inp!L$38</f>
        <v>296.13766811902099</v>
      </c>
      <c r="M102" s="181">
        <f xml:space="preserve"> Inp!M$38</f>
        <v>304.57748375597498</v>
      </c>
      <c r="N102" s="181">
        <f xml:space="preserve"> Inp!N$38</f>
        <v>313.86698624610801</v>
      </c>
      <c r="O102" s="181">
        <f xml:space="preserve"> Inp!O$38</f>
        <v>323.91072980598301</v>
      </c>
      <c r="P102" s="181">
        <f xml:space="preserve"> Inp!P$38</f>
        <v>334.27587315977502</v>
      </c>
      <c r="Q102" s="181">
        <f xml:space="preserve"> Inp!Q$38</f>
        <v>344.972701100888</v>
      </c>
      <c r="R102" s="196"/>
      <c r="S102" s="196"/>
      <c r="T102" s="196"/>
    </row>
    <row r="103" spans="1:20" s="200" customFormat="1" hidden="1" outlineLevel="2">
      <c r="A103" s="198"/>
      <c r="B103" s="199"/>
      <c r="C103" s="199"/>
      <c r="D103" s="198"/>
      <c r="E103" s="196" t="str">
        <f xml:space="preserve"> E$31</f>
        <v>RPI index (PR19FD) - FYA</v>
      </c>
      <c r="F103" s="196">
        <f t="shared" ref="F103:Q103" si="56" xml:space="preserve"> F$31</f>
        <v>0</v>
      </c>
      <c r="G103" s="196" t="str">
        <f t="shared" si="56"/>
        <v>Index</v>
      </c>
      <c r="H103" s="196">
        <f t="shared" si="56"/>
        <v>0</v>
      </c>
      <c r="I103" s="196">
        <f t="shared" si="56"/>
        <v>0</v>
      </c>
      <c r="J103" s="196">
        <f t="shared" si="56"/>
        <v>274.90833333333336</v>
      </c>
      <c r="K103" s="196">
        <f t="shared" si="56"/>
        <v>283.30833333333334</v>
      </c>
      <c r="L103" s="196">
        <f t="shared" si="56"/>
        <v>292.23881848055777</v>
      </c>
      <c r="M103" s="196">
        <f t="shared" si="56"/>
        <v>300.63476148772367</v>
      </c>
      <c r="N103" s="196">
        <f t="shared" si="56"/>
        <v>309.52983719330018</v>
      </c>
      <c r="O103" s="196">
        <f t="shared" si="56"/>
        <v>319.28116714708784</v>
      </c>
      <c r="P103" s="196">
        <f t="shared" si="56"/>
        <v>329.49816449579487</v>
      </c>
      <c r="Q103" s="196">
        <f t="shared" si="56"/>
        <v>340.04210575966027</v>
      </c>
      <c r="R103" s="196"/>
      <c r="S103" s="196"/>
      <c r="T103" s="196"/>
    </row>
    <row r="104" spans="1:20" s="200" customFormat="1" hidden="1" outlineLevel="2">
      <c r="A104" s="198"/>
      <c r="B104" s="199"/>
      <c r="C104" s="199"/>
      <c r="D104" s="198"/>
      <c r="E104" s="181" t="str">
        <f xml:space="preserve"> Time!E$45</f>
        <v>1st Forecast Period Flag</v>
      </c>
      <c r="F104" s="181">
        <f xml:space="preserve"> Time!F$45</f>
        <v>0</v>
      </c>
      <c r="G104" s="272" t="str">
        <f xml:space="preserve"> Time!G$45</f>
        <v>flag</v>
      </c>
      <c r="H104" s="272">
        <f xml:space="preserve"> Time!H$45</f>
        <v>1</v>
      </c>
      <c r="I104" s="272">
        <f xml:space="preserve"> Time!I$45</f>
        <v>0</v>
      </c>
      <c r="J104" s="272">
        <f xml:space="preserve"> Time!J$45</f>
        <v>0</v>
      </c>
      <c r="K104" s="272">
        <f xml:space="preserve"> Time!K$45</f>
        <v>0</v>
      </c>
      <c r="L104" s="272">
        <f xml:space="preserve"> Time!L$45</f>
        <v>0</v>
      </c>
      <c r="M104" s="272">
        <f xml:space="preserve"> Time!M$45</f>
        <v>1</v>
      </c>
      <c r="N104" s="272">
        <f xml:space="preserve"> Time!N$45</f>
        <v>0</v>
      </c>
      <c r="O104" s="272">
        <f xml:space="preserve"> Time!O$45</f>
        <v>0</v>
      </c>
      <c r="P104" s="272">
        <f xml:space="preserve"> Time!P$45</f>
        <v>0</v>
      </c>
      <c r="Q104" s="272">
        <f xml:space="preserve"> Time!Q$45</f>
        <v>0</v>
      </c>
      <c r="R104" s="196"/>
      <c r="S104" s="196"/>
      <c r="T104" s="196"/>
    </row>
    <row r="105" spans="1:20" s="200" customFormat="1" hidden="1" outlineLevel="2">
      <c r="A105" s="198"/>
      <c r="B105" s="199"/>
      <c r="C105" s="199"/>
      <c r="D105" s="198"/>
      <c r="E105" s="196" t="s">
        <v>680</v>
      </c>
      <c r="F105" s="196"/>
      <c r="G105" s="196" t="s">
        <v>668</v>
      </c>
      <c r="H105" s="267"/>
      <c r="I105" s="267"/>
      <c r="J105" s="267">
        <f t="shared" ref="J105:Q105" si="57" xml:space="preserve"> IFERROR((J103 / I102) * J104, 0)</f>
        <v>0</v>
      </c>
      <c r="K105" s="267">
        <f t="shared" si="57"/>
        <v>0</v>
      </c>
      <c r="L105" s="267">
        <f t="shared" si="57"/>
        <v>0</v>
      </c>
      <c r="M105" s="267">
        <f t="shared" si="57"/>
        <v>1.0151858201533999</v>
      </c>
      <c r="N105" s="267">
        <f t="shared" si="57"/>
        <v>0</v>
      </c>
      <c r="O105" s="267">
        <f t="shared" si="57"/>
        <v>0</v>
      </c>
      <c r="P105" s="267">
        <f t="shared" si="57"/>
        <v>0</v>
      </c>
      <c r="Q105" s="267">
        <f t="shared" si="57"/>
        <v>0</v>
      </c>
      <c r="R105" s="196"/>
      <c r="S105" s="196"/>
      <c r="T105" s="196"/>
    </row>
    <row r="106" spans="1:20" s="200" customFormat="1" hidden="1" outlineLevel="2">
      <c r="A106" s="198"/>
      <c r="B106" s="199"/>
      <c r="C106" s="199"/>
      <c r="D106" s="198"/>
      <c r="E106" s="196"/>
      <c r="G106" s="196"/>
      <c r="J106" s="196"/>
      <c r="K106" s="196"/>
      <c r="L106" s="196"/>
      <c r="M106" s="196"/>
      <c r="N106" s="196"/>
      <c r="O106" s="196"/>
      <c r="P106" s="196"/>
      <c r="Q106" s="196"/>
      <c r="R106" s="196"/>
      <c r="S106" s="196"/>
      <c r="T106" s="196"/>
    </row>
    <row r="107" spans="1:20" s="200" customFormat="1" hidden="1" outlineLevel="2">
      <c r="A107" s="198"/>
      <c r="B107" s="199"/>
      <c r="C107" s="199"/>
      <c r="D107" s="198"/>
      <c r="E107" s="181" t="str">
        <f xml:space="preserve"> Inp!E$52</f>
        <v>CPIH index (PR19FD) - March</v>
      </c>
      <c r="F107" s="181">
        <f xml:space="preserve"> Inp!F$52</f>
        <v>0</v>
      </c>
      <c r="G107" s="181" t="str">
        <f xml:space="preserve"> Inp!G$52</f>
        <v>Index</v>
      </c>
      <c r="H107" s="181">
        <f xml:space="preserve"> Inp!H$52</f>
        <v>0</v>
      </c>
      <c r="I107" s="181">
        <f xml:space="preserve"> Inp!I$52</f>
        <v>0</v>
      </c>
      <c r="J107" s="181">
        <f xml:space="preserve"> Inp!J$52</f>
        <v>105.1</v>
      </c>
      <c r="K107" s="181">
        <f xml:space="preserve"> Inp!K$52</f>
        <v>107</v>
      </c>
      <c r="L107" s="181">
        <f xml:space="preserve"> Inp!L$52</f>
        <v>109.52246947724301</v>
      </c>
      <c r="M107" s="181">
        <f xml:space="preserve"> Inp!M$52</f>
        <v>111.712918866788</v>
      </c>
      <c r="N107" s="181">
        <f xml:space="preserve"> Inp!N$52</f>
        <v>113.97509521197701</v>
      </c>
      <c r="O107" s="181">
        <f xml:space="preserve"> Inp!O$52</f>
        <v>116.368572211429</v>
      </c>
      <c r="P107" s="181">
        <f xml:space="preserve"> Inp!P$52</f>
        <v>118.812312227869</v>
      </c>
      <c r="Q107" s="181">
        <f xml:space="preserve"> Inp!Q$52</f>
        <v>121.307370784654</v>
      </c>
      <c r="R107" s="196"/>
      <c r="S107" s="196"/>
      <c r="T107" s="196"/>
    </row>
    <row r="108" spans="1:20" s="200" customFormat="1" hidden="1" outlineLevel="2">
      <c r="A108" s="198"/>
      <c r="B108" s="199"/>
      <c r="C108" s="199"/>
      <c r="D108" s="198"/>
      <c r="E108" s="196" t="str">
        <f t="shared" ref="E108:Q108" si="58" xml:space="preserve"> E$49</f>
        <v>CPIH index (PR19FD) - FYA</v>
      </c>
      <c r="F108" s="196">
        <f t="shared" si="58"/>
        <v>0</v>
      </c>
      <c r="G108" s="196" t="str">
        <f t="shared" si="58"/>
        <v>Index</v>
      </c>
      <c r="H108" s="196">
        <f t="shared" si="58"/>
        <v>0</v>
      </c>
      <c r="I108" s="196">
        <f t="shared" si="58"/>
        <v>0</v>
      </c>
      <c r="J108" s="196">
        <f t="shared" si="58"/>
        <v>104.21666666666665</v>
      </c>
      <c r="K108" s="196">
        <f t="shared" si="58"/>
        <v>106.43333333333334</v>
      </c>
      <c r="L108" s="196">
        <f t="shared" si="58"/>
        <v>108.55238432841566</v>
      </c>
      <c r="M108" s="196">
        <f t="shared" si="58"/>
        <v>110.70537330136041</v>
      </c>
      <c r="N108" s="196">
        <f t="shared" si="58"/>
        <v>112.92412852304601</v>
      </c>
      <c r="O108" s="196">
        <f t="shared" si="58"/>
        <v>115.26744552524366</v>
      </c>
      <c r="P108" s="196">
        <f t="shared" si="58"/>
        <v>117.68806188127384</v>
      </c>
      <c r="Q108" s="196">
        <f t="shared" si="58"/>
        <v>120.15951118078074</v>
      </c>
      <c r="R108" s="196"/>
      <c r="S108" s="196"/>
      <c r="T108" s="196"/>
    </row>
    <row r="109" spans="1:20" s="200" customFormat="1" hidden="1" outlineLevel="2">
      <c r="A109" s="198"/>
      <c r="B109" s="199"/>
      <c r="C109" s="199"/>
      <c r="D109" s="198"/>
      <c r="E109" s="181" t="str">
        <f xml:space="preserve"> Time!E$45</f>
        <v>1st Forecast Period Flag</v>
      </c>
      <c r="F109" s="181">
        <f xml:space="preserve"> Time!F$45</f>
        <v>0</v>
      </c>
      <c r="G109" s="272" t="str">
        <f xml:space="preserve"> Time!G$45</f>
        <v>flag</v>
      </c>
      <c r="H109" s="272">
        <f xml:space="preserve"> Time!H$45</f>
        <v>1</v>
      </c>
      <c r="I109" s="272">
        <f xml:space="preserve"> Time!I$45</f>
        <v>0</v>
      </c>
      <c r="J109" s="272">
        <f xml:space="preserve"> Time!J$45</f>
        <v>0</v>
      </c>
      <c r="K109" s="272">
        <f xml:space="preserve"> Time!K$45</f>
        <v>0</v>
      </c>
      <c r="L109" s="272">
        <f xml:space="preserve"> Time!L$45</f>
        <v>0</v>
      </c>
      <c r="M109" s="272">
        <f xml:space="preserve"> Time!M$45</f>
        <v>1</v>
      </c>
      <c r="N109" s="272">
        <f xml:space="preserve"> Time!N$45</f>
        <v>0</v>
      </c>
      <c r="O109" s="272">
        <f xml:space="preserve"> Time!O$45</f>
        <v>0</v>
      </c>
      <c r="P109" s="272">
        <f xml:space="preserve"> Time!P$45</f>
        <v>0</v>
      </c>
      <c r="Q109" s="272">
        <f xml:space="preserve"> Time!Q$45</f>
        <v>0</v>
      </c>
      <c r="R109" s="196"/>
      <c r="S109" s="196"/>
      <c r="T109" s="196"/>
    </row>
    <row r="110" spans="1:20" s="200" customFormat="1" hidden="1" outlineLevel="2">
      <c r="A110" s="198"/>
      <c r="B110" s="199"/>
      <c r="C110" s="199"/>
      <c r="D110" s="198"/>
      <c r="E110" s="196" t="s">
        <v>681</v>
      </c>
      <c r="F110" s="196"/>
      <c r="G110" s="196" t="s">
        <v>668</v>
      </c>
      <c r="H110" s="267"/>
      <c r="I110" s="267"/>
      <c r="J110" s="267">
        <f t="shared" ref="J110" si="59" xml:space="preserve"> IFERROR((J108 / I107) * J109, 0)</f>
        <v>0</v>
      </c>
      <c r="K110" s="267">
        <f t="shared" ref="K110" si="60" xml:space="preserve"> IFERROR((K108 / J107) * K109, 0)</f>
        <v>0</v>
      </c>
      <c r="L110" s="267">
        <f t="shared" ref="L110" si="61" xml:space="preserve"> IFERROR((L108 / K107) * L109, 0)</f>
        <v>0</v>
      </c>
      <c r="M110" s="267">
        <f t="shared" ref="M110" si="62" xml:space="preserve"> IFERROR((M108 / L107) * M109, 0)</f>
        <v>1.0108005583672781</v>
      </c>
      <c r="N110" s="267">
        <f t="shared" ref="N110" si="63" xml:space="preserve"> IFERROR((N108 / M107) * N109, 0)</f>
        <v>0</v>
      </c>
      <c r="O110" s="267">
        <f t="shared" ref="O110" si="64" xml:space="preserve"> IFERROR((O108 / N107) * O109, 0)</f>
        <v>0</v>
      </c>
      <c r="P110" s="267">
        <f t="shared" ref="P110" si="65" xml:space="preserve"> IFERROR((P108 / O107) * P109, 0)</f>
        <v>0</v>
      </c>
      <c r="Q110" s="267">
        <f t="shared" ref="Q110" si="66" xml:space="preserve"> IFERROR((Q108 / P107) * Q109, 0)</f>
        <v>0</v>
      </c>
      <c r="R110" s="196"/>
      <c r="S110" s="196"/>
      <c r="T110" s="196"/>
    </row>
    <row r="111" spans="1:20" s="200" customFormat="1" hidden="1" outlineLevel="2">
      <c r="A111" s="198"/>
      <c r="B111" s="199"/>
      <c r="C111" s="199"/>
      <c r="D111" s="198"/>
      <c r="E111" s="196"/>
      <c r="G111" s="196"/>
      <c r="J111" s="196"/>
      <c r="K111" s="196"/>
      <c r="L111" s="196"/>
      <c r="M111" s="196"/>
      <c r="N111" s="196"/>
      <c r="O111" s="196"/>
      <c r="P111" s="196"/>
      <c r="Q111" s="196"/>
      <c r="R111" s="196"/>
      <c r="S111" s="196"/>
      <c r="T111" s="196"/>
    </row>
    <row r="112" spans="1:20" s="200" customFormat="1" hidden="1" outlineLevel="2">
      <c r="A112" s="198"/>
      <c r="B112" s="199"/>
      <c r="C112" s="199"/>
      <c r="D112" s="198"/>
      <c r="E112" s="196" t="str">
        <f xml:space="preserve"> E$105</f>
        <v>RPI growth (PR19FD) - RPI growth from 2019-20 FYE to 2020-21 FYA</v>
      </c>
      <c r="F112" s="196">
        <f t="shared" ref="F112:Q112" si="67" xml:space="preserve"> F$105</f>
        <v>0</v>
      </c>
      <c r="G112" s="196" t="str">
        <f t="shared" si="67"/>
        <v>Factor</v>
      </c>
      <c r="H112" s="267">
        <f t="shared" si="67"/>
        <v>0</v>
      </c>
      <c r="I112" s="267">
        <f t="shared" si="67"/>
        <v>0</v>
      </c>
      <c r="J112" s="267">
        <f t="shared" si="67"/>
        <v>0</v>
      </c>
      <c r="K112" s="267">
        <f t="shared" si="67"/>
        <v>0</v>
      </c>
      <c r="L112" s="267">
        <f t="shared" si="67"/>
        <v>0</v>
      </c>
      <c r="M112" s="267">
        <f t="shared" si="67"/>
        <v>1.0151858201533999</v>
      </c>
      <c r="N112" s="267">
        <f t="shared" si="67"/>
        <v>0</v>
      </c>
      <c r="O112" s="267">
        <f t="shared" si="67"/>
        <v>0</v>
      </c>
      <c r="P112" s="267">
        <f t="shared" si="67"/>
        <v>0</v>
      </c>
      <c r="Q112" s="267">
        <f t="shared" si="67"/>
        <v>0</v>
      </c>
      <c r="R112" s="196"/>
      <c r="S112" s="196"/>
      <c r="T112" s="196"/>
    </row>
    <row r="113" spans="1:20" s="200" customFormat="1" hidden="1" outlineLevel="2">
      <c r="A113" s="198"/>
      <c r="B113" s="199"/>
      <c r="C113" s="199"/>
      <c r="D113" s="198"/>
      <c r="E113" s="196" t="str">
        <f xml:space="preserve"> E$110</f>
        <v>CPIH growth (PR19FD) - CPIH growth from 2019-20 FYE to 2020-21 FYA</v>
      </c>
      <c r="F113" s="196">
        <f t="shared" ref="F113:Q113" si="68" xml:space="preserve"> F$110</f>
        <v>0</v>
      </c>
      <c r="G113" s="196" t="str">
        <f t="shared" si="68"/>
        <v>Factor</v>
      </c>
      <c r="H113" s="267">
        <f t="shared" si="68"/>
        <v>0</v>
      </c>
      <c r="I113" s="267">
        <f t="shared" si="68"/>
        <v>0</v>
      </c>
      <c r="J113" s="267">
        <f t="shared" si="68"/>
        <v>0</v>
      </c>
      <c r="K113" s="267">
        <f t="shared" si="68"/>
        <v>0</v>
      </c>
      <c r="L113" s="267">
        <f t="shared" si="68"/>
        <v>0</v>
      </c>
      <c r="M113" s="267">
        <f t="shared" si="68"/>
        <v>1.0108005583672781</v>
      </c>
      <c r="N113" s="267">
        <f t="shared" si="68"/>
        <v>0</v>
      </c>
      <c r="O113" s="267">
        <f t="shared" si="68"/>
        <v>0</v>
      </c>
      <c r="P113" s="267">
        <f t="shared" si="68"/>
        <v>0</v>
      </c>
      <c r="Q113" s="267">
        <f t="shared" si="68"/>
        <v>0</v>
      </c>
      <c r="R113" s="196"/>
      <c r="S113" s="196"/>
      <c r="T113" s="196"/>
    </row>
    <row r="114" spans="1:20" s="200" customFormat="1" hidden="1" outlineLevel="2">
      <c r="A114" s="198"/>
      <c r="B114" s="199"/>
      <c r="C114" s="199"/>
      <c r="D114" s="198"/>
      <c r="E114" s="196" t="s">
        <v>682</v>
      </c>
      <c r="F114" s="196"/>
      <c r="G114" s="196" t="s">
        <v>668</v>
      </c>
      <c r="H114" s="267"/>
      <c r="I114" s="267"/>
      <c r="J114" s="267">
        <f xml:space="preserve"> IF( AND(J113 &lt;&gt; 0, J112 &lt;&gt; 0), 1 - J113 / J112, 0)</f>
        <v>0</v>
      </c>
      <c r="K114" s="267">
        <f t="shared" ref="K114:Q114" si="69" xml:space="preserve"> IF( AND(K113 &lt;&gt; 0, K112 &lt;&gt; 0), K113 / K112, 0)</f>
        <v>0</v>
      </c>
      <c r="L114" s="267">
        <f t="shared" si="69"/>
        <v>0</v>
      </c>
      <c r="M114" s="267">
        <f t="shared" si="69"/>
        <v>0.99568033585668181</v>
      </c>
      <c r="N114" s="267">
        <f t="shared" si="69"/>
        <v>0</v>
      </c>
      <c r="O114" s="267">
        <f t="shared" si="69"/>
        <v>0</v>
      </c>
      <c r="P114" s="267">
        <f t="shared" si="69"/>
        <v>0</v>
      </c>
      <c r="Q114" s="267">
        <f t="shared" si="69"/>
        <v>0</v>
      </c>
      <c r="R114" s="196"/>
      <c r="S114" s="196"/>
      <c r="T114" s="196"/>
    </row>
    <row r="115" spans="1:20" s="200" customFormat="1" hidden="1" outlineLevel="2">
      <c r="A115" s="198"/>
      <c r="B115" s="199"/>
      <c r="C115" s="199"/>
      <c r="D115" s="198"/>
      <c r="E115" s="196"/>
      <c r="G115" s="196"/>
      <c r="J115" s="196"/>
      <c r="K115" s="196"/>
      <c r="L115" s="196"/>
      <c r="M115" s="196"/>
      <c r="N115" s="196"/>
      <c r="O115" s="196"/>
      <c r="P115" s="196"/>
      <c r="Q115" s="196"/>
      <c r="R115" s="196"/>
      <c r="S115" s="196"/>
      <c r="T115" s="196"/>
    </row>
    <row r="116" spans="1:20" s="200" customFormat="1" hidden="1" outlineLevel="2">
      <c r="A116" s="198"/>
      <c r="B116" s="199"/>
      <c r="C116" s="199"/>
      <c r="D116" s="198"/>
      <c r="E116" s="196" t="str">
        <f t="shared" ref="E116:Q116" si="70" xml:space="preserve"> E$81</f>
        <v>CPIH index (PR19FD) - FYA - annual inflation</v>
      </c>
      <c r="F116" s="196">
        <f t="shared" si="70"/>
        <v>0</v>
      </c>
      <c r="G116" s="196" t="str">
        <f t="shared" si="70"/>
        <v>Factor</v>
      </c>
      <c r="H116" s="267">
        <f t="shared" si="70"/>
        <v>0</v>
      </c>
      <c r="I116" s="267">
        <f t="shared" si="70"/>
        <v>0</v>
      </c>
      <c r="J116" s="267">
        <f t="shared" si="70"/>
        <v>0</v>
      </c>
      <c r="K116" s="267">
        <f t="shared" si="70"/>
        <v>1.0212697905005599</v>
      </c>
      <c r="L116" s="267">
        <f t="shared" si="70"/>
        <v>1.0199096554501941</v>
      </c>
      <c r="M116" s="267">
        <f t="shared" si="70"/>
        <v>1.0198336405622477</v>
      </c>
      <c r="N116" s="267">
        <f t="shared" si="70"/>
        <v>1.0200419831081347</v>
      </c>
      <c r="O116" s="267">
        <f t="shared" si="70"/>
        <v>1.0207512515956181</v>
      </c>
      <c r="P116" s="267">
        <f t="shared" si="70"/>
        <v>1.0210000000000006</v>
      </c>
      <c r="Q116" s="267">
        <f t="shared" si="70"/>
        <v>1.0210000000000012</v>
      </c>
      <c r="R116" s="196"/>
      <c r="S116" s="196"/>
      <c r="T116" s="196"/>
    </row>
    <row r="117" spans="1:20" s="200" customFormat="1" hidden="1" outlineLevel="2">
      <c r="A117" s="198"/>
      <c r="B117" s="199"/>
      <c r="C117" s="199"/>
      <c r="D117" s="198"/>
      <c r="E117" s="196" t="str">
        <f t="shared" ref="E117:Q117" si="71" xml:space="preserve"> E$114</f>
        <v xml:space="preserve">Wedge 2020-21 (PR19FD) </v>
      </c>
      <c r="F117" s="196">
        <f t="shared" si="71"/>
        <v>0</v>
      </c>
      <c r="G117" s="196" t="str">
        <f t="shared" si="71"/>
        <v>Factor</v>
      </c>
      <c r="H117" s="267">
        <f t="shared" si="71"/>
        <v>0</v>
      </c>
      <c r="I117" s="267">
        <f t="shared" si="71"/>
        <v>0</v>
      </c>
      <c r="J117" s="267">
        <f t="shared" si="71"/>
        <v>0</v>
      </c>
      <c r="K117" s="267">
        <f t="shared" si="71"/>
        <v>0</v>
      </c>
      <c r="L117" s="267">
        <f t="shared" si="71"/>
        <v>0</v>
      </c>
      <c r="M117" s="267">
        <f t="shared" si="71"/>
        <v>0.99568033585668181</v>
      </c>
      <c r="N117" s="267">
        <f t="shared" si="71"/>
        <v>0</v>
      </c>
      <c r="O117" s="267">
        <f t="shared" si="71"/>
        <v>0</v>
      </c>
      <c r="P117" s="267">
        <f t="shared" si="71"/>
        <v>0</v>
      </c>
      <c r="Q117" s="267">
        <f t="shared" si="71"/>
        <v>0</v>
      </c>
      <c r="R117" s="196"/>
      <c r="S117" s="196"/>
      <c r="T117" s="196"/>
    </row>
    <row r="118" spans="1:20" s="200" customFormat="1" hidden="1" outlineLevel="2">
      <c r="A118" s="198"/>
      <c r="B118" s="199"/>
      <c r="C118" s="199"/>
      <c r="D118" s="198"/>
      <c r="E118" s="181" t="str">
        <f xml:space="preserve"> Time!E$45</f>
        <v>1st Forecast Period Flag</v>
      </c>
      <c r="F118" s="181">
        <f xml:space="preserve"> Time!F$45</f>
        <v>0</v>
      </c>
      <c r="G118" s="181" t="str">
        <f xml:space="preserve"> Time!G$45</f>
        <v>flag</v>
      </c>
      <c r="H118" s="272">
        <f xml:space="preserve"> Time!H$45</f>
        <v>1</v>
      </c>
      <c r="I118" s="272">
        <f xml:space="preserve"> Time!I$45</f>
        <v>0</v>
      </c>
      <c r="J118" s="272">
        <f xml:space="preserve"> Time!J$45</f>
        <v>0</v>
      </c>
      <c r="K118" s="272">
        <f xml:space="preserve"> Time!K$45</f>
        <v>0</v>
      </c>
      <c r="L118" s="272">
        <f xml:space="preserve"> Time!L$45</f>
        <v>0</v>
      </c>
      <c r="M118" s="272">
        <f xml:space="preserve"> Time!M$45</f>
        <v>1</v>
      </c>
      <c r="N118" s="272">
        <f xml:space="preserve"> Time!N$45</f>
        <v>0</v>
      </c>
      <c r="O118" s="272">
        <f xml:space="preserve"> Time!O$45</f>
        <v>0</v>
      </c>
      <c r="P118" s="272">
        <f xml:space="preserve"> Time!P$45</f>
        <v>0</v>
      </c>
      <c r="Q118" s="272">
        <f xml:space="preserve"> Time!Q$45</f>
        <v>0</v>
      </c>
      <c r="R118" s="196"/>
      <c r="S118" s="196"/>
      <c r="T118" s="196"/>
    </row>
    <row r="119" spans="1:20" s="200" customFormat="1" hidden="1" outlineLevel="2">
      <c r="A119" s="198"/>
      <c r="B119" s="199"/>
      <c r="C119" s="199"/>
      <c r="D119" s="198"/>
      <c r="E119" s="196" t="s">
        <v>683</v>
      </c>
      <c r="G119" s="196" t="s">
        <v>668</v>
      </c>
      <c r="J119" s="267">
        <f xml:space="preserve"> IF( J117 &lt;&gt; 0, (J116 / J117) * J118, 0)</f>
        <v>0</v>
      </c>
      <c r="K119" s="267">
        <f t="shared" ref="K119:Q119" si="72" xml:space="preserve"> IF( K117 &lt;&gt; 0, (K116 / K117) * K118, 0)</f>
        <v>0</v>
      </c>
      <c r="L119" s="267">
        <f t="shared" si="72"/>
        <v>0</v>
      </c>
      <c r="M119" s="267">
        <f t="shared" si="72"/>
        <v>1.0242580915136628</v>
      </c>
      <c r="N119" s="267">
        <f t="shared" si="72"/>
        <v>0</v>
      </c>
      <c r="O119" s="267">
        <f t="shared" si="72"/>
        <v>0</v>
      </c>
      <c r="P119" s="267">
        <f t="shared" si="72"/>
        <v>0</v>
      </c>
      <c r="Q119" s="267">
        <f t="shared" si="72"/>
        <v>0</v>
      </c>
      <c r="R119" s="196"/>
      <c r="S119" s="196"/>
      <c r="T119" s="196"/>
    </row>
    <row r="120" spans="1:20" s="200" customFormat="1" hidden="1" outlineLevel="2">
      <c r="A120" s="198"/>
      <c r="B120" s="199"/>
      <c r="C120" s="199"/>
      <c r="D120" s="198"/>
      <c r="E120" s="196"/>
      <c r="G120" s="196"/>
      <c r="J120" s="196"/>
      <c r="K120" s="196"/>
      <c r="L120" s="196"/>
      <c r="M120" s="196"/>
      <c r="N120" s="196"/>
      <c r="O120" s="196"/>
      <c r="P120" s="196"/>
      <c r="Q120" s="196"/>
      <c r="R120" s="196"/>
      <c r="S120" s="196"/>
      <c r="T120" s="196"/>
    </row>
    <row r="121" spans="1:20" s="200" customFormat="1" hidden="1" outlineLevel="2">
      <c r="A121" s="198"/>
      <c r="B121" s="199"/>
      <c r="C121" s="199"/>
      <c r="D121" s="198"/>
      <c r="E121" s="196" t="str">
        <f t="shared" ref="E121:Q121" si="73" xml:space="preserve"> E$119</f>
        <v>CPIH + wedge 2020-21 (PR19FD) - annual inflation</v>
      </c>
      <c r="F121" s="196">
        <f t="shared" si="73"/>
        <v>0</v>
      </c>
      <c r="G121" s="196" t="str">
        <f t="shared" si="73"/>
        <v>Factor</v>
      </c>
      <c r="H121" s="267">
        <f t="shared" si="73"/>
        <v>0</v>
      </c>
      <c r="I121" s="267">
        <f t="shared" si="73"/>
        <v>0</v>
      </c>
      <c r="J121" s="267">
        <f t="shared" si="73"/>
        <v>0</v>
      </c>
      <c r="K121" s="267">
        <f t="shared" si="73"/>
        <v>0</v>
      </c>
      <c r="L121" s="267">
        <f t="shared" si="73"/>
        <v>0</v>
      </c>
      <c r="M121" s="267">
        <f t="shared" si="73"/>
        <v>1.0242580915136628</v>
      </c>
      <c r="N121" s="267">
        <f t="shared" si="73"/>
        <v>0</v>
      </c>
      <c r="O121" s="267">
        <f t="shared" si="73"/>
        <v>0</v>
      </c>
      <c r="P121" s="267">
        <f t="shared" si="73"/>
        <v>0</v>
      </c>
      <c r="Q121" s="267">
        <f t="shared" si="73"/>
        <v>0</v>
      </c>
      <c r="R121" s="196"/>
      <c r="S121" s="196"/>
      <c r="T121" s="196"/>
    </row>
    <row r="122" spans="1:20" s="200" customFormat="1" hidden="1" outlineLevel="2">
      <c r="A122" s="198"/>
      <c r="B122" s="199"/>
      <c r="C122" s="199"/>
      <c r="D122" s="198"/>
      <c r="E122" s="196" t="str">
        <f t="shared" ref="E122:Q122" si="74" xml:space="preserve"> E$59</f>
        <v>RPI index (PR19FD) - FYA - annual inflation</v>
      </c>
      <c r="F122" s="196">
        <f t="shared" si="74"/>
        <v>0</v>
      </c>
      <c r="G122" s="196" t="str">
        <f t="shared" si="74"/>
        <v>Factor</v>
      </c>
      <c r="H122" s="267">
        <f t="shared" si="74"/>
        <v>0</v>
      </c>
      <c r="I122" s="267">
        <f t="shared" si="74"/>
        <v>0</v>
      </c>
      <c r="J122" s="267">
        <f t="shared" si="74"/>
        <v>0</v>
      </c>
      <c r="K122" s="267">
        <f t="shared" si="74"/>
        <v>1.0305556397587075</v>
      </c>
      <c r="L122" s="267">
        <f t="shared" si="74"/>
        <v>1.0315221407085018</v>
      </c>
      <c r="M122" s="267">
        <f t="shared" si="74"/>
        <v>1.0287297322471363</v>
      </c>
      <c r="N122" s="267">
        <f t="shared" si="74"/>
        <v>1.0295876486855953</v>
      </c>
      <c r="O122" s="267">
        <f t="shared" si="74"/>
        <v>1.03150368327076</v>
      </c>
      <c r="P122" s="267">
        <f t="shared" si="74"/>
        <v>1.0320000000000007</v>
      </c>
      <c r="Q122" s="267">
        <f t="shared" si="74"/>
        <v>1.0319999999999998</v>
      </c>
      <c r="R122" s="196"/>
      <c r="S122" s="196"/>
      <c r="T122" s="196"/>
    </row>
    <row r="123" spans="1:20" s="200" customFormat="1" hidden="1" outlineLevel="2">
      <c r="A123" s="198"/>
      <c r="B123" s="199"/>
      <c r="C123" s="199"/>
      <c r="D123" s="198"/>
      <c r="E123" s="196" t="s">
        <v>684</v>
      </c>
      <c r="G123" s="196" t="s">
        <v>668</v>
      </c>
      <c r="H123" s="267"/>
      <c r="I123" s="267"/>
      <c r="J123" s="267">
        <f t="shared" ref="J123:Q123" si="75" xml:space="preserve"> IF(J121 = 0, J122, J121)</f>
        <v>0</v>
      </c>
      <c r="K123" s="267">
        <f t="shared" si="75"/>
        <v>1.0305556397587075</v>
      </c>
      <c r="L123" s="267">
        <f t="shared" si="75"/>
        <v>1.0315221407085018</v>
      </c>
      <c r="M123" s="267">
        <f t="shared" si="75"/>
        <v>1.0242580915136628</v>
      </c>
      <c r="N123" s="267">
        <f t="shared" si="75"/>
        <v>1.0295876486855953</v>
      </c>
      <c r="O123" s="267">
        <f t="shared" si="75"/>
        <v>1.03150368327076</v>
      </c>
      <c r="P123" s="267">
        <f t="shared" si="75"/>
        <v>1.0320000000000007</v>
      </c>
      <c r="Q123" s="267">
        <f t="shared" si="75"/>
        <v>1.0319999999999998</v>
      </c>
      <c r="R123" s="196"/>
      <c r="S123" s="196"/>
      <c r="T123" s="196"/>
    </row>
    <row r="124" spans="1:20" s="200" customFormat="1" hidden="1" outlineLevel="2">
      <c r="A124" s="198"/>
      <c r="B124" s="199"/>
      <c r="C124" s="199"/>
      <c r="D124" s="198"/>
      <c r="E124" s="196"/>
      <c r="G124" s="196"/>
      <c r="J124" s="196"/>
      <c r="K124" s="196"/>
      <c r="L124" s="196"/>
      <c r="M124" s="196"/>
      <c r="N124" s="196"/>
      <c r="O124" s="196"/>
      <c r="P124" s="196"/>
      <c r="Q124" s="196"/>
      <c r="R124" s="196"/>
      <c r="S124" s="196"/>
      <c r="T124" s="196"/>
    </row>
    <row r="125" spans="1:20" s="200" customFormat="1" hidden="1" outlineLevel="2">
      <c r="A125" s="198"/>
      <c r="B125" s="199"/>
      <c r="C125" s="199"/>
      <c r="D125" s="198"/>
      <c r="E125" s="267" t="str">
        <f t="shared" ref="E125:Q125" si="76" xml:space="preserve"> E$123</f>
        <v>RPI index (PR19FD) - FYA - annual inflation active</v>
      </c>
      <c r="F125" s="267">
        <f t="shared" si="76"/>
        <v>0</v>
      </c>
      <c r="G125" s="267" t="str">
        <f t="shared" si="76"/>
        <v>Factor</v>
      </c>
      <c r="H125" s="267">
        <f t="shared" si="76"/>
        <v>0</v>
      </c>
      <c r="I125" s="267">
        <f t="shared" si="76"/>
        <v>0</v>
      </c>
      <c r="J125" s="267">
        <f t="shared" si="76"/>
        <v>0</v>
      </c>
      <c r="K125" s="267">
        <f t="shared" si="76"/>
        <v>1.0305556397587075</v>
      </c>
      <c r="L125" s="267">
        <f t="shared" si="76"/>
        <v>1.0315221407085018</v>
      </c>
      <c r="M125" s="267">
        <f t="shared" si="76"/>
        <v>1.0242580915136628</v>
      </c>
      <c r="N125" s="267">
        <f t="shared" si="76"/>
        <v>1.0295876486855953</v>
      </c>
      <c r="O125" s="267">
        <f t="shared" si="76"/>
        <v>1.03150368327076</v>
      </c>
      <c r="P125" s="267">
        <f t="shared" si="76"/>
        <v>1.0320000000000007</v>
      </c>
      <c r="Q125" s="267">
        <f t="shared" si="76"/>
        <v>1.0319999999999998</v>
      </c>
      <c r="R125" s="196"/>
      <c r="S125" s="196"/>
      <c r="T125" s="196"/>
    </row>
    <row r="126" spans="1:20" s="200" customFormat="1" hidden="1" outlineLevel="2">
      <c r="A126" s="198"/>
      <c r="B126" s="199"/>
      <c r="C126" s="199"/>
      <c r="D126" s="198"/>
      <c r="E126" s="196" t="str">
        <f t="shared" ref="E126:Q126" si="77" xml:space="preserve"> E$81</f>
        <v>CPIH index (PR19FD) - FYA - annual inflation</v>
      </c>
      <c r="F126" s="196">
        <f t="shared" si="77"/>
        <v>0</v>
      </c>
      <c r="G126" s="196" t="str">
        <f t="shared" si="77"/>
        <v>Factor</v>
      </c>
      <c r="H126" s="267">
        <f t="shared" si="77"/>
        <v>0</v>
      </c>
      <c r="I126" s="267">
        <f t="shared" si="77"/>
        <v>0</v>
      </c>
      <c r="J126" s="267">
        <f t="shared" si="77"/>
        <v>0</v>
      </c>
      <c r="K126" s="267">
        <f t="shared" si="77"/>
        <v>1.0212697905005599</v>
      </c>
      <c r="L126" s="267">
        <f t="shared" si="77"/>
        <v>1.0199096554501941</v>
      </c>
      <c r="M126" s="267">
        <f t="shared" si="77"/>
        <v>1.0198336405622477</v>
      </c>
      <c r="N126" s="267">
        <f t="shared" si="77"/>
        <v>1.0200419831081347</v>
      </c>
      <c r="O126" s="267">
        <f t="shared" si="77"/>
        <v>1.0207512515956181</v>
      </c>
      <c r="P126" s="267">
        <f t="shared" si="77"/>
        <v>1.0210000000000006</v>
      </c>
      <c r="Q126" s="267">
        <f t="shared" si="77"/>
        <v>1.0210000000000012</v>
      </c>
      <c r="R126" s="196"/>
      <c r="S126" s="196"/>
      <c r="T126" s="196"/>
    </row>
    <row r="127" spans="1:20" s="214" customFormat="1" hidden="1" outlineLevel="1">
      <c r="A127" s="212"/>
      <c r="B127" s="213"/>
      <c r="C127" s="213"/>
      <c r="D127" s="212"/>
      <c r="E127" s="275" t="s">
        <v>685</v>
      </c>
      <c r="G127" s="275" t="s">
        <v>668</v>
      </c>
      <c r="J127" s="276">
        <f t="shared" ref="J127:Q127" si="78" xml:space="preserve"> J125 - J126</f>
        <v>0</v>
      </c>
      <c r="K127" s="276">
        <f t="shared" si="78"/>
        <v>9.2858492581475716E-3</v>
      </c>
      <c r="L127" s="276">
        <f t="shared" si="78"/>
        <v>1.1612485258307714E-2</v>
      </c>
      <c r="M127" s="276">
        <f t="shared" si="78"/>
        <v>4.424450951415082E-3</v>
      </c>
      <c r="N127" s="276">
        <f t="shared" si="78"/>
        <v>9.5456655774606158E-3</v>
      </c>
      <c r="O127" s="276">
        <f t="shared" si="78"/>
        <v>1.0752431675141949E-2</v>
      </c>
      <c r="P127" s="276">
        <f t="shared" si="78"/>
        <v>1.1000000000000121E-2</v>
      </c>
      <c r="Q127" s="276">
        <f t="shared" si="78"/>
        <v>1.0999999999998566E-2</v>
      </c>
      <c r="R127" s="275"/>
      <c r="S127" s="275"/>
      <c r="T127" s="275"/>
    </row>
    <row r="128" spans="1:20" s="182" customFormat="1" hidden="1" outlineLevel="1">
      <c r="A128" s="179"/>
      <c r="B128" s="180"/>
      <c r="C128" s="170"/>
      <c r="D128" s="171"/>
      <c r="E128" s="181"/>
      <c r="F128" s="181"/>
      <c r="G128" s="181"/>
      <c r="H128" s="181"/>
      <c r="I128" s="181"/>
      <c r="J128" s="181"/>
      <c r="K128" s="181"/>
      <c r="L128" s="181"/>
      <c r="M128" s="181"/>
      <c r="N128" s="181"/>
      <c r="O128" s="181"/>
      <c r="P128" s="181"/>
      <c r="Q128" s="181"/>
      <c r="R128" s="181"/>
      <c r="S128" s="181"/>
      <c r="T128" s="181"/>
    </row>
    <row r="129" spans="1:20" s="141" customFormat="1">
      <c r="A129" s="193"/>
      <c r="B129" s="180"/>
      <c r="C129" s="170"/>
      <c r="D129" s="171"/>
    </row>
    <row r="130" spans="1:20" s="33" customFormat="1" collapsed="1">
      <c r="A130" s="33" t="s">
        <v>686</v>
      </c>
      <c r="B130" s="168"/>
    </row>
    <row r="131" spans="1:20" s="36" customFormat="1" ht="15" hidden="1" outlineLevel="1">
      <c r="A131" s="46"/>
      <c r="B131" s="71"/>
      <c r="C131" s="42"/>
      <c r="D131" s="43"/>
      <c r="H131" s="49"/>
    </row>
    <row r="132" spans="1:20" s="141" customFormat="1" hidden="1" outlineLevel="1" collapsed="1">
      <c r="A132" s="193"/>
      <c r="B132" s="180" t="s">
        <v>687</v>
      </c>
      <c r="C132" s="170"/>
      <c r="D132" s="171"/>
    </row>
    <row r="133" spans="1:20" s="187" customFormat="1" hidden="1" outlineLevel="2">
      <c r="A133" s="183"/>
      <c r="B133" s="184"/>
      <c r="C133" s="185"/>
      <c r="D133" s="186"/>
      <c r="E133" s="181" t="str">
        <f xml:space="preserve"> Inp!E$58</f>
        <v>RPI index (actual) - April</v>
      </c>
      <c r="F133" s="182">
        <f xml:space="preserve"> Inp!F$58</f>
        <v>0</v>
      </c>
      <c r="G133" s="181" t="str">
        <f xml:space="preserve"> Inp!G$58</f>
        <v>Index</v>
      </c>
      <c r="H133" s="182">
        <f xml:space="preserve"> Inp!H$58</f>
        <v>0</v>
      </c>
      <c r="I133" s="182">
        <f xml:space="preserve"> Inp!I$58</f>
        <v>0</v>
      </c>
      <c r="J133" s="181">
        <f xml:space="preserve"> Inp!J$58</f>
        <v>270.60000000000002</v>
      </c>
      <c r="K133" s="181">
        <f xml:space="preserve"> Inp!K$58</f>
        <v>279.7</v>
      </c>
      <c r="L133" s="181">
        <f xml:space="preserve"> Inp!L$58</f>
        <v>288.2</v>
      </c>
      <c r="M133" s="181">
        <f xml:space="preserve"> Inp!M$58</f>
        <v>292.60000000000002</v>
      </c>
      <c r="N133" s="181">
        <f xml:space="preserve"> Inp!N$58</f>
        <v>301.10000000000002</v>
      </c>
      <c r="O133" s="181">
        <f xml:space="preserve"> Inp!O$58</f>
        <v>0</v>
      </c>
      <c r="P133" s="181">
        <f xml:space="preserve"> Inp!P$58</f>
        <v>0</v>
      </c>
      <c r="Q133" s="181">
        <f xml:space="preserve"> Inp!Q$58</f>
        <v>0</v>
      </c>
      <c r="R133" s="181"/>
      <c r="S133" s="181"/>
      <c r="T133" s="181"/>
    </row>
    <row r="134" spans="1:20" s="187" customFormat="1" hidden="1" outlineLevel="2">
      <c r="A134" s="183"/>
      <c r="B134" s="184"/>
      <c r="C134" s="185"/>
      <c r="D134" s="186"/>
      <c r="E134" s="181" t="str">
        <f xml:space="preserve"> Inp!E$59</f>
        <v>RPI index (actual) - May</v>
      </c>
      <c r="F134" s="182">
        <f xml:space="preserve"> Inp!F$59</f>
        <v>0</v>
      </c>
      <c r="G134" s="181" t="str">
        <f xml:space="preserve"> Inp!G$59</f>
        <v>Index</v>
      </c>
      <c r="H134" s="182">
        <f xml:space="preserve"> Inp!H$59</f>
        <v>0</v>
      </c>
      <c r="I134" s="182">
        <f xml:space="preserve"> Inp!I$59</f>
        <v>0</v>
      </c>
      <c r="J134" s="181">
        <f xml:space="preserve"> Inp!J$59</f>
        <v>271.7</v>
      </c>
      <c r="K134" s="181">
        <f xml:space="preserve"> Inp!K$59</f>
        <v>280.7</v>
      </c>
      <c r="L134" s="181">
        <f xml:space="preserve"> Inp!L$59</f>
        <v>289.2</v>
      </c>
      <c r="M134" s="181">
        <f xml:space="preserve"> Inp!M$59</f>
        <v>292.2</v>
      </c>
      <c r="N134" s="181">
        <f xml:space="preserve"> Inp!N$59</f>
        <v>301.89999999999998</v>
      </c>
      <c r="O134" s="181">
        <f xml:space="preserve"> Inp!O$59</f>
        <v>0</v>
      </c>
      <c r="P134" s="181">
        <f xml:space="preserve"> Inp!P$59</f>
        <v>0</v>
      </c>
      <c r="Q134" s="181">
        <f xml:space="preserve"> Inp!Q$59</f>
        <v>0</v>
      </c>
      <c r="R134" s="181"/>
      <c r="S134" s="181"/>
      <c r="T134" s="181"/>
    </row>
    <row r="135" spans="1:20" s="187" customFormat="1" hidden="1" outlineLevel="2">
      <c r="A135" s="183"/>
      <c r="B135" s="184"/>
      <c r="C135" s="185"/>
      <c r="D135" s="186"/>
      <c r="E135" s="181" t="str">
        <f xml:space="preserve"> Inp!E$60</f>
        <v>RPI index (actual) - June</v>
      </c>
      <c r="F135" s="182">
        <f xml:space="preserve"> Inp!F$60</f>
        <v>0</v>
      </c>
      <c r="G135" s="181" t="str">
        <f xml:space="preserve"> Inp!G$60</f>
        <v>Index</v>
      </c>
      <c r="H135" s="182">
        <f xml:space="preserve"> Inp!H$60</f>
        <v>0</v>
      </c>
      <c r="I135" s="182">
        <f xml:space="preserve"> Inp!I$60</f>
        <v>0</v>
      </c>
      <c r="J135" s="181">
        <f xml:space="preserve"> Inp!J$60</f>
        <v>272.3</v>
      </c>
      <c r="K135" s="181">
        <f xml:space="preserve"> Inp!K$60</f>
        <v>281.5</v>
      </c>
      <c r="L135" s="181">
        <f xml:space="preserve"> Inp!L$60</f>
        <v>289.60000000000002</v>
      </c>
      <c r="M135" s="181">
        <f xml:space="preserve"> Inp!M$60</f>
        <v>292.7</v>
      </c>
      <c r="N135" s="181">
        <f xml:space="preserve"> Inp!N$60</f>
        <v>304</v>
      </c>
      <c r="O135" s="181">
        <f xml:space="preserve"> Inp!O$60</f>
        <v>0</v>
      </c>
      <c r="P135" s="181">
        <f xml:space="preserve"> Inp!P$60</f>
        <v>0</v>
      </c>
      <c r="Q135" s="181">
        <f xml:space="preserve"> Inp!Q$60</f>
        <v>0</v>
      </c>
      <c r="R135" s="181"/>
      <c r="S135" s="181"/>
      <c r="T135" s="181"/>
    </row>
    <row r="136" spans="1:20" s="187" customFormat="1" hidden="1" outlineLevel="2">
      <c r="A136" s="183"/>
      <c r="B136" s="184"/>
      <c r="C136" s="185"/>
      <c r="D136" s="186"/>
      <c r="E136" s="181" t="str">
        <f xml:space="preserve"> Inp!E$61</f>
        <v>RPI index (actual) - July</v>
      </c>
      <c r="F136" s="182">
        <f xml:space="preserve"> Inp!F$61</f>
        <v>0</v>
      </c>
      <c r="G136" s="181" t="str">
        <f xml:space="preserve"> Inp!G$61</f>
        <v>Index</v>
      </c>
      <c r="H136" s="182">
        <f xml:space="preserve"> Inp!H$61</f>
        <v>0</v>
      </c>
      <c r="I136" s="182">
        <f xml:space="preserve"> Inp!I$61</f>
        <v>0</v>
      </c>
      <c r="J136" s="181">
        <f xml:space="preserve"> Inp!J$61</f>
        <v>272.89999999999998</v>
      </c>
      <c r="K136" s="181">
        <f xml:space="preserve"> Inp!K$61</f>
        <v>281.7</v>
      </c>
      <c r="L136" s="181">
        <f xml:space="preserve"> Inp!L$61</f>
        <v>289.5</v>
      </c>
      <c r="M136" s="181">
        <f xml:space="preserve"> Inp!M$61</f>
        <v>294.2</v>
      </c>
      <c r="N136" s="181">
        <f xml:space="preserve"> Inp!N$61</f>
        <v>305.5</v>
      </c>
      <c r="O136" s="181">
        <f xml:space="preserve"> Inp!O$61</f>
        <v>0</v>
      </c>
      <c r="P136" s="181">
        <f xml:space="preserve"> Inp!P$61</f>
        <v>0</v>
      </c>
      <c r="Q136" s="181">
        <f xml:space="preserve"> Inp!Q$61</f>
        <v>0</v>
      </c>
      <c r="R136" s="181"/>
      <c r="S136" s="181"/>
      <c r="T136" s="181"/>
    </row>
    <row r="137" spans="1:20" s="187" customFormat="1" hidden="1" outlineLevel="2">
      <c r="A137" s="183"/>
      <c r="B137" s="184"/>
      <c r="C137" s="185"/>
      <c r="D137" s="186"/>
      <c r="E137" s="181" t="str">
        <f xml:space="preserve"> Inp!E$62</f>
        <v>RPI index (actual) - August</v>
      </c>
      <c r="F137" s="182">
        <f xml:space="preserve"> Inp!F$62</f>
        <v>0</v>
      </c>
      <c r="G137" s="181" t="str">
        <f xml:space="preserve"> Inp!G$62</f>
        <v>Index</v>
      </c>
      <c r="H137" s="182">
        <f xml:space="preserve"> Inp!H$62</f>
        <v>0</v>
      </c>
      <c r="I137" s="182">
        <f xml:space="preserve"> Inp!I$62</f>
        <v>0</v>
      </c>
      <c r="J137" s="181">
        <f xml:space="preserve"> Inp!J$62</f>
        <v>274.7</v>
      </c>
      <c r="K137" s="181">
        <f xml:space="preserve"> Inp!K$62</f>
        <v>284.2</v>
      </c>
      <c r="L137" s="181">
        <f xml:space="preserve"> Inp!L$62</f>
        <v>291.7</v>
      </c>
      <c r="M137" s="181">
        <f xml:space="preserve"> Inp!M$62</f>
        <v>293.3</v>
      </c>
      <c r="N137" s="181">
        <f xml:space="preserve"> Inp!N$62</f>
        <v>307.39999999999998</v>
      </c>
      <c r="O137" s="181">
        <f xml:space="preserve"> Inp!O$62</f>
        <v>0</v>
      </c>
      <c r="P137" s="181">
        <f xml:space="preserve"> Inp!P$62</f>
        <v>0</v>
      </c>
      <c r="Q137" s="181">
        <f xml:space="preserve"> Inp!Q$62</f>
        <v>0</v>
      </c>
      <c r="R137" s="181"/>
      <c r="S137" s="181"/>
      <c r="T137" s="181"/>
    </row>
    <row r="138" spans="1:20" s="187" customFormat="1" hidden="1" outlineLevel="2">
      <c r="A138" s="183"/>
      <c r="B138" s="184"/>
      <c r="C138" s="185"/>
      <c r="D138" s="186"/>
      <c r="E138" s="181" t="str">
        <f xml:space="preserve"> Inp!E$63</f>
        <v>RPI index (actual) - September</v>
      </c>
      <c r="F138" s="182">
        <f xml:space="preserve"> Inp!F$63</f>
        <v>0</v>
      </c>
      <c r="G138" s="181" t="str">
        <f xml:space="preserve"> Inp!G$63</f>
        <v>Index</v>
      </c>
      <c r="H138" s="182">
        <f xml:space="preserve"> Inp!H$63</f>
        <v>0</v>
      </c>
      <c r="I138" s="182">
        <f xml:space="preserve"> Inp!I$63</f>
        <v>0</v>
      </c>
      <c r="J138" s="181">
        <f xml:space="preserve"> Inp!J$63</f>
        <v>275.10000000000002</v>
      </c>
      <c r="K138" s="181">
        <f xml:space="preserve"> Inp!K$63</f>
        <v>284.10000000000002</v>
      </c>
      <c r="L138" s="181">
        <f xml:space="preserve"> Inp!L$63</f>
        <v>291</v>
      </c>
      <c r="M138" s="181">
        <f xml:space="preserve"> Inp!M$63</f>
        <v>294.3</v>
      </c>
      <c r="N138" s="181">
        <f xml:space="preserve"> Inp!N$63</f>
        <v>308.60000000000002</v>
      </c>
      <c r="O138" s="181">
        <f xml:space="preserve"> Inp!O$63</f>
        <v>0</v>
      </c>
      <c r="P138" s="181">
        <f xml:space="preserve"> Inp!P$63</f>
        <v>0</v>
      </c>
      <c r="Q138" s="181">
        <f xml:space="preserve"> Inp!Q$63</f>
        <v>0</v>
      </c>
      <c r="R138" s="181"/>
      <c r="S138" s="181"/>
      <c r="T138" s="181"/>
    </row>
    <row r="139" spans="1:20" s="187" customFormat="1" hidden="1" outlineLevel="2">
      <c r="A139" s="183"/>
      <c r="B139" s="184"/>
      <c r="C139" s="185"/>
      <c r="D139" s="186"/>
      <c r="E139" s="181" t="str">
        <f xml:space="preserve"> Inp!E$64</f>
        <v>RPI index (actual) - October</v>
      </c>
      <c r="F139" s="182">
        <f xml:space="preserve"> Inp!F$64</f>
        <v>0</v>
      </c>
      <c r="G139" s="181" t="str">
        <f xml:space="preserve"> Inp!G$64</f>
        <v>Index</v>
      </c>
      <c r="H139" s="182">
        <f xml:space="preserve"> Inp!H$64</f>
        <v>0</v>
      </c>
      <c r="I139" s="182">
        <f xml:space="preserve"> Inp!I$64</f>
        <v>0</v>
      </c>
      <c r="J139" s="181">
        <f xml:space="preserve"> Inp!J$64</f>
        <v>275.3</v>
      </c>
      <c r="K139" s="181">
        <f xml:space="preserve"> Inp!K$64</f>
        <v>284.5</v>
      </c>
      <c r="L139" s="181">
        <f xml:space="preserve"> Inp!L$64</f>
        <v>290.39999999999998</v>
      </c>
      <c r="M139" s="181">
        <f xml:space="preserve"> Inp!M$64</f>
        <v>294.3</v>
      </c>
      <c r="N139" s="181">
        <f xml:space="preserve"> Inp!N$64</f>
        <v>312</v>
      </c>
      <c r="O139" s="181">
        <f xml:space="preserve"> Inp!O$64</f>
        <v>0</v>
      </c>
      <c r="P139" s="181">
        <f xml:space="preserve"> Inp!P$64</f>
        <v>0</v>
      </c>
      <c r="Q139" s="181">
        <f xml:space="preserve"> Inp!Q$64</f>
        <v>0</v>
      </c>
      <c r="R139" s="181"/>
      <c r="S139" s="181"/>
      <c r="T139" s="181"/>
    </row>
    <row r="140" spans="1:20" s="187" customFormat="1" hidden="1" outlineLevel="2">
      <c r="A140" s="183"/>
      <c r="B140" s="184"/>
      <c r="C140" s="185"/>
      <c r="D140" s="186"/>
      <c r="E140" s="181" t="str">
        <f xml:space="preserve"> Inp!E$65</f>
        <v>RPI index (actual) - November</v>
      </c>
      <c r="F140" s="182">
        <f xml:space="preserve"> Inp!F$65</f>
        <v>0</v>
      </c>
      <c r="G140" s="181" t="str">
        <f xml:space="preserve"> Inp!G$65</f>
        <v>Index</v>
      </c>
      <c r="H140" s="182">
        <f xml:space="preserve"> Inp!H$65</f>
        <v>0</v>
      </c>
      <c r="I140" s="182">
        <f xml:space="preserve"> Inp!I$65</f>
        <v>0</v>
      </c>
      <c r="J140" s="181">
        <f xml:space="preserve"> Inp!J$65</f>
        <v>275.8</v>
      </c>
      <c r="K140" s="181">
        <f xml:space="preserve"> Inp!K$65</f>
        <v>284.60000000000002</v>
      </c>
      <c r="L140" s="181">
        <f xml:space="preserve"> Inp!L$65</f>
        <v>291</v>
      </c>
      <c r="M140" s="181">
        <f xml:space="preserve"> Inp!M$65</f>
        <v>293.5</v>
      </c>
      <c r="N140" s="181">
        <f xml:space="preserve"> Inp!N$65</f>
        <v>314.3</v>
      </c>
      <c r="O140" s="181">
        <f xml:space="preserve"> Inp!O$65</f>
        <v>0</v>
      </c>
      <c r="P140" s="181">
        <f xml:space="preserve"> Inp!P$65</f>
        <v>0</v>
      </c>
      <c r="Q140" s="181">
        <f xml:space="preserve"> Inp!Q$65</f>
        <v>0</v>
      </c>
      <c r="R140" s="181"/>
      <c r="S140" s="181"/>
      <c r="T140" s="181"/>
    </row>
    <row r="141" spans="1:20" s="187" customFormat="1" hidden="1" outlineLevel="2">
      <c r="A141" s="183"/>
      <c r="B141" s="184"/>
      <c r="C141" s="185"/>
      <c r="D141" s="186"/>
      <c r="E141" s="181" t="str">
        <f xml:space="preserve"> Inp!E$66</f>
        <v>RPI index (actual) - December</v>
      </c>
      <c r="F141" s="182">
        <f xml:space="preserve"> Inp!F$66</f>
        <v>0</v>
      </c>
      <c r="G141" s="181" t="str">
        <f xml:space="preserve"> Inp!G$66</f>
        <v>Index</v>
      </c>
      <c r="H141" s="182">
        <f xml:space="preserve"> Inp!H$66</f>
        <v>0</v>
      </c>
      <c r="I141" s="182">
        <f xml:space="preserve"> Inp!I$66</f>
        <v>0</v>
      </c>
      <c r="J141" s="181">
        <f xml:space="preserve"> Inp!J$66</f>
        <v>278.10000000000002</v>
      </c>
      <c r="K141" s="181">
        <f xml:space="preserve"> Inp!K$66</f>
        <v>285.60000000000002</v>
      </c>
      <c r="L141" s="181">
        <f xml:space="preserve"> Inp!L$66</f>
        <v>291.89999999999998</v>
      </c>
      <c r="M141" s="181">
        <f xml:space="preserve"> Inp!M$66</f>
        <v>295.39999999999998</v>
      </c>
      <c r="N141" s="181">
        <f xml:space="preserve"> Inp!N$66</f>
        <v>317.7</v>
      </c>
      <c r="O141" s="181">
        <f xml:space="preserve"> Inp!O$66</f>
        <v>0</v>
      </c>
      <c r="P141" s="181">
        <f xml:space="preserve"> Inp!P$66</f>
        <v>0</v>
      </c>
      <c r="Q141" s="181">
        <f xml:space="preserve"> Inp!Q$66</f>
        <v>0</v>
      </c>
      <c r="R141" s="181"/>
      <c r="S141" s="181"/>
      <c r="T141" s="181"/>
    </row>
    <row r="142" spans="1:20" s="187" customFormat="1" hidden="1" outlineLevel="2">
      <c r="A142" s="183"/>
      <c r="B142" s="184"/>
      <c r="C142" s="185"/>
      <c r="D142" s="186"/>
      <c r="E142" s="181" t="str">
        <f xml:space="preserve"> Inp!E$67</f>
        <v>RPI index (actual) - January</v>
      </c>
      <c r="F142" s="182">
        <f xml:space="preserve"> Inp!F$67</f>
        <v>0</v>
      </c>
      <c r="G142" s="181" t="str">
        <f xml:space="preserve"> Inp!G$67</f>
        <v>Index</v>
      </c>
      <c r="H142" s="182">
        <f xml:space="preserve"> Inp!H$67</f>
        <v>0</v>
      </c>
      <c r="I142" s="182">
        <f xml:space="preserve"> Inp!I$67</f>
        <v>0</v>
      </c>
      <c r="J142" s="181">
        <f xml:space="preserve"> Inp!J$67</f>
        <v>276</v>
      </c>
      <c r="K142" s="181">
        <f xml:space="preserve"> Inp!K$67</f>
        <v>283</v>
      </c>
      <c r="L142" s="181">
        <f xml:space="preserve"> Inp!L$67</f>
        <v>290.60000000000002</v>
      </c>
      <c r="M142" s="181">
        <f xml:space="preserve"> Inp!M$67</f>
        <v>294.60000000000002</v>
      </c>
      <c r="N142" s="181">
        <f xml:space="preserve"> Inp!N$67</f>
        <v>317.7</v>
      </c>
      <c r="O142" s="181">
        <f xml:space="preserve"> Inp!O$67</f>
        <v>0</v>
      </c>
      <c r="P142" s="181">
        <f xml:space="preserve"> Inp!P$67</f>
        <v>0</v>
      </c>
      <c r="Q142" s="181">
        <f xml:space="preserve"> Inp!Q$67</f>
        <v>0</v>
      </c>
      <c r="R142" s="181"/>
      <c r="S142" s="181"/>
      <c r="T142" s="181"/>
    </row>
    <row r="143" spans="1:20" s="187" customFormat="1" hidden="1" outlineLevel="2">
      <c r="A143" s="183"/>
      <c r="B143" s="184"/>
      <c r="C143" s="185"/>
      <c r="D143" s="186"/>
      <c r="E143" s="181" t="str">
        <f xml:space="preserve"> Inp!E$68</f>
        <v>RPI index (actual) - February</v>
      </c>
      <c r="F143" s="182">
        <f xml:space="preserve"> Inp!F$68</f>
        <v>0</v>
      </c>
      <c r="G143" s="181" t="str">
        <f xml:space="preserve"> Inp!G$68</f>
        <v>Index</v>
      </c>
      <c r="H143" s="182">
        <f xml:space="preserve"> Inp!H$68</f>
        <v>0</v>
      </c>
      <c r="I143" s="182">
        <f xml:space="preserve"> Inp!I$68</f>
        <v>0</v>
      </c>
      <c r="J143" s="181">
        <f xml:space="preserve"> Inp!J$68</f>
        <v>278.10000000000002</v>
      </c>
      <c r="K143" s="181">
        <f xml:space="preserve"> Inp!K$68</f>
        <v>285</v>
      </c>
      <c r="L143" s="181">
        <f xml:space="preserve"> Inp!L$68</f>
        <v>292</v>
      </c>
      <c r="M143" s="181">
        <f xml:space="preserve"> Inp!M$68</f>
        <v>296</v>
      </c>
      <c r="N143" s="181">
        <f xml:space="preserve"> Inp!N$68</f>
        <v>320.2</v>
      </c>
      <c r="O143" s="181">
        <f xml:space="preserve"> Inp!O$68</f>
        <v>0</v>
      </c>
      <c r="P143" s="181">
        <f xml:space="preserve"> Inp!P$68</f>
        <v>0</v>
      </c>
      <c r="Q143" s="181">
        <f xml:space="preserve"> Inp!Q$68</f>
        <v>0</v>
      </c>
      <c r="R143" s="181"/>
      <c r="S143" s="181"/>
      <c r="T143" s="181"/>
    </row>
    <row r="144" spans="1:20" s="187" customFormat="1" hidden="1" outlineLevel="2">
      <c r="A144" s="183"/>
      <c r="B144" s="184"/>
      <c r="C144" s="185"/>
      <c r="D144" s="186"/>
      <c r="E144" s="181" t="str">
        <f xml:space="preserve"> Inp!E$69</f>
        <v>RPI index (actual) - March</v>
      </c>
      <c r="F144" s="182">
        <f xml:space="preserve"> Inp!F$69</f>
        <v>0</v>
      </c>
      <c r="G144" s="181" t="str">
        <f xml:space="preserve"> Inp!G$69</f>
        <v>Index</v>
      </c>
      <c r="H144" s="182">
        <f xml:space="preserve"> Inp!H$69</f>
        <v>0</v>
      </c>
      <c r="I144" s="182">
        <f xml:space="preserve"> Inp!I$69</f>
        <v>0</v>
      </c>
      <c r="J144" s="181">
        <f xml:space="preserve"> Inp!J$69</f>
        <v>278.3</v>
      </c>
      <c r="K144" s="181">
        <f xml:space="preserve"> Inp!K$69</f>
        <v>285.10000000000002</v>
      </c>
      <c r="L144" s="181">
        <f xml:space="preserve"> Inp!L$69</f>
        <v>292.60000000000002</v>
      </c>
      <c r="M144" s="181">
        <f xml:space="preserve"> Inp!M$69</f>
        <v>296.89999999999998</v>
      </c>
      <c r="N144" s="181">
        <f xml:space="preserve"> Inp!N$69</f>
        <v>323.5</v>
      </c>
      <c r="O144" s="181">
        <f xml:space="preserve"> Inp!O$69</f>
        <v>0</v>
      </c>
      <c r="P144" s="181">
        <f xml:space="preserve"> Inp!P$69</f>
        <v>0</v>
      </c>
      <c r="Q144" s="181">
        <f xml:space="preserve"> Inp!Q$69</f>
        <v>0</v>
      </c>
      <c r="R144" s="181"/>
      <c r="S144" s="181"/>
      <c r="T144" s="181"/>
    </row>
    <row r="145" spans="1:20" s="141" customFormat="1" hidden="1" outlineLevel="1">
      <c r="A145" s="193"/>
      <c r="B145" s="180"/>
      <c r="C145" s="170"/>
      <c r="D145" s="171"/>
      <c r="E145" s="141" t="s">
        <v>688</v>
      </c>
      <c r="G145" s="141" t="s">
        <v>20</v>
      </c>
      <c r="J145" s="141">
        <f t="shared" ref="J145" si="79" xml:space="preserve"> SUM(J133:J144) / 12</f>
        <v>274.90833333333336</v>
      </c>
      <c r="K145" s="141">
        <f t="shared" ref="K145" si="80" xml:space="preserve"> SUM(K133:K144) / 12</f>
        <v>283.30833333333334</v>
      </c>
      <c r="L145" s="141">
        <f t="shared" ref="L145" si="81" xml:space="preserve"> SUM(L133:L144) / 12</f>
        <v>290.64166666666665</v>
      </c>
      <c r="M145" s="141">
        <f t="shared" ref="M145" si="82" xml:space="preserve"> SUM(M133:M144) / 12</f>
        <v>294.16666666666669</v>
      </c>
      <c r="N145" s="141">
        <f t="shared" ref="N145" si="83" xml:space="preserve"> SUM(N133:N144) / 12</f>
        <v>311.1583333333333</v>
      </c>
      <c r="O145" s="141">
        <f t="shared" ref="O145" si="84" xml:space="preserve"> SUM(O133:O144) / 12</f>
        <v>0</v>
      </c>
      <c r="P145" s="141">
        <f t="shared" ref="P145" si="85" xml:space="preserve"> SUM(P133:P144) / 12</f>
        <v>0</v>
      </c>
      <c r="Q145" s="141">
        <f t="shared" ref="Q145" si="86" xml:space="preserve"> SUM(Q133:Q144) / 12</f>
        <v>0</v>
      </c>
      <c r="R145" s="196"/>
      <c r="S145" s="196"/>
      <c r="T145" s="196"/>
    </row>
    <row r="146" spans="1:20" s="141" customFormat="1" hidden="1" outlineLevel="1">
      <c r="A146" s="193"/>
      <c r="B146" s="180"/>
      <c r="C146" s="170"/>
      <c r="D146" s="171"/>
    </row>
    <row r="147" spans="1:20" s="141" customFormat="1" hidden="1" outlineLevel="1">
      <c r="A147" s="193"/>
      <c r="B147" s="180" t="s">
        <v>689</v>
      </c>
      <c r="C147" s="170"/>
      <c r="D147" s="171"/>
    </row>
    <row r="148" spans="1:20" s="182" customFormat="1" hidden="1" outlineLevel="1">
      <c r="A148" s="179"/>
      <c r="B148" s="206"/>
      <c r="C148" s="206"/>
      <c r="D148" s="179"/>
      <c r="E148" s="181" t="str">
        <f xml:space="preserve"> Inp!E$69</f>
        <v>RPI index (actual) - March</v>
      </c>
      <c r="F148" s="182">
        <f xml:space="preserve"> Inp!F$69</f>
        <v>0</v>
      </c>
      <c r="G148" s="181" t="str">
        <f xml:space="preserve"> Inp!G$69</f>
        <v>Index</v>
      </c>
      <c r="H148" s="207">
        <f xml:space="preserve"> Inp!H$69</f>
        <v>0</v>
      </c>
      <c r="I148" s="207">
        <f xml:space="preserve"> Inp!I$69</f>
        <v>0</v>
      </c>
      <c r="J148" s="181">
        <f xml:space="preserve"> Inp!J$69</f>
        <v>278.3</v>
      </c>
      <c r="K148" s="181">
        <f xml:space="preserve"> Inp!K$69</f>
        <v>285.10000000000002</v>
      </c>
      <c r="L148" s="181">
        <f xml:space="preserve"> Inp!L$69</f>
        <v>292.60000000000002</v>
      </c>
      <c r="M148" s="181">
        <f xml:space="preserve"> Inp!M$69</f>
        <v>296.89999999999998</v>
      </c>
      <c r="N148" s="181">
        <f xml:space="preserve"> Inp!N$69</f>
        <v>323.5</v>
      </c>
      <c r="O148" s="181">
        <f xml:space="preserve"> Inp!O$69</f>
        <v>0</v>
      </c>
      <c r="P148" s="181">
        <f xml:space="preserve"> Inp!P$69</f>
        <v>0</v>
      </c>
      <c r="Q148" s="181">
        <f xml:space="preserve"> Inp!Q$69</f>
        <v>0</v>
      </c>
      <c r="R148" s="181"/>
      <c r="S148" s="181"/>
      <c r="T148" s="181"/>
    </row>
    <row r="149" spans="1:20" hidden="1" outlineLevel="1">
      <c r="A149" s="67"/>
      <c r="B149" s="176"/>
      <c r="C149" s="86"/>
      <c r="D149" s="83"/>
      <c r="E149" s="84"/>
      <c r="F149" s="70"/>
      <c r="G149" s="70"/>
    </row>
    <row r="150" spans="1:20" s="141" customFormat="1" hidden="1" outlineLevel="1" collapsed="1">
      <c r="A150" s="193"/>
      <c r="B150" s="180" t="s">
        <v>690</v>
      </c>
      <c r="C150" s="170"/>
      <c r="D150" s="171"/>
    </row>
    <row r="151" spans="1:20" s="187" customFormat="1" hidden="1" outlineLevel="2">
      <c r="A151" s="183"/>
      <c r="B151" s="184"/>
      <c r="C151" s="185"/>
      <c r="D151" s="186"/>
      <c r="E151" s="181" t="str">
        <f>Inp!E$72</f>
        <v>CPIH index (actual) - April</v>
      </c>
      <c r="F151" s="182">
        <f>Inp!F$72</f>
        <v>0</v>
      </c>
      <c r="G151" s="181" t="str">
        <f>Inp!G$72</f>
        <v>Index</v>
      </c>
      <c r="H151" s="182">
        <f>Inp!H$72</f>
        <v>0</v>
      </c>
      <c r="I151" s="182">
        <f>Inp!I$72</f>
        <v>0</v>
      </c>
      <c r="J151" s="181">
        <f>Inp!J$72</f>
        <v>103.2</v>
      </c>
      <c r="K151" s="181">
        <f>Inp!K$72</f>
        <v>105.5</v>
      </c>
      <c r="L151" s="181">
        <f>Inp!L$72</f>
        <v>107.6</v>
      </c>
      <c r="M151" s="181">
        <f>Inp!M$72</f>
        <v>108.6</v>
      </c>
      <c r="N151" s="181">
        <f>Inp!N$72</f>
        <v>110.4</v>
      </c>
      <c r="O151" s="181">
        <f>Inp!O$72</f>
        <v>0</v>
      </c>
      <c r="P151" s="181">
        <f>Inp!P$72</f>
        <v>0</v>
      </c>
      <c r="Q151" s="181">
        <f>Inp!Q$72</f>
        <v>0</v>
      </c>
      <c r="R151" s="181"/>
      <c r="S151" s="181"/>
      <c r="T151" s="181"/>
    </row>
    <row r="152" spans="1:20" s="187" customFormat="1" hidden="1" outlineLevel="2">
      <c r="A152" s="183"/>
      <c r="B152" s="184"/>
      <c r="C152" s="185"/>
      <c r="D152" s="186"/>
      <c r="E152" s="181" t="str">
        <f>Inp!E$73</f>
        <v>CPIH index (actual) - May</v>
      </c>
      <c r="F152" s="182">
        <f>Inp!F$73</f>
        <v>0</v>
      </c>
      <c r="G152" s="181" t="str">
        <f>Inp!G$73</f>
        <v>Index</v>
      </c>
      <c r="H152" s="182">
        <f>Inp!H$73</f>
        <v>0</v>
      </c>
      <c r="I152" s="182">
        <f>Inp!I$73</f>
        <v>0</v>
      </c>
      <c r="J152" s="181">
        <f>Inp!J$73</f>
        <v>103.5</v>
      </c>
      <c r="K152" s="181">
        <f>Inp!K$73</f>
        <v>105.9</v>
      </c>
      <c r="L152" s="181">
        <f>Inp!L$73</f>
        <v>107.9</v>
      </c>
      <c r="M152" s="181">
        <f>Inp!M$73</f>
        <v>108.6</v>
      </c>
      <c r="N152" s="181">
        <f>Inp!N$73</f>
        <v>111</v>
      </c>
      <c r="O152" s="181">
        <f>Inp!O$73</f>
        <v>0</v>
      </c>
      <c r="P152" s="181">
        <f>Inp!P$73</f>
        <v>0</v>
      </c>
      <c r="Q152" s="181">
        <f>Inp!Q$73</f>
        <v>0</v>
      </c>
      <c r="R152" s="181"/>
      <c r="S152" s="181"/>
      <c r="T152" s="181"/>
    </row>
    <row r="153" spans="1:20" s="187" customFormat="1" hidden="1" outlineLevel="2">
      <c r="A153" s="183"/>
      <c r="B153" s="184"/>
      <c r="C153" s="185"/>
      <c r="D153" s="186"/>
      <c r="E153" s="181" t="str">
        <f>Inp!E$74</f>
        <v>CPIH index (actual) - June</v>
      </c>
      <c r="F153" s="182">
        <f>Inp!F$74</f>
        <v>0</v>
      </c>
      <c r="G153" s="181" t="str">
        <f>Inp!G$74</f>
        <v>Index</v>
      </c>
      <c r="H153" s="182">
        <f>Inp!H$74</f>
        <v>0</v>
      </c>
      <c r="I153" s="182">
        <f>Inp!I$74</f>
        <v>0</v>
      </c>
      <c r="J153" s="181">
        <f>Inp!J$74</f>
        <v>103.5</v>
      </c>
      <c r="K153" s="181">
        <f>Inp!K$74</f>
        <v>105.9</v>
      </c>
      <c r="L153" s="181">
        <f>Inp!L$74</f>
        <v>107.9</v>
      </c>
      <c r="M153" s="181">
        <f>Inp!M$74</f>
        <v>108.8</v>
      </c>
      <c r="N153" s="181">
        <f>Inp!N$74</f>
        <v>111.4</v>
      </c>
      <c r="O153" s="181">
        <f>Inp!O$74</f>
        <v>0</v>
      </c>
      <c r="P153" s="181">
        <f>Inp!P$74</f>
        <v>0</v>
      </c>
      <c r="Q153" s="181">
        <f>Inp!Q$74</f>
        <v>0</v>
      </c>
      <c r="R153" s="181"/>
      <c r="S153" s="181"/>
      <c r="T153" s="181"/>
    </row>
    <row r="154" spans="1:20" s="187" customFormat="1" hidden="1" outlineLevel="2">
      <c r="A154" s="183"/>
      <c r="B154" s="184"/>
      <c r="C154" s="185"/>
      <c r="D154" s="186"/>
      <c r="E154" s="181" t="str">
        <f>Inp!E$75</f>
        <v>CPIH index (actual) - July</v>
      </c>
      <c r="F154" s="182">
        <f>Inp!F$75</f>
        <v>0</v>
      </c>
      <c r="G154" s="181" t="str">
        <f>Inp!G$75</f>
        <v>Index</v>
      </c>
      <c r="H154" s="182">
        <f>Inp!H$75</f>
        <v>0</v>
      </c>
      <c r="I154" s="182">
        <f>Inp!I$75</f>
        <v>0</v>
      </c>
      <c r="J154" s="181">
        <f>Inp!J$75</f>
        <v>103.5</v>
      </c>
      <c r="K154" s="181">
        <f>Inp!K$75</f>
        <v>105.9</v>
      </c>
      <c r="L154" s="181">
        <f>Inp!L$75</f>
        <v>108</v>
      </c>
      <c r="M154" s="181">
        <f>Inp!M$75</f>
        <v>109.2</v>
      </c>
      <c r="N154" s="181">
        <f>Inp!N$75</f>
        <v>111.4</v>
      </c>
      <c r="O154" s="181">
        <f>Inp!O$75</f>
        <v>0</v>
      </c>
      <c r="P154" s="181">
        <f>Inp!P$75</f>
        <v>0</v>
      </c>
      <c r="Q154" s="181">
        <f>Inp!Q$75</f>
        <v>0</v>
      </c>
      <c r="R154" s="181"/>
      <c r="S154" s="181"/>
      <c r="T154" s="181"/>
    </row>
    <row r="155" spans="1:20" s="187" customFormat="1" hidden="1" outlineLevel="2">
      <c r="A155" s="183"/>
      <c r="B155" s="184"/>
      <c r="C155" s="185"/>
      <c r="D155" s="186"/>
      <c r="E155" s="181" t="str">
        <f>Inp!E$76</f>
        <v>CPIH index (actual) - August</v>
      </c>
      <c r="F155" s="182">
        <f>Inp!F$76</f>
        <v>0</v>
      </c>
      <c r="G155" s="181" t="str">
        <f>Inp!G$76</f>
        <v>Index</v>
      </c>
      <c r="H155" s="182">
        <f>Inp!H$76</f>
        <v>0</v>
      </c>
      <c r="I155" s="182">
        <f>Inp!I$76</f>
        <v>0</v>
      </c>
      <c r="J155" s="181">
        <f>Inp!J$76</f>
        <v>104</v>
      </c>
      <c r="K155" s="181">
        <f>Inp!K$76</f>
        <v>106.5</v>
      </c>
      <c r="L155" s="181">
        <f>Inp!L$76</f>
        <v>108.3</v>
      </c>
      <c r="M155" s="181">
        <f>Inp!M$76</f>
        <v>108.8</v>
      </c>
      <c r="N155" s="181">
        <f>Inp!N$76</f>
        <v>112.1</v>
      </c>
      <c r="O155" s="181">
        <f>Inp!O$76</f>
        <v>0</v>
      </c>
      <c r="P155" s="181">
        <f>Inp!P$76</f>
        <v>0</v>
      </c>
      <c r="Q155" s="181">
        <f>Inp!Q$76</f>
        <v>0</v>
      </c>
      <c r="R155" s="181"/>
      <c r="S155" s="181"/>
      <c r="T155" s="181"/>
    </row>
    <row r="156" spans="1:20" s="187" customFormat="1" hidden="1" outlineLevel="2">
      <c r="A156" s="183"/>
      <c r="B156" s="184"/>
      <c r="C156" s="185"/>
      <c r="D156" s="186"/>
      <c r="E156" s="181" t="str">
        <f>Inp!E$77</f>
        <v>CPIH index (actual) - September</v>
      </c>
      <c r="F156" s="182">
        <f>Inp!F$77</f>
        <v>0</v>
      </c>
      <c r="G156" s="181" t="str">
        <f>Inp!G$77</f>
        <v>Index</v>
      </c>
      <c r="H156" s="182">
        <f>Inp!H$77</f>
        <v>0</v>
      </c>
      <c r="I156" s="182">
        <f>Inp!I$77</f>
        <v>0</v>
      </c>
      <c r="J156" s="181">
        <f>Inp!J$77</f>
        <v>104.3</v>
      </c>
      <c r="K156" s="181">
        <f>Inp!K$77</f>
        <v>106.6</v>
      </c>
      <c r="L156" s="181">
        <f>Inp!L$77</f>
        <v>108.4</v>
      </c>
      <c r="M156" s="181">
        <f>Inp!M$77</f>
        <v>109.2</v>
      </c>
      <c r="N156" s="181">
        <f>Inp!N$77</f>
        <v>112.4</v>
      </c>
      <c r="O156" s="181">
        <f>Inp!O$77</f>
        <v>0</v>
      </c>
      <c r="P156" s="181">
        <f>Inp!P$77</f>
        <v>0</v>
      </c>
      <c r="Q156" s="181">
        <f>Inp!Q$77</f>
        <v>0</v>
      </c>
      <c r="R156" s="181"/>
      <c r="S156" s="181"/>
      <c r="T156" s="181"/>
    </row>
    <row r="157" spans="1:20" s="187" customFormat="1" hidden="1" outlineLevel="2">
      <c r="A157" s="183"/>
      <c r="B157" s="184"/>
      <c r="C157" s="185"/>
      <c r="D157" s="186"/>
      <c r="E157" s="181" t="str">
        <f>Inp!E$78</f>
        <v>CPIH index (actual) - October</v>
      </c>
      <c r="F157" s="182">
        <f>Inp!F$78</f>
        <v>0</v>
      </c>
      <c r="G157" s="181" t="str">
        <f>Inp!G$78</f>
        <v>Index</v>
      </c>
      <c r="H157" s="182">
        <f>Inp!H$78</f>
        <v>0</v>
      </c>
      <c r="I157" s="182">
        <f>Inp!I$78</f>
        <v>0</v>
      </c>
      <c r="J157" s="181">
        <f>Inp!J$78</f>
        <v>104.4</v>
      </c>
      <c r="K157" s="181">
        <f>Inp!K$78</f>
        <v>106.7</v>
      </c>
      <c r="L157" s="181">
        <f>Inp!L$78</f>
        <v>108.3</v>
      </c>
      <c r="M157" s="181">
        <f>Inp!M$78</f>
        <v>109.2</v>
      </c>
      <c r="N157" s="181">
        <f>Inp!N$78</f>
        <v>113.4</v>
      </c>
      <c r="O157" s="181">
        <f>Inp!O$78</f>
        <v>0</v>
      </c>
      <c r="P157" s="181">
        <f>Inp!P$78</f>
        <v>0</v>
      </c>
      <c r="Q157" s="181">
        <f>Inp!Q$78</f>
        <v>0</v>
      </c>
      <c r="R157" s="181"/>
      <c r="S157" s="181"/>
      <c r="T157" s="181"/>
    </row>
    <row r="158" spans="1:20" s="187" customFormat="1" hidden="1" outlineLevel="2">
      <c r="A158" s="183"/>
      <c r="B158" s="184"/>
      <c r="C158" s="185"/>
      <c r="D158" s="186"/>
      <c r="E158" s="181" t="str">
        <f>Inp!E$79</f>
        <v>CPIH index (actual) - November</v>
      </c>
      <c r="F158" s="182">
        <f>Inp!F$79</f>
        <v>0</v>
      </c>
      <c r="G158" s="181" t="str">
        <f>Inp!G$79</f>
        <v>Index</v>
      </c>
      <c r="H158" s="182">
        <f>Inp!H$79</f>
        <v>0</v>
      </c>
      <c r="I158" s="182">
        <f>Inp!I$79</f>
        <v>0</v>
      </c>
      <c r="J158" s="181">
        <f>Inp!J$79</f>
        <v>104.7</v>
      </c>
      <c r="K158" s="181">
        <f>Inp!K$79</f>
        <v>106.9</v>
      </c>
      <c r="L158" s="181">
        <f>Inp!L$79</f>
        <v>108.5</v>
      </c>
      <c r="M158" s="181">
        <f>Inp!M$79</f>
        <v>109.1</v>
      </c>
      <c r="N158" s="181">
        <f>Inp!N$79</f>
        <v>114.1</v>
      </c>
      <c r="O158" s="181">
        <f>Inp!O$79</f>
        <v>0</v>
      </c>
      <c r="P158" s="181">
        <f>Inp!P$79</f>
        <v>0</v>
      </c>
      <c r="Q158" s="181">
        <f>Inp!Q$79</f>
        <v>0</v>
      </c>
      <c r="R158" s="181"/>
      <c r="S158" s="181"/>
      <c r="T158" s="181"/>
    </row>
    <row r="159" spans="1:20" s="187" customFormat="1" hidden="1" outlineLevel="2">
      <c r="A159" s="183"/>
      <c r="B159" s="184"/>
      <c r="C159" s="185"/>
      <c r="D159" s="186"/>
      <c r="E159" s="181" t="str">
        <f>Inp!E$80</f>
        <v>CPIH index (actual) - December</v>
      </c>
      <c r="F159" s="182">
        <f>Inp!F$80</f>
        <v>0</v>
      </c>
      <c r="G159" s="181" t="str">
        <f>Inp!G$80</f>
        <v>Index</v>
      </c>
      <c r="H159" s="182">
        <f>Inp!H$80</f>
        <v>0</v>
      </c>
      <c r="I159" s="182">
        <f>Inp!I$80</f>
        <v>0</v>
      </c>
      <c r="J159" s="181">
        <f>Inp!J$80</f>
        <v>105</v>
      </c>
      <c r="K159" s="181">
        <f>Inp!K$80</f>
        <v>107.1</v>
      </c>
      <c r="L159" s="181">
        <f>Inp!L$80</f>
        <v>108.5</v>
      </c>
      <c r="M159" s="181">
        <f>Inp!M$80</f>
        <v>109.4</v>
      </c>
      <c r="N159" s="181">
        <f>Inp!N$80</f>
        <v>114.7</v>
      </c>
      <c r="O159" s="181">
        <f>Inp!O$80</f>
        <v>0</v>
      </c>
      <c r="P159" s="181">
        <f>Inp!P$80</f>
        <v>0</v>
      </c>
      <c r="Q159" s="181">
        <f>Inp!Q$80</f>
        <v>0</v>
      </c>
      <c r="R159" s="181"/>
      <c r="S159" s="181"/>
      <c r="T159" s="181"/>
    </row>
    <row r="160" spans="1:20" s="187" customFormat="1" hidden="1" outlineLevel="2">
      <c r="A160" s="183"/>
      <c r="B160" s="184"/>
      <c r="C160" s="185"/>
      <c r="D160" s="186"/>
      <c r="E160" s="181" t="str">
        <f>Inp!E$81</f>
        <v>CPIH index (actual) - January</v>
      </c>
      <c r="F160" s="182">
        <f>Inp!F$81</f>
        <v>0</v>
      </c>
      <c r="G160" s="181" t="str">
        <f>Inp!G$81</f>
        <v>Index</v>
      </c>
      <c r="H160" s="182">
        <f>Inp!H$81</f>
        <v>0</v>
      </c>
      <c r="I160" s="182">
        <f>Inp!I$81</f>
        <v>0</v>
      </c>
      <c r="J160" s="181">
        <f>Inp!J$81</f>
        <v>104.5</v>
      </c>
      <c r="K160" s="181">
        <f>Inp!K$81</f>
        <v>106.4</v>
      </c>
      <c r="L160" s="181">
        <f>Inp!L$81</f>
        <v>108.3</v>
      </c>
      <c r="M160" s="181">
        <f>Inp!M$81</f>
        <v>109.3</v>
      </c>
      <c r="N160" s="181">
        <f>Inp!N$81</f>
        <v>114.6</v>
      </c>
      <c r="O160" s="181">
        <f>Inp!O$81</f>
        <v>0</v>
      </c>
      <c r="P160" s="181">
        <f>Inp!P$81</f>
        <v>0</v>
      </c>
      <c r="Q160" s="181">
        <f>Inp!Q$81</f>
        <v>0</v>
      </c>
      <c r="R160" s="181"/>
      <c r="S160" s="181"/>
      <c r="T160" s="181"/>
    </row>
    <row r="161" spans="1:20" s="187" customFormat="1" hidden="1" outlineLevel="2">
      <c r="A161" s="183"/>
      <c r="B161" s="184"/>
      <c r="C161" s="185"/>
      <c r="D161" s="186"/>
      <c r="E161" s="181" t="str">
        <f>Inp!E$82</f>
        <v>CPIH index (actual) - Februaury</v>
      </c>
      <c r="F161" s="182">
        <f>Inp!F$82</f>
        <v>0</v>
      </c>
      <c r="G161" s="181" t="str">
        <f>Inp!G$82</f>
        <v>Index</v>
      </c>
      <c r="H161" s="182">
        <f>Inp!H$82</f>
        <v>0</v>
      </c>
      <c r="I161" s="182">
        <f>Inp!I$82</f>
        <v>0</v>
      </c>
      <c r="J161" s="181">
        <f>Inp!J$82</f>
        <v>104.9</v>
      </c>
      <c r="K161" s="181">
        <f>Inp!K$82</f>
        <v>106.8</v>
      </c>
      <c r="L161" s="181">
        <f>Inp!L$82</f>
        <v>108.6</v>
      </c>
      <c r="M161" s="181">
        <f>Inp!M$82</f>
        <v>109.4</v>
      </c>
      <c r="N161" s="181">
        <f>Inp!N$82</f>
        <v>115.4</v>
      </c>
      <c r="O161" s="181">
        <f>Inp!O$82</f>
        <v>0</v>
      </c>
      <c r="P161" s="181">
        <f>Inp!P$82</f>
        <v>0</v>
      </c>
      <c r="Q161" s="181">
        <f>Inp!Q$82</f>
        <v>0</v>
      </c>
      <c r="R161" s="181"/>
      <c r="S161" s="181"/>
      <c r="T161" s="181"/>
    </row>
    <row r="162" spans="1:20" s="187" customFormat="1" hidden="1" outlineLevel="2">
      <c r="A162" s="183"/>
      <c r="B162" s="184"/>
      <c r="C162" s="185"/>
      <c r="D162" s="186"/>
      <c r="E162" s="181" t="str">
        <f>Inp!E$83</f>
        <v>CPIH index (actual) - March</v>
      </c>
      <c r="F162" s="182">
        <f>Inp!F$83</f>
        <v>0</v>
      </c>
      <c r="G162" s="181" t="str">
        <f>Inp!G$83</f>
        <v>Index</v>
      </c>
      <c r="H162" s="182">
        <f>Inp!H$83</f>
        <v>0</v>
      </c>
      <c r="I162" s="182">
        <f>Inp!I$83</f>
        <v>0</v>
      </c>
      <c r="J162" s="181">
        <f>Inp!J$83</f>
        <v>105.1</v>
      </c>
      <c r="K162" s="181">
        <f>Inp!K$83</f>
        <v>107</v>
      </c>
      <c r="L162" s="181">
        <f>Inp!L$83</f>
        <v>108.6</v>
      </c>
      <c r="M162" s="181">
        <f>Inp!M$83</f>
        <v>109.7</v>
      </c>
      <c r="N162" s="181">
        <f>Inp!N$83</f>
        <v>116.5</v>
      </c>
      <c r="O162" s="181">
        <f>Inp!O$83</f>
        <v>0</v>
      </c>
      <c r="P162" s="181">
        <f>Inp!P$83</f>
        <v>0</v>
      </c>
      <c r="Q162" s="181">
        <f>Inp!Q$83</f>
        <v>0</v>
      </c>
      <c r="R162" s="181"/>
      <c r="S162" s="181"/>
      <c r="T162" s="181"/>
    </row>
    <row r="163" spans="1:20" s="141" customFormat="1" hidden="1" outlineLevel="1">
      <c r="A163" s="193"/>
      <c r="B163" s="180"/>
      <c r="C163" s="170"/>
      <c r="D163" s="171"/>
      <c r="E163" s="141" t="s">
        <v>691</v>
      </c>
      <c r="G163" s="141" t="s">
        <v>20</v>
      </c>
      <c r="J163" s="141">
        <f t="shared" ref="J163" si="87" xml:space="preserve"> SUM(J151:J162) / 12</f>
        <v>104.21666666666665</v>
      </c>
      <c r="K163" s="141">
        <f t="shared" ref="K163" si="88" xml:space="preserve"> SUM(K151:K162) / 12</f>
        <v>106.43333333333334</v>
      </c>
      <c r="L163" s="141">
        <f t="shared" ref="L163" si="89" xml:space="preserve"> SUM(L151:L162) / 12</f>
        <v>108.24166666666663</v>
      </c>
      <c r="M163" s="141">
        <f t="shared" ref="M163" si="90" xml:space="preserve"> SUM(M151:M162) / 12</f>
        <v>109.10833333333335</v>
      </c>
      <c r="N163" s="141">
        <f t="shared" ref="N163" si="91" xml:space="preserve"> SUM(N151:N162) / 12</f>
        <v>113.11666666666667</v>
      </c>
      <c r="O163" s="141">
        <f t="shared" ref="O163" si="92" xml:space="preserve"> SUM(O151:O162) / 12</f>
        <v>0</v>
      </c>
      <c r="P163" s="141">
        <f t="shared" ref="P163" si="93" xml:space="preserve"> SUM(P151:P162) / 12</f>
        <v>0</v>
      </c>
      <c r="Q163" s="141">
        <f t="shared" ref="Q163" si="94" xml:space="preserve"> SUM(Q151:Q162) / 12</f>
        <v>0</v>
      </c>
      <c r="R163" s="196"/>
      <c r="S163" s="196"/>
      <c r="T163" s="196"/>
    </row>
    <row r="164" spans="1:20" s="141" customFormat="1" hidden="1" outlineLevel="1">
      <c r="A164" s="193"/>
      <c r="B164" s="180"/>
      <c r="C164" s="170"/>
      <c r="D164" s="171"/>
    </row>
    <row r="165" spans="1:20" s="141" customFormat="1" hidden="1" outlineLevel="1">
      <c r="A165" s="193"/>
      <c r="B165" s="180" t="s">
        <v>692</v>
      </c>
      <c r="C165" s="170"/>
      <c r="D165" s="171"/>
    </row>
    <row r="166" spans="1:20" s="182" customFormat="1" hidden="1" outlineLevel="1">
      <c r="A166" s="179"/>
      <c r="B166" s="206"/>
      <c r="C166" s="206"/>
      <c r="D166" s="179"/>
      <c r="E166" s="181" t="str">
        <f>Inp!E$83</f>
        <v>CPIH index (actual) - March</v>
      </c>
      <c r="F166" s="182">
        <f>Inp!F$83</f>
        <v>0</v>
      </c>
      <c r="G166" s="181" t="str">
        <f>Inp!G$83</f>
        <v>Index</v>
      </c>
      <c r="H166" s="207">
        <f>Inp!H$83</f>
        <v>0</v>
      </c>
      <c r="I166" s="207">
        <f>Inp!I$83</f>
        <v>0</v>
      </c>
      <c r="J166" s="181">
        <f>Inp!J$83</f>
        <v>105.1</v>
      </c>
      <c r="K166" s="181">
        <f>Inp!K$83</f>
        <v>107</v>
      </c>
      <c r="L166" s="181">
        <f>Inp!L$83</f>
        <v>108.6</v>
      </c>
      <c r="M166" s="181">
        <f>Inp!M$83</f>
        <v>109.7</v>
      </c>
      <c r="N166" s="181">
        <f>Inp!N$83</f>
        <v>116.5</v>
      </c>
      <c r="O166" s="181">
        <f>Inp!O$83</f>
        <v>0</v>
      </c>
      <c r="P166" s="181">
        <f>Inp!P$83</f>
        <v>0</v>
      </c>
      <c r="Q166" s="181">
        <f>Inp!Q$83</f>
        <v>0</v>
      </c>
      <c r="R166" s="181"/>
      <c r="S166" s="181"/>
      <c r="T166" s="181"/>
    </row>
    <row r="167" spans="1:20" s="182" customFormat="1">
      <c r="A167" s="179"/>
      <c r="B167" s="180"/>
      <c r="C167" s="170"/>
      <c r="D167" s="171"/>
      <c r="E167" s="181"/>
      <c r="F167" s="181"/>
      <c r="G167" s="181"/>
      <c r="H167" s="181"/>
      <c r="I167" s="181"/>
      <c r="J167" s="181"/>
      <c r="K167" s="181"/>
      <c r="L167" s="181"/>
      <c r="M167" s="181"/>
      <c r="N167" s="181"/>
      <c r="O167" s="181"/>
      <c r="P167" s="181"/>
      <c r="Q167" s="181"/>
      <c r="R167" s="181"/>
      <c r="S167" s="181"/>
      <c r="T167" s="181"/>
    </row>
    <row r="168" spans="1:20" s="33" customFormat="1" collapsed="1">
      <c r="A168" s="33" t="s">
        <v>693</v>
      </c>
      <c r="B168" s="168"/>
    </row>
    <row r="169" spans="1:20" s="208" customFormat="1" hidden="1" outlineLevel="1">
      <c r="A169" s="179"/>
      <c r="B169" s="180"/>
      <c r="C169" s="170"/>
      <c r="D169" s="171"/>
      <c r="E169" s="181"/>
      <c r="F169" s="181"/>
      <c r="G169" s="181"/>
      <c r="H169" s="181"/>
      <c r="I169" s="181"/>
      <c r="J169" s="181"/>
    </row>
    <row r="170" spans="1:20" s="208" customFormat="1" hidden="1" outlineLevel="1" collapsed="1">
      <c r="A170" s="193"/>
      <c r="B170" s="180" t="s">
        <v>687</v>
      </c>
      <c r="C170" s="170"/>
      <c r="D170" s="171"/>
      <c r="E170" s="141"/>
      <c r="F170" s="141"/>
      <c r="G170" s="141"/>
      <c r="H170" s="141"/>
      <c r="I170" s="141"/>
      <c r="J170" s="141"/>
    </row>
    <row r="171" spans="1:20" s="208" customFormat="1" hidden="1" outlineLevel="2">
      <c r="A171" s="193"/>
      <c r="B171" s="180"/>
      <c r="C171" s="170"/>
      <c r="D171" s="171"/>
      <c r="E171" s="141" t="str">
        <f t="shared" ref="E171" si="95" xml:space="preserve"> E$145</f>
        <v>RPI index (actual) - FYA</v>
      </c>
      <c r="F171" s="141">
        <f t="shared" ref="F171" si="96" xml:space="preserve"> F$145</f>
        <v>0</v>
      </c>
      <c r="G171" s="141" t="str">
        <f t="shared" ref="G171" si="97" xml:space="preserve"> G$145</f>
        <v>Index</v>
      </c>
      <c r="H171" s="141">
        <f t="shared" ref="H171" si="98" xml:space="preserve"> H$145</f>
        <v>0</v>
      </c>
      <c r="I171" s="141">
        <f t="shared" ref="I171" si="99" xml:space="preserve"> I$145</f>
        <v>0</v>
      </c>
      <c r="J171" s="141">
        <f t="shared" ref="J171" si="100" xml:space="preserve"> J$145</f>
        <v>274.90833333333336</v>
      </c>
      <c r="K171" s="141">
        <f t="shared" ref="K171" si="101" xml:space="preserve"> K$145</f>
        <v>283.30833333333334</v>
      </c>
      <c r="L171" s="141">
        <f t="shared" ref="L171" si="102" xml:space="preserve"> L$145</f>
        <v>290.64166666666665</v>
      </c>
      <c r="M171" s="141">
        <f t="shared" ref="M171" si="103" xml:space="preserve"> M$145</f>
        <v>294.16666666666669</v>
      </c>
      <c r="N171" s="141">
        <f t="shared" ref="N171" si="104" xml:space="preserve"> N$145</f>
        <v>311.1583333333333</v>
      </c>
      <c r="O171" s="141">
        <f t="shared" ref="O171" si="105" xml:space="preserve"> O$145</f>
        <v>0</v>
      </c>
      <c r="P171" s="141">
        <f t="shared" ref="P171" si="106" xml:space="preserve"> P$145</f>
        <v>0</v>
      </c>
      <c r="Q171" s="141">
        <f xml:space="preserve"> Q$145</f>
        <v>0</v>
      </c>
    </row>
    <row r="172" spans="1:20" s="208" customFormat="1" hidden="1" outlineLevel="2">
      <c r="A172" s="201"/>
      <c r="B172" s="202"/>
      <c r="C172" s="203"/>
      <c r="D172" s="204"/>
      <c r="E172" s="194" t="str">
        <f t="shared" ref="E172" si="107" xml:space="preserve"> E$12</f>
        <v>Annual inflation flag</v>
      </c>
      <c r="F172" s="194">
        <f t="shared" ref="F172" si="108" xml:space="preserve"> F$12</f>
        <v>0</v>
      </c>
      <c r="G172" s="194" t="str">
        <f t="shared" ref="G172" si="109" xml:space="preserve"> G$12</f>
        <v>flag</v>
      </c>
      <c r="H172" s="194">
        <f t="shared" ref="H172" si="110" xml:space="preserve"> H$12</f>
        <v>0</v>
      </c>
      <c r="I172" s="194">
        <f t="shared" ref="I172" si="111" xml:space="preserve"> I$12</f>
        <v>0</v>
      </c>
      <c r="J172" s="194">
        <f t="shared" ref="J172:Q172" si="112" xml:space="preserve"> J$12</f>
        <v>0</v>
      </c>
      <c r="K172" s="194">
        <f t="shared" si="112"/>
        <v>1</v>
      </c>
      <c r="L172" s="194">
        <f t="shared" si="112"/>
        <v>1</v>
      </c>
      <c r="M172" s="194">
        <f t="shared" si="112"/>
        <v>1</v>
      </c>
      <c r="N172" s="194">
        <f t="shared" si="112"/>
        <v>1</v>
      </c>
      <c r="O172" s="194">
        <f t="shared" si="112"/>
        <v>1</v>
      </c>
      <c r="P172" s="194">
        <f t="shared" si="112"/>
        <v>1</v>
      </c>
      <c r="Q172" s="194">
        <f t="shared" si="112"/>
        <v>1</v>
      </c>
    </row>
    <row r="173" spans="1:20" s="208" customFormat="1" hidden="1" outlineLevel="2">
      <c r="A173" s="198"/>
      <c r="B173" s="199"/>
      <c r="C173" s="199"/>
      <c r="D173" s="198"/>
      <c r="E173" s="200" t="s">
        <v>694</v>
      </c>
      <c r="F173" s="200"/>
      <c r="G173" s="200" t="s">
        <v>668</v>
      </c>
      <c r="H173" s="200"/>
      <c r="I173" s="200"/>
      <c r="J173" s="205">
        <f>IF(AND(J171&lt;&gt;0,J172),J171/I171,0)</f>
        <v>0</v>
      </c>
      <c r="K173" s="205">
        <f t="shared" ref="K173:Q173" si="113">IF(AND(K171&lt;&gt;0,K172),K171/J171,0)</f>
        <v>1.0305556397587075</v>
      </c>
      <c r="L173" s="205">
        <f t="shared" si="113"/>
        <v>1.0258846368797245</v>
      </c>
      <c r="M173" s="205">
        <f t="shared" si="113"/>
        <v>1.0121283367262093</v>
      </c>
      <c r="N173" s="205">
        <f t="shared" si="113"/>
        <v>1.0577620396600564</v>
      </c>
      <c r="O173" s="205">
        <f t="shared" si="113"/>
        <v>0</v>
      </c>
      <c r="P173" s="205">
        <f t="shared" si="113"/>
        <v>0</v>
      </c>
      <c r="Q173" s="205">
        <f t="shared" si="113"/>
        <v>0</v>
      </c>
    </row>
    <row r="174" spans="1:20" s="208" customFormat="1" hidden="1" outlineLevel="2">
      <c r="A174" s="193"/>
      <c r="B174" s="180"/>
      <c r="C174" s="170"/>
      <c r="D174" s="171"/>
      <c r="E174" s="141"/>
      <c r="F174" s="141"/>
      <c r="G174" s="141"/>
      <c r="H174" s="141"/>
      <c r="I174" s="141"/>
      <c r="J174" s="197"/>
    </row>
    <row r="175" spans="1:20" s="208" customFormat="1" hidden="1" outlineLevel="2">
      <c r="A175" s="193"/>
      <c r="B175" s="180"/>
      <c r="C175" s="170"/>
      <c r="D175" s="171"/>
      <c r="E175" s="141" t="str">
        <f t="shared" ref="E175" si="114" xml:space="preserve"> E$145</f>
        <v>RPI index (actual) - FYA</v>
      </c>
      <c r="F175" s="141">
        <f t="shared" ref="F175" si="115" xml:space="preserve"> F$145</f>
        <v>0</v>
      </c>
      <c r="G175" s="141" t="str">
        <f t="shared" ref="G175" si="116" xml:space="preserve"> G$145</f>
        <v>Index</v>
      </c>
      <c r="H175" s="141">
        <f t="shared" ref="H175" si="117" xml:space="preserve"> H$145</f>
        <v>0</v>
      </c>
      <c r="I175" s="141">
        <f t="shared" ref="I175" si="118" xml:space="preserve"> I$145</f>
        <v>0</v>
      </c>
      <c r="J175" s="141">
        <f t="shared" ref="J175:Q175" si="119" xml:space="preserve"> J$145</f>
        <v>274.90833333333336</v>
      </c>
      <c r="K175" s="141">
        <f t="shared" si="119"/>
        <v>283.30833333333334</v>
      </c>
      <c r="L175" s="141">
        <f t="shared" si="119"/>
        <v>290.64166666666665</v>
      </c>
      <c r="M175" s="141">
        <f t="shared" si="119"/>
        <v>294.16666666666669</v>
      </c>
      <c r="N175" s="141">
        <f t="shared" si="119"/>
        <v>311.1583333333333</v>
      </c>
      <c r="O175" s="141">
        <f t="shared" si="119"/>
        <v>0</v>
      </c>
      <c r="P175" s="141">
        <f t="shared" si="119"/>
        <v>0</v>
      </c>
      <c r="Q175" s="141">
        <f t="shared" si="119"/>
        <v>0</v>
      </c>
    </row>
    <row r="176" spans="1:20" s="208" customFormat="1" hidden="1" outlineLevel="2">
      <c r="A176" s="201"/>
      <c r="B176" s="202"/>
      <c r="C176" s="203"/>
      <c r="D176" s="204"/>
      <c r="E176" s="194" t="str">
        <f t="shared" ref="E176:I176" si="120" xml:space="preserve"> E$13</f>
        <v>Cumulative inflation flag</v>
      </c>
      <c r="F176" s="194">
        <f t="shared" si="120"/>
        <v>0</v>
      </c>
      <c r="G176" s="194" t="str">
        <f t="shared" si="120"/>
        <v>flag</v>
      </c>
      <c r="H176" s="194">
        <f t="shared" si="120"/>
        <v>0</v>
      </c>
      <c r="I176" s="194">
        <f t="shared" si="120"/>
        <v>0</v>
      </c>
      <c r="J176" s="194">
        <f t="shared" ref="J176:Q176" si="121" xml:space="preserve"> J$13</f>
        <v>1</v>
      </c>
      <c r="K176" s="194">
        <f t="shared" si="121"/>
        <v>1</v>
      </c>
      <c r="L176" s="194">
        <f t="shared" si="121"/>
        <v>1</v>
      </c>
      <c r="M176" s="194">
        <f t="shared" si="121"/>
        <v>1</v>
      </c>
      <c r="N176" s="194">
        <f t="shared" si="121"/>
        <v>1</v>
      </c>
      <c r="O176" s="194">
        <f t="shared" si="121"/>
        <v>1</v>
      </c>
      <c r="P176" s="194">
        <f t="shared" si="121"/>
        <v>1</v>
      </c>
      <c r="Q176" s="194">
        <f t="shared" si="121"/>
        <v>1</v>
      </c>
    </row>
    <row r="177" spans="1:20" s="208" customFormat="1" hidden="1" outlineLevel="2">
      <c r="A177" s="198"/>
      <c r="B177" s="199"/>
      <c r="C177" s="199"/>
      <c r="D177" s="198"/>
      <c r="E177" s="200" t="s">
        <v>695</v>
      </c>
      <c r="F177" s="200"/>
      <c r="G177" s="200" t="s">
        <v>668</v>
      </c>
      <c r="H177" s="200"/>
      <c r="I177" s="200"/>
      <c r="J177" s="205">
        <f t="shared" ref="J177:Q177" si="122">IF(AND(J175&lt;&gt;0,J$13),J175/$J175,0)</f>
        <v>1</v>
      </c>
      <c r="K177" s="205">
        <f t="shared" si="122"/>
        <v>1.0305556397587075</v>
      </c>
      <c r="L177" s="205">
        <f t="shared" si="122"/>
        <v>1.0572311982782139</v>
      </c>
      <c r="M177" s="205">
        <f t="shared" si="122"/>
        <v>1.0700536542483858</v>
      </c>
      <c r="N177" s="205">
        <f t="shared" si="122"/>
        <v>1.1318621358634695</v>
      </c>
      <c r="O177" s="205">
        <f t="shared" si="122"/>
        <v>0</v>
      </c>
      <c r="P177" s="205">
        <f t="shared" si="122"/>
        <v>0</v>
      </c>
      <c r="Q177" s="205">
        <f t="shared" si="122"/>
        <v>0</v>
      </c>
    </row>
    <row r="178" spans="1:20" s="208" customFormat="1" hidden="1" outlineLevel="1">
      <c r="A178" s="193"/>
      <c r="B178" s="180"/>
      <c r="C178" s="170"/>
      <c r="D178" s="171"/>
      <c r="E178" s="141"/>
      <c r="F178" s="141"/>
      <c r="G178" s="141"/>
      <c r="H178" s="141"/>
      <c r="I178" s="141"/>
      <c r="J178" s="141"/>
    </row>
    <row r="179" spans="1:20" s="208" customFormat="1" hidden="1" outlineLevel="1" collapsed="1">
      <c r="A179" s="193"/>
      <c r="B179" s="180" t="s">
        <v>689</v>
      </c>
      <c r="C179" s="170"/>
      <c r="D179" s="171"/>
      <c r="E179" s="141"/>
      <c r="F179" s="141"/>
      <c r="G179" s="141"/>
      <c r="H179" s="141"/>
      <c r="I179" s="141"/>
      <c r="J179" s="141"/>
    </row>
    <row r="180" spans="1:20" s="182" customFormat="1" hidden="1" outlineLevel="2">
      <c r="A180" s="179"/>
      <c r="B180" s="206"/>
      <c r="C180" s="206"/>
      <c r="D180" s="179"/>
      <c r="E180" s="181" t="str">
        <f xml:space="preserve"> Inp!E$69</f>
        <v>RPI index (actual) - March</v>
      </c>
      <c r="F180" s="182">
        <f xml:space="preserve"> Inp!F$69</f>
        <v>0</v>
      </c>
      <c r="G180" s="181" t="str">
        <f xml:space="preserve"> Inp!G$69</f>
        <v>Index</v>
      </c>
      <c r="H180" s="207">
        <f xml:space="preserve"> Inp!H$69</f>
        <v>0</v>
      </c>
      <c r="I180" s="207">
        <f xml:space="preserve"> Inp!I$69</f>
        <v>0</v>
      </c>
      <c r="J180" s="181">
        <f xml:space="preserve"> Inp!J$69</f>
        <v>278.3</v>
      </c>
      <c r="K180" s="181">
        <f xml:space="preserve"> Inp!K$69</f>
        <v>285.10000000000002</v>
      </c>
      <c r="L180" s="181">
        <f xml:space="preserve"> Inp!L$69</f>
        <v>292.60000000000002</v>
      </c>
      <c r="M180" s="181">
        <f xml:space="preserve"> Inp!M$69</f>
        <v>296.89999999999998</v>
      </c>
      <c r="N180" s="181">
        <f xml:space="preserve"> Inp!N$69</f>
        <v>323.5</v>
      </c>
      <c r="O180" s="181">
        <f xml:space="preserve"> Inp!O$69</f>
        <v>0</v>
      </c>
      <c r="P180" s="181">
        <f xml:space="preserve"> Inp!P$69</f>
        <v>0</v>
      </c>
      <c r="Q180" s="181">
        <f xml:space="preserve"> Inp!Q$69</f>
        <v>0</v>
      </c>
      <c r="R180" s="181"/>
      <c r="S180" s="181"/>
      <c r="T180" s="181"/>
    </row>
    <row r="181" spans="1:20" s="208" customFormat="1" hidden="1" outlineLevel="2">
      <c r="A181" s="201"/>
      <c r="B181" s="202"/>
      <c r="C181" s="203"/>
      <c r="D181" s="204"/>
      <c r="E181" s="194" t="str">
        <f t="shared" ref="E181:I181" si="123" xml:space="preserve"> E$12</f>
        <v>Annual inflation flag</v>
      </c>
      <c r="F181" s="194">
        <f t="shared" si="123"/>
        <v>0</v>
      </c>
      <c r="G181" s="194" t="str">
        <f t="shared" si="123"/>
        <v>flag</v>
      </c>
      <c r="H181" s="194">
        <f t="shared" si="123"/>
        <v>0</v>
      </c>
      <c r="I181" s="194">
        <f t="shared" si="123"/>
        <v>0</v>
      </c>
      <c r="J181" s="194">
        <f t="shared" ref="J181:Q181" si="124" xml:space="preserve"> J$12</f>
        <v>0</v>
      </c>
      <c r="K181" s="194">
        <f t="shared" si="124"/>
        <v>1</v>
      </c>
      <c r="L181" s="194">
        <f t="shared" si="124"/>
        <v>1</v>
      </c>
      <c r="M181" s="194">
        <f t="shared" si="124"/>
        <v>1</v>
      </c>
      <c r="N181" s="194">
        <f t="shared" si="124"/>
        <v>1</v>
      </c>
      <c r="O181" s="194">
        <f t="shared" si="124"/>
        <v>1</v>
      </c>
      <c r="P181" s="194">
        <f t="shared" si="124"/>
        <v>1</v>
      </c>
      <c r="Q181" s="194">
        <f t="shared" si="124"/>
        <v>1</v>
      </c>
    </row>
    <row r="182" spans="1:20" s="273" customFormat="1" hidden="1" outlineLevel="2">
      <c r="A182" s="198"/>
      <c r="B182" s="199"/>
      <c r="C182" s="199"/>
      <c r="D182" s="198"/>
      <c r="E182" s="200" t="s">
        <v>696</v>
      </c>
      <c r="F182" s="200"/>
      <c r="G182" s="200" t="s">
        <v>668</v>
      </c>
      <c r="H182" s="200"/>
      <c r="I182" s="200"/>
      <c r="J182" s="205">
        <f t="shared" ref="J182:Q182" si="125">IF(AND(J180&lt;&gt;0,J181),J180/I180,0)</f>
        <v>0</v>
      </c>
      <c r="K182" s="205">
        <f t="shared" si="125"/>
        <v>1.0244340639597558</v>
      </c>
      <c r="L182" s="205">
        <f t="shared" si="125"/>
        <v>1.0263065591020695</v>
      </c>
      <c r="M182" s="205">
        <f t="shared" si="125"/>
        <v>1.014695830485304</v>
      </c>
      <c r="N182" s="205">
        <f t="shared" si="125"/>
        <v>1.0895924553721792</v>
      </c>
      <c r="O182" s="205">
        <f t="shared" si="125"/>
        <v>0</v>
      </c>
      <c r="P182" s="205">
        <f t="shared" si="125"/>
        <v>0</v>
      </c>
      <c r="Q182" s="205">
        <f t="shared" si="125"/>
        <v>0</v>
      </c>
    </row>
    <row r="183" spans="1:20" s="208" customFormat="1" hidden="1" outlineLevel="2">
      <c r="A183" s="193"/>
      <c r="B183" s="180"/>
      <c r="C183" s="170"/>
      <c r="D183" s="171"/>
      <c r="E183" s="141"/>
      <c r="F183" s="141"/>
      <c r="G183" s="141"/>
      <c r="H183" s="141"/>
      <c r="I183" s="141"/>
      <c r="J183" s="141"/>
    </row>
    <row r="184" spans="1:20" s="182" customFormat="1" hidden="1" outlineLevel="2">
      <c r="A184" s="179"/>
      <c r="B184" s="206"/>
      <c r="C184" s="206"/>
      <c r="D184" s="179"/>
      <c r="E184" s="181" t="str">
        <f xml:space="preserve"> Inp!E$69</f>
        <v>RPI index (actual) - March</v>
      </c>
      <c r="F184" s="182">
        <f xml:space="preserve"> Inp!F$69</f>
        <v>0</v>
      </c>
      <c r="G184" s="181" t="str">
        <f xml:space="preserve"> Inp!G$69</f>
        <v>Index</v>
      </c>
      <c r="H184" s="207">
        <f xml:space="preserve"> Inp!H$69</f>
        <v>0</v>
      </c>
      <c r="I184" s="207">
        <f xml:space="preserve"> Inp!I$69</f>
        <v>0</v>
      </c>
      <c r="J184" s="181">
        <f xml:space="preserve"> Inp!J$69</f>
        <v>278.3</v>
      </c>
      <c r="K184" s="181">
        <f xml:space="preserve"> Inp!K$69</f>
        <v>285.10000000000002</v>
      </c>
      <c r="L184" s="181">
        <f xml:space="preserve"> Inp!L$69</f>
        <v>292.60000000000002</v>
      </c>
      <c r="M184" s="181">
        <f xml:space="preserve"> Inp!M$69</f>
        <v>296.89999999999998</v>
      </c>
      <c r="N184" s="181">
        <f xml:space="preserve"> Inp!N$69</f>
        <v>323.5</v>
      </c>
      <c r="O184" s="181">
        <f xml:space="preserve"> Inp!O$69</f>
        <v>0</v>
      </c>
      <c r="P184" s="181">
        <f xml:space="preserve"> Inp!P$69</f>
        <v>0</v>
      </c>
      <c r="Q184" s="181">
        <f xml:space="preserve"> Inp!Q$69</f>
        <v>0</v>
      </c>
      <c r="R184" s="181"/>
      <c r="S184" s="181"/>
      <c r="T184" s="181"/>
    </row>
    <row r="185" spans="1:20" s="208" customFormat="1" hidden="1" outlineLevel="2">
      <c r="A185" s="201"/>
      <c r="B185" s="202"/>
      <c r="C185" s="203"/>
      <c r="D185" s="204"/>
      <c r="E185" s="194" t="str">
        <f t="shared" ref="E185:I185" si="126" xml:space="preserve"> E$13</f>
        <v>Cumulative inflation flag</v>
      </c>
      <c r="F185" s="194">
        <f t="shared" si="126"/>
        <v>0</v>
      </c>
      <c r="G185" s="194" t="str">
        <f t="shared" si="126"/>
        <v>flag</v>
      </c>
      <c r="H185" s="194">
        <f t="shared" si="126"/>
        <v>0</v>
      </c>
      <c r="I185" s="194">
        <f t="shared" si="126"/>
        <v>0</v>
      </c>
      <c r="J185" s="194">
        <f t="shared" ref="J185:Q185" si="127" xml:space="preserve"> J$13</f>
        <v>1</v>
      </c>
      <c r="K185" s="194">
        <f t="shared" si="127"/>
        <v>1</v>
      </c>
      <c r="L185" s="194">
        <f t="shared" si="127"/>
        <v>1</v>
      </c>
      <c r="M185" s="194">
        <f t="shared" si="127"/>
        <v>1</v>
      </c>
      <c r="N185" s="194">
        <f t="shared" si="127"/>
        <v>1</v>
      </c>
      <c r="O185" s="194">
        <f t="shared" si="127"/>
        <v>1</v>
      </c>
      <c r="P185" s="194">
        <f t="shared" si="127"/>
        <v>1</v>
      </c>
      <c r="Q185" s="194">
        <f t="shared" si="127"/>
        <v>1</v>
      </c>
    </row>
    <row r="186" spans="1:20" s="208" customFormat="1" hidden="1" outlineLevel="2">
      <c r="A186" s="198"/>
      <c r="B186" s="199"/>
      <c r="C186" s="199"/>
      <c r="D186" s="198"/>
      <c r="E186" s="200" t="s">
        <v>697</v>
      </c>
      <c r="F186" s="200"/>
      <c r="G186" s="200" t="s">
        <v>668</v>
      </c>
      <c r="H186" s="200"/>
      <c r="I186" s="200"/>
      <c r="J186" s="205">
        <f t="shared" ref="J186:Q186" si="128">IF(AND(J184&lt;&gt;0,J$13),J184/$J184,0)</f>
        <v>1</v>
      </c>
      <c r="K186" s="205">
        <f t="shared" si="128"/>
        <v>1.0244340639597558</v>
      </c>
      <c r="L186" s="205">
        <f t="shared" si="128"/>
        <v>1.0513833992094863</v>
      </c>
      <c r="M186" s="205">
        <f t="shared" si="128"/>
        <v>1.0668343514193315</v>
      </c>
      <c r="N186" s="205">
        <f t="shared" si="128"/>
        <v>1.1624146604383758</v>
      </c>
      <c r="O186" s="205">
        <f t="shared" si="128"/>
        <v>0</v>
      </c>
      <c r="P186" s="205">
        <f t="shared" si="128"/>
        <v>0</v>
      </c>
      <c r="Q186" s="205">
        <f t="shared" si="128"/>
        <v>0</v>
      </c>
    </row>
    <row r="187" spans="1:20" s="141" customFormat="1" hidden="1" outlineLevel="2">
      <c r="A187" s="193"/>
      <c r="B187" s="180"/>
      <c r="C187" s="170"/>
      <c r="D187" s="171"/>
      <c r="E187" s="200"/>
      <c r="J187" s="205"/>
      <c r="K187" s="205"/>
      <c r="L187" s="205"/>
      <c r="M187" s="205"/>
      <c r="N187" s="205"/>
      <c r="O187" s="205"/>
      <c r="P187" s="205"/>
      <c r="Q187" s="205"/>
    </row>
    <row r="188" spans="1:20" s="141" customFormat="1" hidden="1" outlineLevel="2">
      <c r="A188" s="193"/>
      <c r="B188" s="180"/>
      <c r="C188" s="170"/>
      <c r="D188" s="171"/>
      <c r="E188" s="141" t="str">
        <f t="shared" ref="E188:Q188" si="129" xml:space="preserve"> E$145</f>
        <v>RPI index (actual) - FYA</v>
      </c>
      <c r="F188" s="141">
        <f t="shared" si="129"/>
        <v>0</v>
      </c>
      <c r="G188" s="141" t="str">
        <f t="shared" si="129"/>
        <v>Index</v>
      </c>
      <c r="H188" s="141">
        <f t="shared" si="129"/>
        <v>0</v>
      </c>
      <c r="I188" s="141">
        <f t="shared" si="129"/>
        <v>0</v>
      </c>
      <c r="J188" s="141">
        <f t="shared" si="129"/>
        <v>274.90833333333336</v>
      </c>
      <c r="K188" s="141">
        <f t="shared" si="129"/>
        <v>283.30833333333334</v>
      </c>
      <c r="L188" s="141">
        <f t="shared" si="129"/>
        <v>290.64166666666665</v>
      </c>
      <c r="M188" s="141">
        <f t="shared" si="129"/>
        <v>294.16666666666669</v>
      </c>
      <c r="N188" s="141">
        <f t="shared" si="129"/>
        <v>311.1583333333333</v>
      </c>
      <c r="O188" s="141">
        <f t="shared" si="129"/>
        <v>0</v>
      </c>
      <c r="P188" s="141">
        <f t="shared" si="129"/>
        <v>0</v>
      </c>
      <c r="Q188" s="141">
        <f t="shared" si="129"/>
        <v>0</v>
      </c>
    </row>
    <row r="189" spans="1:20" s="182" customFormat="1" hidden="1" outlineLevel="2">
      <c r="A189" s="179"/>
      <c r="B189" s="206"/>
      <c r="C189" s="206"/>
      <c r="D189" s="179"/>
      <c r="E189" s="181" t="str">
        <f xml:space="preserve"> Inp!E$69</f>
        <v>RPI index (actual) - March</v>
      </c>
      <c r="F189" s="181">
        <f xml:space="preserve"> Inp!F$69</f>
        <v>0</v>
      </c>
      <c r="G189" s="181" t="str">
        <f xml:space="preserve"> Inp!G$69</f>
        <v>Index</v>
      </c>
      <c r="H189" s="181">
        <f xml:space="preserve"> Inp!H$69</f>
        <v>0</v>
      </c>
      <c r="I189" s="181">
        <f xml:space="preserve"> Inp!I$69</f>
        <v>0</v>
      </c>
      <c r="J189" s="181">
        <f xml:space="preserve"> Inp!J$69</f>
        <v>278.3</v>
      </c>
      <c r="K189" s="181">
        <f xml:space="preserve"> Inp!K$69</f>
        <v>285.10000000000002</v>
      </c>
      <c r="L189" s="181">
        <f xml:space="preserve"> Inp!L$69</f>
        <v>292.60000000000002</v>
      </c>
      <c r="M189" s="181">
        <f xml:space="preserve"> Inp!M$69</f>
        <v>296.89999999999998</v>
      </c>
      <c r="N189" s="181">
        <f xml:space="preserve"> Inp!N$69</f>
        <v>323.5</v>
      </c>
      <c r="O189" s="181">
        <f xml:space="preserve"> Inp!O$69</f>
        <v>0</v>
      </c>
      <c r="P189" s="181">
        <f xml:space="preserve"> Inp!P$69</f>
        <v>0</v>
      </c>
      <c r="Q189" s="181">
        <f xml:space="preserve"> Inp!Q$69</f>
        <v>0</v>
      </c>
      <c r="R189" s="181"/>
      <c r="S189" s="181"/>
      <c r="T189" s="181"/>
    </row>
    <row r="190" spans="1:20" s="141" customFormat="1" hidden="1" outlineLevel="2">
      <c r="A190" s="193"/>
      <c r="B190" s="180"/>
      <c r="C190" s="170"/>
      <c r="D190" s="171"/>
      <c r="E190" s="200" t="s">
        <v>698</v>
      </c>
      <c r="G190" s="141" t="s">
        <v>668</v>
      </c>
      <c r="J190" s="205">
        <f>IF(AND(J189&lt;&gt;0,J188&lt;&gt;0),J189/$J188,0)</f>
        <v>1.0123374458152716</v>
      </c>
      <c r="K190" s="205">
        <f t="shared" ref="K190" si="130">IF(AND(K189&lt;&gt;0,K188&lt;&gt;0),K189/$J188,0)</f>
        <v>1.0370729637151779</v>
      </c>
      <c r="L190" s="205">
        <f t="shared" ref="L190" si="131">IF(AND(L189&lt;&gt;0,L188&lt;&gt;0),L189/$J188,0)</f>
        <v>1.0643547849283095</v>
      </c>
      <c r="M190" s="205">
        <f t="shared" ref="M190" si="132">IF(AND(M189&lt;&gt;0,M188&lt;&gt;0),M189/$J188,0)</f>
        <v>1.079996362423838</v>
      </c>
      <c r="N190" s="205">
        <f t="shared" ref="N190" si="133">IF(AND(N189&lt;&gt;0,N188&lt;&gt;0),N189/$J188,0)</f>
        <v>1.1767558883264118</v>
      </c>
      <c r="O190" s="205">
        <f t="shared" ref="O190" si="134">IF(AND(O189&lt;&gt;0,O188&lt;&gt;0),O189/$J188,0)</f>
        <v>0</v>
      </c>
      <c r="P190" s="205">
        <f t="shared" ref="P190" si="135">IF(AND(P189&lt;&gt;0,P188&lt;&gt;0),P189/$J188,0)</f>
        <v>0</v>
      </c>
      <c r="Q190" s="205">
        <f t="shared" ref="Q190" si="136">IF(AND(Q189&lt;&gt;0,Q188&lt;&gt;0),Q189/$J188,0)</f>
        <v>0</v>
      </c>
    </row>
    <row r="191" spans="1:20" s="208" customFormat="1" hidden="1" outlineLevel="1">
      <c r="A191" s="193"/>
      <c r="B191" s="180"/>
      <c r="C191" s="170"/>
      <c r="D191" s="171"/>
      <c r="E191" s="141"/>
      <c r="F191" s="141"/>
      <c r="G191" s="141"/>
      <c r="H191" s="141"/>
      <c r="I191" s="141"/>
      <c r="J191" s="141"/>
    </row>
    <row r="192" spans="1:20" s="208" customFormat="1" hidden="1" outlineLevel="1" collapsed="1">
      <c r="A192" s="193"/>
      <c r="B192" s="180" t="s">
        <v>699</v>
      </c>
      <c r="C192" s="170"/>
      <c r="D192" s="171"/>
      <c r="E192" s="141"/>
      <c r="F192" s="141"/>
      <c r="G192" s="141"/>
      <c r="H192" s="141"/>
      <c r="I192" s="141"/>
      <c r="J192" s="141"/>
    </row>
    <row r="193" spans="1:20" s="208" customFormat="1" hidden="1" outlineLevel="2">
      <c r="A193" s="193"/>
      <c r="B193" s="180"/>
      <c r="C193" s="170"/>
      <c r="D193" s="171"/>
      <c r="E193" s="141" t="str">
        <f t="shared" ref="E193" si="137" xml:space="preserve"> E$163</f>
        <v>CPIH index (actual) - FYA</v>
      </c>
      <c r="F193" s="141">
        <f t="shared" ref="F193" si="138" xml:space="preserve"> F$163</f>
        <v>0</v>
      </c>
      <c r="G193" s="141" t="str">
        <f t="shared" ref="G193" si="139" xml:space="preserve"> G$163</f>
        <v>Index</v>
      </c>
      <c r="H193" s="141">
        <f t="shared" ref="H193" si="140" xml:space="preserve"> H$163</f>
        <v>0</v>
      </c>
      <c r="I193" s="141">
        <f t="shared" ref="I193" si="141" xml:space="preserve"> I$163</f>
        <v>0</v>
      </c>
      <c r="J193" s="141">
        <f t="shared" ref="J193:Q193" si="142" xml:space="preserve"> J$163</f>
        <v>104.21666666666665</v>
      </c>
      <c r="K193" s="141">
        <f t="shared" si="142"/>
        <v>106.43333333333334</v>
      </c>
      <c r="L193" s="141">
        <f t="shared" si="142"/>
        <v>108.24166666666663</v>
      </c>
      <c r="M193" s="141">
        <f t="shared" si="142"/>
        <v>109.10833333333335</v>
      </c>
      <c r="N193" s="141">
        <f t="shared" si="142"/>
        <v>113.11666666666667</v>
      </c>
      <c r="O193" s="141">
        <f t="shared" si="142"/>
        <v>0</v>
      </c>
      <c r="P193" s="141">
        <f t="shared" si="142"/>
        <v>0</v>
      </c>
      <c r="Q193" s="141">
        <f t="shared" si="142"/>
        <v>0</v>
      </c>
    </row>
    <row r="194" spans="1:20" s="208" customFormat="1" hidden="1" outlineLevel="2">
      <c r="A194" s="193"/>
      <c r="B194" s="180"/>
      <c r="C194" s="170"/>
      <c r="D194" s="171"/>
      <c r="E194" s="194" t="str">
        <f t="shared" ref="E194" si="143" xml:space="preserve"> E$12</f>
        <v>Annual inflation flag</v>
      </c>
      <c r="F194" s="194">
        <f t="shared" ref="F194" si="144" xml:space="preserve"> F$12</f>
        <v>0</v>
      </c>
      <c r="G194" s="194" t="str">
        <f t="shared" ref="G194" si="145" xml:space="preserve"> G$12</f>
        <v>flag</v>
      </c>
      <c r="H194" s="194">
        <f t="shared" ref="H194" si="146" xml:space="preserve"> H$12</f>
        <v>0</v>
      </c>
      <c r="I194" s="194">
        <f t="shared" ref="I194" si="147" xml:space="preserve"> I$12</f>
        <v>0</v>
      </c>
      <c r="J194" s="194">
        <f t="shared" ref="J194:Q194" si="148" xml:space="preserve"> J$12</f>
        <v>0</v>
      </c>
      <c r="K194" s="194">
        <f t="shared" si="148"/>
        <v>1</v>
      </c>
      <c r="L194" s="194">
        <f t="shared" si="148"/>
        <v>1</v>
      </c>
      <c r="M194" s="194">
        <f t="shared" si="148"/>
        <v>1</v>
      </c>
      <c r="N194" s="194">
        <f t="shared" si="148"/>
        <v>1</v>
      </c>
      <c r="O194" s="194">
        <f t="shared" si="148"/>
        <v>1</v>
      </c>
      <c r="P194" s="194">
        <f t="shared" si="148"/>
        <v>1</v>
      </c>
      <c r="Q194" s="194">
        <f t="shared" si="148"/>
        <v>1</v>
      </c>
    </row>
    <row r="195" spans="1:20" s="262" customFormat="1" hidden="1" outlineLevel="2">
      <c r="A195" s="212"/>
      <c r="B195" s="213"/>
      <c r="C195" s="213"/>
      <c r="D195" s="212"/>
      <c r="E195" s="214" t="s">
        <v>700</v>
      </c>
      <c r="F195" s="214"/>
      <c r="G195" s="214" t="s">
        <v>668</v>
      </c>
      <c r="H195" s="214"/>
      <c r="I195" s="214"/>
      <c r="J195" s="215">
        <f t="shared" ref="J195:Q195" si="149">IF(AND(J193&lt;&gt;0,J194),J193/I193,0)</f>
        <v>0</v>
      </c>
      <c r="K195" s="215">
        <f t="shared" si="149"/>
        <v>1.0212697905005599</v>
      </c>
      <c r="L195" s="215">
        <f t="shared" si="149"/>
        <v>1.0169902912621356</v>
      </c>
      <c r="M195" s="215">
        <f>IF(AND(M193&lt;&gt;0,M194),M193/L193,0)</f>
        <v>1.0080067749634312</v>
      </c>
      <c r="N195" s="215">
        <f t="shared" si="149"/>
        <v>1.0367371878102802</v>
      </c>
      <c r="O195" s="215">
        <f t="shared" si="149"/>
        <v>0</v>
      </c>
      <c r="P195" s="215">
        <f t="shared" si="149"/>
        <v>0</v>
      </c>
      <c r="Q195" s="215">
        <f t="shared" si="149"/>
        <v>0</v>
      </c>
    </row>
    <row r="196" spans="1:20" s="208" customFormat="1" hidden="1" outlineLevel="2">
      <c r="A196" s="193"/>
      <c r="B196" s="180"/>
      <c r="C196" s="170"/>
      <c r="D196" s="171"/>
      <c r="E196" s="200"/>
      <c r="F196" s="200"/>
      <c r="G196" s="200"/>
      <c r="H196" s="200"/>
      <c r="I196" s="200"/>
      <c r="J196" s="205"/>
    </row>
    <row r="197" spans="1:20" s="208" customFormat="1" hidden="1" outlineLevel="2">
      <c r="A197" s="193"/>
      <c r="B197" s="180"/>
      <c r="C197" s="170"/>
      <c r="D197" s="171"/>
      <c r="E197" s="141" t="str">
        <f t="shared" ref="E197:Q197" si="150" xml:space="preserve"> E$163</f>
        <v>CPIH index (actual) - FYA</v>
      </c>
      <c r="F197" s="141">
        <f t="shared" si="150"/>
        <v>0</v>
      </c>
      <c r="G197" s="141" t="str">
        <f t="shared" si="150"/>
        <v>Index</v>
      </c>
      <c r="H197" s="141">
        <f t="shared" si="150"/>
        <v>0</v>
      </c>
      <c r="I197" s="141">
        <f t="shared" si="150"/>
        <v>0</v>
      </c>
      <c r="J197" s="141">
        <f t="shared" si="150"/>
        <v>104.21666666666665</v>
      </c>
      <c r="K197" s="141">
        <f t="shared" si="150"/>
        <v>106.43333333333334</v>
      </c>
      <c r="L197" s="141">
        <f t="shared" si="150"/>
        <v>108.24166666666663</v>
      </c>
      <c r="M197" s="141">
        <f t="shared" si="150"/>
        <v>109.10833333333335</v>
      </c>
      <c r="N197" s="141">
        <f t="shared" si="150"/>
        <v>113.11666666666667</v>
      </c>
      <c r="O197" s="141">
        <f t="shared" si="150"/>
        <v>0</v>
      </c>
      <c r="P197" s="141">
        <f t="shared" si="150"/>
        <v>0</v>
      </c>
      <c r="Q197" s="141">
        <f t="shared" si="150"/>
        <v>0</v>
      </c>
    </row>
    <row r="198" spans="1:20" s="208" customFormat="1" hidden="1" outlineLevel="2">
      <c r="A198" s="193"/>
      <c r="B198" s="180"/>
      <c r="C198" s="170"/>
      <c r="D198" s="171"/>
      <c r="E198" s="194" t="str">
        <f t="shared" ref="E198:I198" si="151" xml:space="preserve"> E$13</f>
        <v>Cumulative inflation flag</v>
      </c>
      <c r="F198" s="194">
        <f t="shared" si="151"/>
        <v>0</v>
      </c>
      <c r="G198" s="194" t="str">
        <f t="shared" si="151"/>
        <v>flag</v>
      </c>
      <c r="H198" s="194">
        <f t="shared" si="151"/>
        <v>0</v>
      </c>
      <c r="I198" s="194">
        <f t="shared" si="151"/>
        <v>0</v>
      </c>
      <c r="J198" s="194">
        <f t="shared" ref="J198:Q198" si="152" xml:space="preserve"> J$13</f>
        <v>1</v>
      </c>
      <c r="K198" s="194">
        <f t="shared" si="152"/>
        <v>1</v>
      </c>
      <c r="L198" s="194">
        <f t="shared" si="152"/>
        <v>1</v>
      </c>
      <c r="M198" s="194">
        <f t="shared" si="152"/>
        <v>1</v>
      </c>
      <c r="N198" s="194">
        <f t="shared" si="152"/>
        <v>1</v>
      </c>
      <c r="O198" s="194">
        <f t="shared" si="152"/>
        <v>1</v>
      </c>
      <c r="P198" s="194">
        <f t="shared" si="152"/>
        <v>1</v>
      </c>
      <c r="Q198" s="194">
        <f t="shared" si="152"/>
        <v>1</v>
      </c>
    </row>
    <row r="199" spans="1:20" s="262" customFormat="1" hidden="1" outlineLevel="2">
      <c r="A199" s="212"/>
      <c r="B199" s="213"/>
      <c r="C199" s="213"/>
      <c r="D199" s="212"/>
      <c r="E199" s="214" t="s">
        <v>701</v>
      </c>
      <c r="F199" s="214"/>
      <c r="G199" s="214" t="s">
        <v>668</v>
      </c>
      <c r="H199" s="214"/>
      <c r="I199" s="214"/>
      <c r="J199" s="215">
        <f>IF(AND(J197&lt;&gt;0,J$13),J197/$J197,0)</f>
        <v>1</v>
      </c>
      <c r="K199" s="215">
        <f t="shared" ref="K199:Q199" si="153">IF(AND(K197&lt;&gt;0,K$13),K197/$J197,0)</f>
        <v>1.0212697905005599</v>
      </c>
      <c r="L199" s="215">
        <f t="shared" si="153"/>
        <v>1.0386214616983847</v>
      </c>
      <c r="M199" s="215">
        <f>IF(AND(M197&lt;&gt;0,M$13),M197/$J197,0)</f>
        <v>1.0469374700143934</v>
      </c>
      <c r="N199" s="215">
        <f t="shared" si="153"/>
        <v>1.0853990084759317</v>
      </c>
      <c r="O199" s="215">
        <f t="shared" si="153"/>
        <v>0</v>
      </c>
      <c r="P199" s="215">
        <f t="shared" si="153"/>
        <v>0</v>
      </c>
      <c r="Q199" s="215">
        <f t="shared" si="153"/>
        <v>0</v>
      </c>
    </row>
    <row r="200" spans="1:20" s="208" customFormat="1" hidden="1" outlineLevel="1">
      <c r="A200" s="193"/>
      <c r="B200" s="180"/>
      <c r="C200" s="170"/>
      <c r="D200" s="171"/>
      <c r="E200" s="141"/>
      <c r="F200" s="141"/>
      <c r="G200" s="141"/>
      <c r="H200" s="141"/>
      <c r="I200" s="141"/>
      <c r="J200" s="141"/>
    </row>
    <row r="201" spans="1:20" s="208" customFormat="1" hidden="1" outlineLevel="1" collapsed="1">
      <c r="A201" s="193"/>
      <c r="B201" s="180" t="s">
        <v>692</v>
      </c>
      <c r="C201" s="170"/>
      <c r="D201" s="171"/>
      <c r="E201" s="141"/>
      <c r="F201" s="141"/>
      <c r="G201" s="141"/>
      <c r="H201" s="141"/>
      <c r="I201" s="141"/>
      <c r="J201" s="141"/>
    </row>
    <row r="202" spans="1:20" s="182" customFormat="1" hidden="1" outlineLevel="2">
      <c r="A202" s="179"/>
      <c r="B202" s="206"/>
      <c r="C202" s="206"/>
      <c r="D202" s="179"/>
      <c r="E202" s="181" t="str">
        <f>Inp!E$83</f>
        <v>CPIH index (actual) - March</v>
      </c>
      <c r="F202" s="182">
        <f>Inp!F$83</f>
        <v>0</v>
      </c>
      <c r="G202" s="181" t="str">
        <f>Inp!G$83</f>
        <v>Index</v>
      </c>
      <c r="H202" s="207">
        <f>Inp!H$83</f>
        <v>0</v>
      </c>
      <c r="I202" s="207">
        <f>Inp!I$83</f>
        <v>0</v>
      </c>
      <c r="J202" s="181">
        <f>Inp!J$83</f>
        <v>105.1</v>
      </c>
      <c r="K202" s="181">
        <f>Inp!K$83</f>
        <v>107</v>
      </c>
      <c r="L202" s="181">
        <f>Inp!L$83</f>
        <v>108.6</v>
      </c>
      <c r="M202" s="181">
        <f>Inp!M$83</f>
        <v>109.7</v>
      </c>
      <c r="N202" s="181">
        <f>Inp!N$83</f>
        <v>116.5</v>
      </c>
      <c r="O202" s="181">
        <f>Inp!O$83</f>
        <v>0</v>
      </c>
      <c r="P202" s="181">
        <f>Inp!P$83</f>
        <v>0</v>
      </c>
      <c r="Q202" s="181">
        <f>Inp!Q$83</f>
        <v>0</v>
      </c>
      <c r="R202" s="181"/>
      <c r="S202" s="181"/>
      <c r="T202" s="181"/>
    </row>
    <row r="203" spans="1:20" s="208" customFormat="1" hidden="1" outlineLevel="2">
      <c r="A203" s="193"/>
      <c r="B203" s="180"/>
      <c r="C203" s="170"/>
      <c r="D203" s="171"/>
      <c r="E203" s="194" t="str">
        <f t="shared" ref="E203:I203" si="154" xml:space="preserve"> E$12</f>
        <v>Annual inflation flag</v>
      </c>
      <c r="F203" s="194">
        <f t="shared" si="154"/>
        <v>0</v>
      </c>
      <c r="G203" s="194" t="str">
        <f t="shared" si="154"/>
        <v>flag</v>
      </c>
      <c r="H203" s="194">
        <f t="shared" si="154"/>
        <v>0</v>
      </c>
      <c r="I203" s="194">
        <f t="shared" si="154"/>
        <v>0</v>
      </c>
      <c r="J203" s="194">
        <f t="shared" ref="J203:Q203" si="155" xml:space="preserve"> J$12</f>
        <v>0</v>
      </c>
      <c r="K203" s="194">
        <f t="shared" si="155"/>
        <v>1</v>
      </c>
      <c r="L203" s="194">
        <f t="shared" si="155"/>
        <v>1</v>
      </c>
      <c r="M203" s="194">
        <f t="shared" si="155"/>
        <v>1</v>
      </c>
      <c r="N203" s="194">
        <f t="shared" si="155"/>
        <v>1</v>
      </c>
      <c r="O203" s="194">
        <f t="shared" si="155"/>
        <v>1</v>
      </c>
      <c r="P203" s="194">
        <f t="shared" si="155"/>
        <v>1</v>
      </c>
      <c r="Q203" s="194">
        <f t="shared" si="155"/>
        <v>1</v>
      </c>
    </row>
    <row r="204" spans="1:20" s="262" customFormat="1" hidden="1" outlineLevel="2">
      <c r="A204" s="212"/>
      <c r="B204" s="213"/>
      <c r="C204" s="213"/>
      <c r="D204" s="212"/>
      <c r="E204" s="214" t="s">
        <v>702</v>
      </c>
      <c r="F204" s="214"/>
      <c r="G204" s="214" t="s">
        <v>668</v>
      </c>
      <c r="H204" s="214"/>
      <c r="I204" s="214"/>
      <c r="J204" s="215">
        <f t="shared" ref="J204:Q204" si="156">IF(AND(J202&lt;&gt;0,J203),J202/I202,0)</f>
        <v>0</v>
      </c>
      <c r="K204" s="215">
        <f t="shared" si="156"/>
        <v>1.0180780209324454</v>
      </c>
      <c r="L204" s="215">
        <f t="shared" si="156"/>
        <v>1.0149532710280373</v>
      </c>
      <c r="M204" s="215">
        <f t="shared" si="156"/>
        <v>1.0101289134438307</v>
      </c>
      <c r="N204" s="215">
        <f t="shared" si="156"/>
        <v>1.0619872379216044</v>
      </c>
      <c r="O204" s="215">
        <f t="shared" si="156"/>
        <v>0</v>
      </c>
      <c r="P204" s="215">
        <f t="shared" si="156"/>
        <v>0</v>
      </c>
      <c r="Q204" s="215">
        <f t="shared" si="156"/>
        <v>0</v>
      </c>
    </row>
    <row r="205" spans="1:20" s="208" customFormat="1" hidden="1" outlineLevel="2">
      <c r="A205" s="193"/>
      <c r="B205" s="180"/>
      <c r="C205" s="170"/>
      <c r="D205" s="171"/>
      <c r="E205" s="141"/>
      <c r="F205" s="141"/>
      <c r="G205" s="141"/>
      <c r="H205" s="141"/>
      <c r="I205" s="141"/>
      <c r="J205" s="141"/>
    </row>
    <row r="206" spans="1:20" s="182" customFormat="1" hidden="1" outlineLevel="2">
      <c r="A206" s="179"/>
      <c r="B206" s="206"/>
      <c r="C206" s="206"/>
      <c r="D206" s="179"/>
      <c r="E206" s="181" t="str">
        <f>Inp!E$83</f>
        <v>CPIH index (actual) - March</v>
      </c>
      <c r="F206" s="182">
        <f>Inp!F$83</f>
        <v>0</v>
      </c>
      <c r="G206" s="181" t="str">
        <f>Inp!G$83</f>
        <v>Index</v>
      </c>
      <c r="H206" s="207">
        <f>Inp!H$83</f>
        <v>0</v>
      </c>
      <c r="I206" s="207">
        <f>Inp!I$83</f>
        <v>0</v>
      </c>
      <c r="J206" s="181">
        <f>Inp!J$83</f>
        <v>105.1</v>
      </c>
      <c r="K206" s="181">
        <f>Inp!K$83</f>
        <v>107</v>
      </c>
      <c r="L206" s="181">
        <f>Inp!L$83</f>
        <v>108.6</v>
      </c>
      <c r="M206" s="181">
        <f>Inp!M$83</f>
        <v>109.7</v>
      </c>
      <c r="N206" s="181">
        <f>Inp!N$83</f>
        <v>116.5</v>
      </c>
      <c r="O206" s="181">
        <f>Inp!O$83</f>
        <v>0</v>
      </c>
      <c r="P206" s="181">
        <f>Inp!P$83</f>
        <v>0</v>
      </c>
      <c r="Q206" s="181">
        <f>Inp!Q$83</f>
        <v>0</v>
      </c>
      <c r="R206" s="181"/>
      <c r="S206" s="181"/>
      <c r="T206" s="181"/>
    </row>
    <row r="207" spans="1:20" s="208" customFormat="1" hidden="1" outlineLevel="2">
      <c r="A207" s="193"/>
      <c r="B207" s="180"/>
      <c r="C207" s="170"/>
      <c r="D207" s="171"/>
      <c r="E207" s="194" t="str">
        <f t="shared" ref="E207:I207" si="157" xml:space="preserve"> E$13</f>
        <v>Cumulative inflation flag</v>
      </c>
      <c r="F207" s="194">
        <f t="shared" si="157"/>
        <v>0</v>
      </c>
      <c r="G207" s="194" t="str">
        <f t="shared" si="157"/>
        <v>flag</v>
      </c>
      <c r="H207" s="194">
        <f t="shared" si="157"/>
        <v>0</v>
      </c>
      <c r="I207" s="194">
        <f t="shared" si="157"/>
        <v>0</v>
      </c>
      <c r="J207" s="194">
        <f t="shared" ref="J207:Q207" si="158" xml:space="preserve"> J$13</f>
        <v>1</v>
      </c>
      <c r="K207" s="194">
        <f t="shared" si="158"/>
        <v>1</v>
      </c>
      <c r="L207" s="194">
        <f t="shared" si="158"/>
        <v>1</v>
      </c>
      <c r="M207" s="194">
        <f t="shared" si="158"/>
        <v>1</v>
      </c>
      <c r="N207" s="194">
        <f t="shared" si="158"/>
        <v>1</v>
      </c>
      <c r="O207" s="194">
        <f t="shared" si="158"/>
        <v>1</v>
      </c>
      <c r="P207" s="194">
        <f t="shared" si="158"/>
        <v>1</v>
      </c>
      <c r="Q207" s="194">
        <f t="shared" si="158"/>
        <v>1</v>
      </c>
    </row>
    <row r="208" spans="1:20" s="208" customFormat="1" hidden="1" outlineLevel="2">
      <c r="A208" s="193"/>
      <c r="B208" s="180"/>
      <c r="C208" s="170"/>
      <c r="D208" s="171"/>
      <c r="E208" s="200" t="s">
        <v>703</v>
      </c>
      <c r="F208" s="141"/>
      <c r="G208" s="141" t="s">
        <v>668</v>
      </c>
      <c r="H208" s="141"/>
      <c r="I208" s="141"/>
      <c r="J208" s="205">
        <f t="shared" ref="J208:Q208" si="159">IF(AND(J206&lt;&gt;0,J$13),J206/$J206,0)</f>
        <v>1</v>
      </c>
      <c r="K208" s="205">
        <f t="shared" si="159"/>
        <v>1.0180780209324454</v>
      </c>
      <c r="L208" s="205">
        <f t="shared" si="159"/>
        <v>1.0333016175071361</v>
      </c>
      <c r="M208" s="205">
        <f t="shared" si="159"/>
        <v>1.0437678401522361</v>
      </c>
      <c r="N208" s="205">
        <f t="shared" si="159"/>
        <v>1.1084681255946718</v>
      </c>
      <c r="O208" s="205">
        <f t="shared" si="159"/>
        <v>0</v>
      </c>
      <c r="P208" s="205">
        <f t="shared" si="159"/>
        <v>0</v>
      </c>
      <c r="Q208" s="205">
        <f t="shared" si="159"/>
        <v>0</v>
      </c>
    </row>
    <row r="209" spans="1:20" s="141" customFormat="1" hidden="1" outlineLevel="2">
      <c r="A209" s="193"/>
      <c r="B209" s="180"/>
      <c r="C209" s="170"/>
      <c r="D209" s="171"/>
      <c r="E209" s="200"/>
      <c r="J209" s="205"/>
      <c r="K209" s="205"/>
      <c r="L209" s="205"/>
      <c r="M209" s="205"/>
      <c r="N209" s="205"/>
      <c r="O209" s="205"/>
      <c r="P209" s="205"/>
      <c r="Q209" s="205"/>
    </row>
    <row r="210" spans="1:20" s="141" customFormat="1" hidden="1" outlineLevel="2">
      <c r="A210" s="193"/>
      <c r="B210" s="180"/>
      <c r="C210" s="170"/>
      <c r="D210" s="171"/>
      <c r="E210" s="141" t="str">
        <f t="shared" ref="E210:Q210" si="160" xml:space="preserve"> E$163</f>
        <v>CPIH index (actual) - FYA</v>
      </c>
      <c r="F210" s="141">
        <f t="shared" si="160"/>
        <v>0</v>
      </c>
      <c r="G210" s="141" t="str">
        <f t="shared" si="160"/>
        <v>Index</v>
      </c>
      <c r="H210" s="141">
        <f t="shared" si="160"/>
        <v>0</v>
      </c>
      <c r="I210" s="141">
        <f t="shared" si="160"/>
        <v>0</v>
      </c>
      <c r="J210" s="141">
        <f t="shared" si="160"/>
        <v>104.21666666666665</v>
      </c>
      <c r="K210" s="141">
        <f t="shared" si="160"/>
        <v>106.43333333333334</v>
      </c>
      <c r="L210" s="141">
        <f t="shared" si="160"/>
        <v>108.24166666666663</v>
      </c>
      <c r="M210" s="141">
        <f t="shared" si="160"/>
        <v>109.10833333333335</v>
      </c>
      <c r="N210" s="141">
        <f t="shared" si="160"/>
        <v>113.11666666666667</v>
      </c>
      <c r="O210" s="141">
        <f t="shared" si="160"/>
        <v>0</v>
      </c>
      <c r="P210" s="141">
        <f t="shared" si="160"/>
        <v>0</v>
      </c>
      <c r="Q210" s="141">
        <f t="shared" si="160"/>
        <v>0</v>
      </c>
    </row>
    <row r="211" spans="1:20" s="182" customFormat="1" hidden="1" outlineLevel="2">
      <c r="A211" s="179"/>
      <c r="B211" s="206"/>
      <c r="C211" s="206"/>
      <c r="D211" s="179"/>
      <c r="E211" s="181" t="str">
        <f xml:space="preserve"> Inp!E$83</f>
        <v>CPIH index (actual) - March</v>
      </c>
      <c r="F211" s="181">
        <f xml:space="preserve"> Inp!F$83</f>
        <v>0</v>
      </c>
      <c r="G211" s="181" t="str">
        <f xml:space="preserve"> Inp!G$83</f>
        <v>Index</v>
      </c>
      <c r="H211" s="181">
        <f xml:space="preserve"> Inp!H$83</f>
        <v>0</v>
      </c>
      <c r="I211" s="181">
        <f xml:space="preserve"> Inp!I$83</f>
        <v>0</v>
      </c>
      <c r="J211" s="181">
        <f xml:space="preserve"> Inp!J$83</f>
        <v>105.1</v>
      </c>
      <c r="K211" s="181">
        <f xml:space="preserve"> Inp!K$83</f>
        <v>107</v>
      </c>
      <c r="L211" s="181">
        <f xml:space="preserve"> Inp!L$83</f>
        <v>108.6</v>
      </c>
      <c r="M211" s="181">
        <f xml:space="preserve"> Inp!M$83</f>
        <v>109.7</v>
      </c>
      <c r="N211" s="181">
        <f xml:space="preserve"> Inp!N$83</f>
        <v>116.5</v>
      </c>
      <c r="O211" s="181">
        <f xml:space="preserve"> Inp!O$83</f>
        <v>0</v>
      </c>
      <c r="P211" s="181">
        <f xml:space="preserve"> Inp!P$83</f>
        <v>0</v>
      </c>
      <c r="Q211" s="181">
        <f xml:space="preserve"> Inp!Q$83</f>
        <v>0</v>
      </c>
      <c r="R211" s="181"/>
      <c r="S211" s="181"/>
      <c r="T211" s="181"/>
    </row>
    <row r="212" spans="1:20" s="214" customFormat="1" hidden="1" outlineLevel="2">
      <c r="A212" s="212"/>
      <c r="B212" s="213"/>
      <c r="C212" s="213"/>
      <c r="D212" s="212"/>
      <c r="E212" s="214" t="s">
        <v>704</v>
      </c>
      <c r="G212" s="214" t="s">
        <v>668</v>
      </c>
      <c r="J212" s="215">
        <f>IF(AND(J211&lt;&gt;0,J210&lt;&gt;0),J211/$J210,0)</f>
        <v>1.0084759315528546</v>
      </c>
      <c r="K212" s="215">
        <f t="shared" ref="K212" si="161">IF(AND(K211&lt;&gt;0,K210&lt;&gt;0),K211/$J210,0)</f>
        <v>1.0267071805533345</v>
      </c>
      <c r="L212" s="215">
        <f t="shared" ref="L212" si="162">IF(AND(L211&lt;&gt;0,L210&lt;&gt;0),L211/$J210,0)</f>
        <v>1.0420598112905806</v>
      </c>
      <c r="M212" s="215">
        <f t="shared" ref="M212" si="163">IF(AND(M211&lt;&gt;0,M210&lt;&gt;0),M211/$J210,0)</f>
        <v>1.0526147449224375</v>
      </c>
      <c r="N212" s="215">
        <f t="shared" ref="N212" si="164">IF(AND(N211&lt;&gt;0,N210&lt;&gt;0),N211/$J210,0)</f>
        <v>1.1178634255557334</v>
      </c>
      <c r="O212" s="215">
        <f t="shared" ref="O212" si="165">IF(AND(O211&lt;&gt;0,O210&lt;&gt;0),O211/$J210,0)</f>
        <v>0</v>
      </c>
      <c r="P212" s="215">
        <f t="shared" ref="P212" si="166">IF(AND(P211&lt;&gt;0,P210&lt;&gt;0),P211/$J210,0)</f>
        <v>0</v>
      </c>
      <c r="Q212" s="215">
        <f t="shared" ref="Q212" si="167">IF(AND(Q211&lt;&gt;0,Q210&lt;&gt;0),Q211/$J210,0)</f>
        <v>0</v>
      </c>
    </row>
    <row r="213" spans="1:20" s="200" customFormat="1" hidden="1" outlineLevel="1">
      <c r="A213" s="198"/>
      <c r="B213" s="199"/>
      <c r="C213" s="199"/>
      <c r="D213" s="198"/>
      <c r="E213" s="196"/>
      <c r="G213" s="196"/>
      <c r="J213" s="196"/>
      <c r="K213" s="196"/>
      <c r="L213" s="196"/>
      <c r="M213" s="196"/>
      <c r="N213" s="196"/>
      <c r="O213" s="196"/>
      <c r="P213" s="196"/>
      <c r="Q213" s="196"/>
      <c r="R213" s="196"/>
      <c r="S213" s="196"/>
      <c r="T213" s="196"/>
    </row>
    <row r="214" spans="1:20" s="200" customFormat="1" hidden="1" outlineLevel="1" collapsed="1">
      <c r="A214" s="198"/>
      <c r="B214" s="199" t="s">
        <v>705</v>
      </c>
      <c r="C214" s="199"/>
      <c r="D214" s="198"/>
      <c r="E214" s="196"/>
      <c r="G214" s="196"/>
      <c r="J214" s="196"/>
      <c r="K214" s="196"/>
      <c r="L214" s="196"/>
      <c r="M214" s="196"/>
      <c r="N214" s="196"/>
      <c r="O214" s="196"/>
      <c r="P214" s="196"/>
      <c r="Q214" s="196"/>
      <c r="R214" s="196"/>
      <c r="S214" s="196"/>
      <c r="T214" s="196"/>
    </row>
    <row r="215" spans="1:20" s="200" customFormat="1" hidden="1" outlineLevel="2">
      <c r="A215" s="198"/>
      <c r="B215" s="199"/>
      <c r="C215" s="199"/>
      <c r="D215" s="198"/>
      <c r="E215" s="196"/>
      <c r="G215" s="196"/>
      <c r="J215" s="196"/>
      <c r="K215" s="196"/>
      <c r="L215" s="196"/>
      <c r="M215" s="196"/>
      <c r="N215" s="196"/>
      <c r="O215" s="196"/>
      <c r="P215" s="196"/>
      <c r="Q215" s="196"/>
      <c r="R215" s="196"/>
      <c r="S215" s="196"/>
      <c r="T215" s="196"/>
    </row>
    <row r="216" spans="1:20" s="200" customFormat="1" hidden="1" outlineLevel="2">
      <c r="A216" s="198"/>
      <c r="B216" s="199"/>
      <c r="C216" s="199"/>
      <c r="D216" s="198"/>
      <c r="E216" s="181" t="str">
        <f xml:space="preserve"> Inp!E$69</f>
        <v>RPI index (actual) - March</v>
      </c>
      <c r="F216" s="181">
        <f xml:space="preserve"> Inp!F$69</f>
        <v>0</v>
      </c>
      <c r="G216" s="181" t="str">
        <f xml:space="preserve"> Inp!G$69</f>
        <v>Index</v>
      </c>
      <c r="H216" s="181">
        <f xml:space="preserve"> Inp!H$69</f>
        <v>0</v>
      </c>
      <c r="I216" s="181">
        <f xml:space="preserve"> Inp!I$69</f>
        <v>0</v>
      </c>
      <c r="J216" s="181">
        <f xml:space="preserve"> Inp!J$69</f>
        <v>278.3</v>
      </c>
      <c r="K216" s="181">
        <f xml:space="preserve"> Inp!K$69</f>
        <v>285.10000000000002</v>
      </c>
      <c r="L216" s="181">
        <f xml:space="preserve"> Inp!L$69</f>
        <v>292.60000000000002</v>
      </c>
      <c r="M216" s="181">
        <f xml:space="preserve"> Inp!M$69</f>
        <v>296.89999999999998</v>
      </c>
      <c r="N216" s="181">
        <f xml:space="preserve"> Inp!N$69</f>
        <v>323.5</v>
      </c>
      <c r="O216" s="181">
        <f xml:space="preserve"> Inp!O$69</f>
        <v>0</v>
      </c>
      <c r="P216" s="181">
        <f xml:space="preserve"> Inp!P$69</f>
        <v>0</v>
      </c>
      <c r="Q216" s="181">
        <f xml:space="preserve"> Inp!Q$69</f>
        <v>0</v>
      </c>
      <c r="R216" s="196"/>
      <c r="S216" s="196"/>
      <c r="T216" s="196"/>
    </row>
    <row r="217" spans="1:20" s="200" customFormat="1" hidden="1" outlineLevel="2">
      <c r="A217" s="198"/>
      <c r="B217" s="199"/>
      <c r="C217" s="199"/>
      <c r="D217" s="198"/>
      <c r="E217" s="196" t="str">
        <f xml:space="preserve"> E$145</f>
        <v>RPI index (actual) - FYA</v>
      </c>
      <c r="F217" s="196">
        <f t="shared" ref="F217:Q217" si="168" xml:space="preserve"> F$145</f>
        <v>0</v>
      </c>
      <c r="G217" s="196" t="str">
        <f t="shared" si="168"/>
        <v>Index</v>
      </c>
      <c r="H217" s="196">
        <f t="shared" si="168"/>
        <v>0</v>
      </c>
      <c r="I217" s="196">
        <f t="shared" si="168"/>
        <v>0</v>
      </c>
      <c r="J217" s="196">
        <f t="shared" si="168"/>
        <v>274.90833333333336</v>
      </c>
      <c r="K217" s="196">
        <f t="shared" si="168"/>
        <v>283.30833333333334</v>
      </c>
      <c r="L217" s="196">
        <f t="shared" si="168"/>
        <v>290.64166666666665</v>
      </c>
      <c r="M217" s="196">
        <f t="shared" si="168"/>
        <v>294.16666666666669</v>
      </c>
      <c r="N217" s="196">
        <f t="shared" si="168"/>
        <v>311.1583333333333</v>
      </c>
      <c r="O217" s="196">
        <f t="shared" si="168"/>
        <v>0</v>
      </c>
      <c r="P217" s="196">
        <f t="shared" si="168"/>
        <v>0</v>
      </c>
      <c r="Q217" s="196">
        <f t="shared" si="168"/>
        <v>0</v>
      </c>
      <c r="R217" s="196"/>
      <c r="S217" s="196"/>
      <c r="T217" s="196"/>
    </row>
    <row r="218" spans="1:20" s="200" customFormat="1" hidden="1" outlineLevel="2">
      <c r="A218" s="198"/>
      <c r="B218" s="199"/>
      <c r="C218" s="199"/>
      <c r="D218" s="198"/>
      <c r="E218" s="181" t="str">
        <f xml:space="preserve"> Time!E$45</f>
        <v>1st Forecast Period Flag</v>
      </c>
      <c r="F218" s="181">
        <f xml:space="preserve"> Time!F$45</f>
        <v>0</v>
      </c>
      <c r="G218" s="272" t="str">
        <f xml:space="preserve"> Time!G$45</f>
        <v>flag</v>
      </c>
      <c r="H218" s="272">
        <f xml:space="preserve"> Time!H$45</f>
        <v>1</v>
      </c>
      <c r="I218" s="272">
        <f xml:space="preserve"> Time!I$45</f>
        <v>0</v>
      </c>
      <c r="J218" s="272">
        <f xml:space="preserve"> Time!J$45</f>
        <v>0</v>
      </c>
      <c r="K218" s="272">
        <f xml:space="preserve"> Time!K$45</f>
        <v>0</v>
      </c>
      <c r="L218" s="272">
        <f xml:space="preserve"> Time!L$45</f>
        <v>0</v>
      </c>
      <c r="M218" s="272">
        <f xml:space="preserve"> Time!M$45</f>
        <v>1</v>
      </c>
      <c r="N218" s="272">
        <f xml:space="preserve"> Time!N$45</f>
        <v>0</v>
      </c>
      <c r="O218" s="272">
        <f xml:space="preserve"> Time!O$45</f>
        <v>0</v>
      </c>
      <c r="P218" s="272">
        <f xml:space="preserve"> Time!P$45</f>
        <v>0</v>
      </c>
      <c r="Q218" s="272">
        <f xml:space="preserve"> Time!Q$45</f>
        <v>0</v>
      </c>
      <c r="R218" s="196"/>
      <c r="S218" s="196"/>
      <c r="T218" s="196"/>
    </row>
    <row r="219" spans="1:20" s="200" customFormat="1" hidden="1" outlineLevel="2">
      <c r="A219" s="198"/>
      <c r="B219" s="199"/>
      <c r="C219" s="199"/>
      <c r="D219" s="198"/>
      <c r="E219" s="196" t="s">
        <v>706</v>
      </c>
      <c r="F219" s="196"/>
      <c r="G219" s="196" t="s">
        <v>668</v>
      </c>
      <c r="H219" s="267"/>
      <c r="I219" s="267"/>
      <c r="J219" s="267">
        <f t="shared" ref="J219" si="169" xml:space="preserve"> IFERROR((J217 / I216) * J218, 0)</f>
        <v>0</v>
      </c>
      <c r="K219" s="267">
        <f t="shared" ref="K219" si="170" xml:space="preserve"> IFERROR((K217 / J216) * K218, 0)</f>
        <v>0</v>
      </c>
      <c r="L219" s="267">
        <f t="shared" ref="L219" si="171" xml:space="preserve"> IFERROR((L217 / K216) * L218, 0)</f>
        <v>0</v>
      </c>
      <c r="M219" s="267">
        <f t="shared" ref="M219" si="172" xml:space="preserve"> IFERROR((M217 / L216) * M218, 0)</f>
        <v>1.005354294827979</v>
      </c>
      <c r="N219" s="267">
        <f t="shared" ref="N219" si="173" xml:space="preserve"> IFERROR((N217 / M216) * N218, 0)</f>
        <v>0</v>
      </c>
      <c r="O219" s="267">
        <f t="shared" ref="O219" si="174" xml:space="preserve"> IFERROR((O217 / N216) * O218, 0)</f>
        <v>0</v>
      </c>
      <c r="P219" s="267">
        <f t="shared" ref="P219" si="175" xml:space="preserve"> IFERROR((P217 / O216) * P218, 0)</f>
        <v>0</v>
      </c>
      <c r="Q219" s="267">
        <f t="shared" ref="Q219" si="176" xml:space="preserve"> IFERROR((Q217 / P216) * Q218, 0)</f>
        <v>0</v>
      </c>
      <c r="R219" s="196"/>
      <c r="S219" s="196"/>
      <c r="T219" s="196"/>
    </row>
    <row r="220" spans="1:20" s="200" customFormat="1" hidden="1" outlineLevel="2">
      <c r="A220" s="198"/>
      <c r="B220" s="199"/>
      <c r="C220" s="199"/>
      <c r="D220" s="198"/>
      <c r="E220" s="196"/>
      <c r="G220" s="196"/>
      <c r="J220" s="196"/>
      <c r="K220" s="196"/>
      <c r="L220" s="196"/>
      <c r="M220" s="196"/>
      <c r="N220" s="196"/>
      <c r="O220" s="196"/>
      <c r="P220" s="196"/>
      <c r="Q220" s="196"/>
      <c r="R220" s="196"/>
      <c r="S220" s="196"/>
      <c r="T220" s="196"/>
    </row>
    <row r="221" spans="1:20" s="200" customFormat="1" hidden="1" outlineLevel="2">
      <c r="A221" s="198"/>
      <c r="B221" s="199"/>
      <c r="C221" s="199"/>
      <c r="D221" s="198"/>
      <c r="E221" s="181" t="str">
        <f xml:space="preserve"> Inp!E$83</f>
        <v>CPIH index (actual) - March</v>
      </c>
      <c r="F221" s="181">
        <f xml:space="preserve"> Inp!F$83</f>
        <v>0</v>
      </c>
      <c r="G221" s="181" t="str">
        <f xml:space="preserve"> Inp!G$83</f>
        <v>Index</v>
      </c>
      <c r="H221" s="181">
        <f xml:space="preserve"> Inp!H$83</f>
        <v>0</v>
      </c>
      <c r="I221" s="181">
        <f xml:space="preserve"> Inp!I$83</f>
        <v>0</v>
      </c>
      <c r="J221" s="181">
        <f xml:space="preserve"> Inp!J$83</f>
        <v>105.1</v>
      </c>
      <c r="K221" s="181">
        <f xml:space="preserve"> Inp!K$83</f>
        <v>107</v>
      </c>
      <c r="L221" s="181">
        <f xml:space="preserve"> Inp!L$83</f>
        <v>108.6</v>
      </c>
      <c r="M221" s="181">
        <f xml:space="preserve"> Inp!M$83</f>
        <v>109.7</v>
      </c>
      <c r="N221" s="181">
        <f xml:space="preserve"> Inp!N$83</f>
        <v>116.5</v>
      </c>
      <c r="O221" s="181">
        <f xml:space="preserve"> Inp!O$83</f>
        <v>0</v>
      </c>
      <c r="P221" s="181">
        <f xml:space="preserve"> Inp!P$83</f>
        <v>0</v>
      </c>
      <c r="Q221" s="181">
        <f xml:space="preserve"> Inp!Q$83</f>
        <v>0</v>
      </c>
      <c r="R221" s="196"/>
      <c r="S221" s="196"/>
      <c r="T221" s="196"/>
    </row>
    <row r="222" spans="1:20" s="200" customFormat="1" hidden="1" outlineLevel="2">
      <c r="A222" s="198"/>
      <c r="B222" s="199"/>
      <c r="C222" s="199"/>
      <c r="D222" s="198"/>
      <c r="E222" s="196" t="str">
        <f xml:space="preserve"> E$163</f>
        <v>CPIH index (actual) - FYA</v>
      </c>
      <c r="F222" s="196">
        <f t="shared" ref="F222:Q222" si="177" xml:space="preserve"> F$163</f>
        <v>0</v>
      </c>
      <c r="G222" s="196" t="str">
        <f t="shared" si="177"/>
        <v>Index</v>
      </c>
      <c r="H222" s="196">
        <f t="shared" si="177"/>
        <v>0</v>
      </c>
      <c r="I222" s="196">
        <f t="shared" si="177"/>
        <v>0</v>
      </c>
      <c r="J222" s="196">
        <f t="shared" si="177"/>
        <v>104.21666666666665</v>
      </c>
      <c r="K222" s="196">
        <f t="shared" si="177"/>
        <v>106.43333333333334</v>
      </c>
      <c r="L222" s="196">
        <f t="shared" si="177"/>
        <v>108.24166666666663</v>
      </c>
      <c r="M222" s="196">
        <f t="shared" si="177"/>
        <v>109.10833333333335</v>
      </c>
      <c r="N222" s="196">
        <f t="shared" si="177"/>
        <v>113.11666666666667</v>
      </c>
      <c r="O222" s="196">
        <f t="shared" si="177"/>
        <v>0</v>
      </c>
      <c r="P222" s="196">
        <f t="shared" si="177"/>
        <v>0</v>
      </c>
      <c r="Q222" s="196">
        <f t="shared" si="177"/>
        <v>0</v>
      </c>
      <c r="R222" s="196"/>
      <c r="S222" s="196"/>
      <c r="T222" s="196"/>
    </row>
    <row r="223" spans="1:20" s="200" customFormat="1" hidden="1" outlineLevel="2">
      <c r="A223" s="198"/>
      <c r="B223" s="199"/>
      <c r="C223" s="199"/>
      <c r="D223" s="198"/>
      <c r="E223" s="181" t="str">
        <f xml:space="preserve"> Time!E$45</f>
        <v>1st Forecast Period Flag</v>
      </c>
      <c r="F223" s="181">
        <f xml:space="preserve"> Time!F$45</f>
        <v>0</v>
      </c>
      <c r="G223" s="272" t="str">
        <f xml:space="preserve"> Time!G$45</f>
        <v>flag</v>
      </c>
      <c r="H223" s="272">
        <f xml:space="preserve"> Time!H$45</f>
        <v>1</v>
      </c>
      <c r="I223" s="272">
        <f xml:space="preserve"> Time!I$45</f>
        <v>0</v>
      </c>
      <c r="J223" s="272">
        <f xml:space="preserve"> Time!J$45</f>
        <v>0</v>
      </c>
      <c r="K223" s="272">
        <f xml:space="preserve"> Time!K$45</f>
        <v>0</v>
      </c>
      <c r="L223" s="272">
        <f xml:space="preserve"> Time!L$45</f>
        <v>0</v>
      </c>
      <c r="M223" s="272">
        <f xml:space="preserve"> Time!M$45</f>
        <v>1</v>
      </c>
      <c r="N223" s="272">
        <f xml:space="preserve"> Time!N$45</f>
        <v>0</v>
      </c>
      <c r="O223" s="272">
        <f xml:space="preserve"> Time!O$45</f>
        <v>0</v>
      </c>
      <c r="P223" s="272">
        <f xml:space="preserve"> Time!P$45</f>
        <v>0</v>
      </c>
      <c r="Q223" s="272">
        <f xml:space="preserve"> Time!Q$45</f>
        <v>0</v>
      </c>
      <c r="R223" s="196"/>
      <c r="S223" s="196"/>
      <c r="T223" s="196"/>
    </row>
    <row r="224" spans="1:20" s="200" customFormat="1" hidden="1" outlineLevel="2">
      <c r="A224" s="198"/>
      <c r="B224" s="199"/>
      <c r="C224" s="199"/>
      <c r="D224" s="198"/>
      <c r="E224" s="196" t="s">
        <v>707</v>
      </c>
      <c r="F224" s="196"/>
      <c r="G224" s="196" t="s">
        <v>668</v>
      </c>
      <c r="H224" s="267"/>
      <c r="I224" s="267"/>
      <c r="J224" s="267">
        <f t="shared" ref="J224" si="178" xml:space="preserve"> IFERROR((J222 / I221) * J223, 0)</f>
        <v>0</v>
      </c>
      <c r="K224" s="267">
        <f t="shared" ref="K224" si="179" xml:space="preserve"> IFERROR((K222 / J221) * K223, 0)</f>
        <v>0</v>
      </c>
      <c r="L224" s="267">
        <f t="shared" ref="L224" si="180" xml:space="preserve"> IFERROR((L222 / K221) * L223, 0)</f>
        <v>0</v>
      </c>
      <c r="M224" s="267">
        <f t="shared" ref="M224" si="181" xml:space="preserve"> IFERROR((M222 / L221) * M223, 0)</f>
        <v>1.0046807857581339</v>
      </c>
      <c r="N224" s="267">
        <f t="shared" ref="N224" si="182" xml:space="preserve"> IFERROR((N222 / M221) * N223, 0)</f>
        <v>0</v>
      </c>
      <c r="O224" s="267">
        <f t="shared" ref="O224" si="183" xml:space="preserve"> IFERROR((O222 / N221) * O223, 0)</f>
        <v>0</v>
      </c>
      <c r="P224" s="267">
        <f t="shared" ref="P224" si="184" xml:space="preserve"> IFERROR((P222 / O221) * P223, 0)</f>
        <v>0</v>
      </c>
      <c r="Q224" s="267">
        <f t="shared" ref="Q224" si="185" xml:space="preserve"> IFERROR((Q222 / P221) * Q223, 0)</f>
        <v>0</v>
      </c>
      <c r="R224" s="196"/>
      <c r="S224" s="196"/>
      <c r="T224" s="196"/>
    </row>
    <row r="225" spans="1:20" s="200" customFormat="1" hidden="1" outlineLevel="2">
      <c r="A225" s="198"/>
      <c r="B225" s="199"/>
      <c r="C225" s="199"/>
      <c r="D225" s="198"/>
      <c r="E225" s="196"/>
      <c r="G225" s="196"/>
      <c r="J225" s="196"/>
      <c r="K225" s="196"/>
      <c r="L225" s="196"/>
      <c r="M225" s="196"/>
      <c r="N225" s="196"/>
      <c r="O225" s="196"/>
      <c r="P225" s="196"/>
      <c r="Q225" s="196"/>
      <c r="R225" s="196"/>
      <c r="S225" s="196"/>
      <c r="T225" s="196"/>
    </row>
    <row r="226" spans="1:20" s="200" customFormat="1" hidden="1" outlineLevel="2">
      <c r="A226" s="198"/>
      <c r="B226" s="199"/>
      <c r="C226" s="199"/>
      <c r="D226" s="198"/>
      <c r="E226" s="196" t="str">
        <f xml:space="preserve"> E$219</f>
        <v>RPI growth (actual) - RPI growth from 2019-20 FYE to 2020-21 FYA</v>
      </c>
      <c r="F226" s="196">
        <f t="shared" ref="F226:Q226" si="186" xml:space="preserve"> F$219</f>
        <v>0</v>
      </c>
      <c r="G226" s="196" t="str">
        <f t="shared" si="186"/>
        <v>Factor</v>
      </c>
      <c r="H226" s="267">
        <f t="shared" si="186"/>
        <v>0</v>
      </c>
      <c r="I226" s="267">
        <f t="shared" si="186"/>
        <v>0</v>
      </c>
      <c r="J226" s="267">
        <f t="shared" si="186"/>
        <v>0</v>
      </c>
      <c r="K226" s="267">
        <f t="shared" si="186"/>
        <v>0</v>
      </c>
      <c r="L226" s="267">
        <f t="shared" si="186"/>
        <v>0</v>
      </c>
      <c r="M226" s="267">
        <f t="shared" si="186"/>
        <v>1.005354294827979</v>
      </c>
      <c r="N226" s="267">
        <f t="shared" si="186"/>
        <v>0</v>
      </c>
      <c r="O226" s="267">
        <f t="shared" si="186"/>
        <v>0</v>
      </c>
      <c r="P226" s="267">
        <f t="shared" si="186"/>
        <v>0</v>
      </c>
      <c r="Q226" s="267">
        <f t="shared" si="186"/>
        <v>0</v>
      </c>
      <c r="R226" s="196"/>
      <c r="S226" s="196"/>
      <c r="T226" s="196"/>
    </row>
    <row r="227" spans="1:20" s="200" customFormat="1" hidden="1" outlineLevel="2">
      <c r="A227" s="198"/>
      <c r="B227" s="199"/>
      <c r="C227" s="199"/>
      <c r="D227" s="198"/>
      <c r="E227" s="196" t="str">
        <f xml:space="preserve"> E$224</f>
        <v>CPIH growth (actual) - CPIH growth from 2019-20 FYE to 2020-21 FYA</v>
      </c>
      <c r="F227" s="196">
        <f t="shared" ref="F227:Q227" si="187" xml:space="preserve"> F$224</f>
        <v>0</v>
      </c>
      <c r="G227" s="196" t="str">
        <f t="shared" si="187"/>
        <v>Factor</v>
      </c>
      <c r="H227" s="267">
        <f t="shared" si="187"/>
        <v>0</v>
      </c>
      <c r="I227" s="267">
        <f t="shared" si="187"/>
        <v>0</v>
      </c>
      <c r="J227" s="267">
        <f t="shared" si="187"/>
        <v>0</v>
      </c>
      <c r="K227" s="267">
        <f t="shared" si="187"/>
        <v>0</v>
      </c>
      <c r="L227" s="267">
        <f t="shared" si="187"/>
        <v>0</v>
      </c>
      <c r="M227" s="267">
        <f t="shared" si="187"/>
        <v>1.0046807857581339</v>
      </c>
      <c r="N227" s="267">
        <f t="shared" si="187"/>
        <v>0</v>
      </c>
      <c r="O227" s="267">
        <f t="shared" si="187"/>
        <v>0</v>
      </c>
      <c r="P227" s="267">
        <f t="shared" si="187"/>
        <v>0</v>
      </c>
      <c r="Q227" s="267">
        <f t="shared" si="187"/>
        <v>0</v>
      </c>
      <c r="R227" s="196"/>
      <c r="S227" s="196"/>
      <c r="T227" s="196"/>
    </row>
    <row r="228" spans="1:20" s="200" customFormat="1" hidden="1" outlineLevel="2">
      <c r="A228" s="198"/>
      <c r="B228" s="199"/>
      <c r="C228" s="199"/>
      <c r="D228" s="198"/>
      <c r="E228" s="196" t="s">
        <v>708</v>
      </c>
      <c r="F228" s="196"/>
      <c r="G228" s="196" t="s">
        <v>668</v>
      </c>
      <c r="H228" s="267"/>
      <c r="I228" s="267"/>
      <c r="J228" s="267">
        <f xml:space="preserve"> IF( AND(J227 &lt;&gt; 0, J226 &lt;&gt; 0), 1 - J227 / J226, 0)</f>
        <v>0</v>
      </c>
      <c r="K228" s="267">
        <f t="shared" ref="K228" si="188" xml:space="preserve"> IF( AND(K227 &lt;&gt; 0, K226 &lt;&gt; 0), K227 / K226, 0)</f>
        <v>0</v>
      </c>
      <c r="L228" s="267">
        <f t="shared" ref="L228" si="189" xml:space="preserve"> IF( AND(L227 &lt;&gt; 0, L226 &lt;&gt; 0), L227 / L226, 0)</f>
        <v>0</v>
      </c>
      <c r="M228" s="267">
        <f t="shared" ref="M228" si="190" xml:space="preserve"> IF( AND(M227 &lt;&gt; 0, M226 &lt;&gt; 0), M227 / M226, 0)</f>
        <v>0.99933007789064021</v>
      </c>
      <c r="N228" s="267">
        <f t="shared" ref="N228" si="191" xml:space="preserve"> IF( AND(N227 &lt;&gt; 0, N226 &lt;&gt; 0), N227 / N226, 0)</f>
        <v>0</v>
      </c>
      <c r="O228" s="267">
        <f t="shared" ref="O228" si="192" xml:space="preserve"> IF( AND(O227 &lt;&gt; 0, O226 &lt;&gt; 0), O227 / O226, 0)</f>
        <v>0</v>
      </c>
      <c r="P228" s="267">
        <f t="shared" ref="P228" si="193" xml:space="preserve"> IF( AND(P227 &lt;&gt; 0, P226 &lt;&gt; 0), P227 / P226, 0)</f>
        <v>0</v>
      </c>
      <c r="Q228" s="267">
        <f t="shared" ref="Q228" si="194" xml:space="preserve"> IF( AND(Q227 &lt;&gt; 0, Q226 &lt;&gt; 0), Q227 / Q226, 0)</f>
        <v>0</v>
      </c>
      <c r="R228" s="196"/>
      <c r="S228" s="196"/>
      <c r="T228" s="196"/>
    </row>
    <row r="229" spans="1:20" s="200" customFormat="1" hidden="1" outlineLevel="2">
      <c r="A229" s="198"/>
      <c r="B229" s="199"/>
      <c r="C229" s="199"/>
      <c r="D229" s="198"/>
      <c r="E229" s="196"/>
      <c r="G229" s="196"/>
      <c r="J229" s="196"/>
      <c r="K229" s="196"/>
      <c r="L229" s="196"/>
      <c r="M229" s="196"/>
      <c r="N229" s="196"/>
      <c r="O229" s="196"/>
      <c r="P229" s="196"/>
      <c r="Q229" s="196"/>
      <c r="R229" s="196"/>
      <c r="S229" s="196"/>
      <c r="T229" s="196"/>
    </row>
    <row r="230" spans="1:20" s="200" customFormat="1" hidden="1" outlineLevel="2">
      <c r="A230" s="198"/>
      <c r="B230" s="199"/>
      <c r="C230" s="199"/>
      <c r="D230" s="198"/>
      <c r="E230" s="196" t="str">
        <f xml:space="preserve"> E$195</f>
        <v>CPIH index (actual) - FYA - annual inflation</v>
      </c>
      <c r="F230" s="196">
        <f t="shared" ref="F230:Q230" si="195" xml:space="preserve"> F$195</f>
        <v>0</v>
      </c>
      <c r="G230" s="196" t="str">
        <f t="shared" si="195"/>
        <v>Factor</v>
      </c>
      <c r="H230" s="267">
        <f t="shared" si="195"/>
        <v>0</v>
      </c>
      <c r="I230" s="267">
        <f t="shared" si="195"/>
        <v>0</v>
      </c>
      <c r="J230" s="267">
        <f t="shared" si="195"/>
        <v>0</v>
      </c>
      <c r="K230" s="267">
        <f t="shared" si="195"/>
        <v>1.0212697905005599</v>
      </c>
      <c r="L230" s="267">
        <f t="shared" si="195"/>
        <v>1.0169902912621356</v>
      </c>
      <c r="M230" s="267">
        <f t="shared" si="195"/>
        <v>1.0080067749634312</v>
      </c>
      <c r="N230" s="267">
        <f t="shared" si="195"/>
        <v>1.0367371878102802</v>
      </c>
      <c r="O230" s="267">
        <f t="shared" si="195"/>
        <v>0</v>
      </c>
      <c r="P230" s="267">
        <f t="shared" si="195"/>
        <v>0</v>
      </c>
      <c r="Q230" s="267">
        <f t="shared" si="195"/>
        <v>0</v>
      </c>
      <c r="R230" s="196"/>
      <c r="S230" s="196"/>
      <c r="T230" s="196"/>
    </row>
    <row r="231" spans="1:20" s="200" customFormat="1" hidden="1" outlineLevel="2">
      <c r="A231" s="198"/>
      <c r="B231" s="199"/>
      <c r="C231" s="199"/>
      <c r="D231" s="198"/>
      <c r="E231" s="196" t="str">
        <f xml:space="preserve"> E$228</f>
        <v xml:space="preserve">Wedge 2020-21 (actual) </v>
      </c>
      <c r="F231" s="196">
        <f t="shared" ref="F231:Q231" si="196" xml:space="preserve"> F$228</f>
        <v>0</v>
      </c>
      <c r="G231" s="196" t="str">
        <f t="shared" si="196"/>
        <v>Factor</v>
      </c>
      <c r="H231" s="267">
        <f t="shared" si="196"/>
        <v>0</v>
      </c>
      <c r="I231" s="267">
        <f t="shared" si="196"/>
        <v>0</v>
      </c>
      <c r="J231" s="267">
        <f t="shared" si="196"/>
        <v>0</v>
      </c>
      <c r="K231" s="267">
        <f t="shared" si="196"/>
        <v>0</v>
      </c>
      <c r="L231" s="267">
        <f t="shared" si="196"/>
        <v>0</v>
      </c>
      <c r="M231" s="267">
        <f t="shared" si="196"/>
        <v>0.99933007789064021</v>
      </c>
      <c r="N231" s="267">
        <f t="shared" si="196"/>
        <v>0</v>
      </c>
      <c r="O231" s="267">
        <f t="shared" si="196"/>
        <v>0</v>
      </c>
      <c r="P231" s="267">
        <f t="shared" si="196"/>
        <v>0</v>
      </c>
      <c r="Q231" s="267">
        <f t="shared" si="196"/>
        <v>0</v>
      </c>
      <c r="R231" s="196"/>
      <c r="S231" s="196"/>
      <c r="T231" s="196"/>
    </row>
    <row r="232" spans="1:20" s="200" customFormat="1" hidden="1" outlineLevel="2">
      <c r="A232" s="198"/>
      <c r="B232" s="199"/>
      <c r="C232" s="199"/>
      <c r="D232" s="198"/>
      <c r="E232" s="181" t="str">
        <f xml:space="preserve"> Time!E$45</f>
        <v>1st Forecast Period Flag</v>
      </c>
      <c r="F232" s="181">
        <f xml:space="preserve"> Time!F$45</f>
        <v>0</v>
      </c>
      <c r="G232" s="181" t="str">
        <f xml:space="preserve"> Time!G$45</f>
        <v>flag</v>
      </c>
      <c r="H232" s="272">
        <f xml:space="preserve"> Time!H$45</f>
        <v>1</v>
      </c>
      <c r="I232" s="272">
        <f xml:space="preserve"> Time!I$45</f>
        <v>0</v>
      </c>
      <c r="J232" s="272">
        <f xml:space="preserve"> Time!J$45</f>
        <v>0</v>
      </c>
      <c r="K232" s="272">
        <f xml:space="preserve"> Time!K$45</f>
        <v>0</v>
      </c>
      <c r="L232" s="272">
        <f xml:space="preserve"> Time!L$45</f>
        <v>0</v>
      </c>
      <c r="M232" s="272">
        <f xml:space="preserve"> Time!M$45</f>
        <v>1</v>
      </c>
      <c r="N232" s="272">
        <f xml:space="preserve"> Time!N$45</f>
        <v>0</v>
      </c>
      <c r="O232" s="272">
        <f xml:space="preserve"> Time!O$45</f>
        <v>0</v>
      </c>
      <c r="P232" s="272">
        <f xml:space="preserve"> Time!P$45</f>
        <v>0</v>
      </c>
      <c r="Q232" s="272">
        <f xml:space="preserve"> Time!Q$45</f>
        <v>0</v>
      </c>
      <c r="R232" s="196"/>
      <c r="S232" s="196"/>
      <c r="T232" s="196"/>
    </row>
    <row r="233" spans="1:20" s="200" customFormat="1" hidden="1" outlineLevel="2">
      <c r="A233" s="198"/>
      <c r="B233" s="199"/>
      <c r="C233" s="199"/>
      <c r="D233" s="198"/>
      <c r="E233" s="196" t="s">
        <v>709</v>
      </c>
      <c r="G233" s="196" t="s">
        <v>668</v>
      </c>
      <c r="J233" s="267">
        <f xml:space="preserve"> IF( J231 &lt;&gt; 0, (J230 / J231) * J232, 0)</f>
        <v>0</v>
      </c>
      <c r="K233" s="267">
        <f t="shared" ref="K233" si="197" xml:space="preserve"> IF( K231 &lt;&gt; 0, (K230 / K231) * K232, 0)</f>
        <v>0</v>
      </c>
      <c r="L233" s="267">
        <f t="shared" ref="L233" si="198" xml:space="preserve"> IF( L231 &lt;&gt; 0, (L230 / L231) * L232, 0)</f>
        <v>0</v>
      </c>
      <c r="M233" s="267">
        <f t="shared" ref="M233" si="199" xml:space="preserve"> IF( M231 &lt;&gt; 0, (M230 / M231) * M232, 0)</f>
        <v>1.0086825136806705</v>
      </c>
      <c r="N233" s="267">
        <f t="shared" ref="N233" si="200" xml:space="preserve"> IF( N231 &lt;&gt; 0, (N230 / N231) * N232, 0)</f>
        <v>0</v>
      </c>
      <c r="O233" s="267">
        <f t="shared" ref="O233" si="201" xml:space="preserve"> IF( O231 &lt;&gt; 0, (O230 / O231) * O232, 0)</f>
        <v>0</v>
      </c>
      <c r="P233" s="267">
        <f t="shared" ref="P233" si="202" xml:space="preserve"> IF( P231 &lt;&gt; 0, (P230 / P231) * P232, 0)</f>
        <v>0</v>
      </c>
      <c r="Q233" s="267">
        <f t="shared" ref="Q233" si="203" xml:space="preserve"> IF( Q231 &lt;&gt; 0, (Q230 / Q231) * Q232, 0)</f>
        <v>0</v>
      </c>
      <c r="R233" s="196"/>
      <c r="S233" s="196"/>
      <c r="T233" s="196"/>
    </row>
    <row r="234" spans="1:20" s="200" customFormat="1" hidden="1" outlineLevel="2">
      <c r="A234" s="198"/>
      <c r="B234" s="199"/>
      <c r="C234" s="199"/>
      <c r="D234" s="198"/>
      <c r="E234" s="196"/>
      <c r="G234" s="196"/>
      <c r="J234" s="196"/>
      <c r="K234" s="196"/>
      <c r="L234" s="196"/>
      <c r="M234" s="196"/>
      <c r="N234" s="196"/>
      <c r="O234" s="196"/>
      <c r="P234" s="196"/>
      <c r="Q234" s="196"/>
      <c r="R234" s="196"/>
      <c r="S234" s="196"/>
      <c r="T234" s="196"/>
    </row>
    <row r="235" spans="1:20" s="200" customFormat="1" hidden="1" outlineLevel="2">
      <c r="A235" s="198"/>
      <c r="B235" s="199"/>
      <c r="C235" s="199"/>
      <c r="D235" s="198"/>
      <c r="E235" s="196" t="str">
        <f xml:space="preserve"> E$233</f>
        <v>CPIH + wedge 2020-21 (actual) - annual inflation</v>
      </c>
      <c r="F235" s="196">
        <f t="shared" ref="F235:Q235" si="204" xml:space="preserve"> F$233</f>
        <v>0</v>
      </c>
      <c r="G235" s="196" t="str">
        <f t="shared" si="204"/>
        <v>Factor</v>
      </c>
      <c r="H235" s="267">
        <f t="shared" si="204"/>
        <v>0</v>
      </c>
      <c r="I235" s="267">
        <f t="shared" si="204"/>
        <v>0</v>
      </c>
      <c r="J235" s="267">
        <f t="shared" si="204"/>
        <v>0</v>
      </c>
      <c r="K235" s="267">
        <f t="shared" si="204"/>
        <v>0</v>
      </c>
      <c r="L235" s="267">
        <f t="shared" si="204"/>
        <v>0</v>
      </c>
      <c r="M235" s="267">
        <f t="shared" si="204"/>
        <v>1.0086825136806705</v>
      </c>
      <c r="N235" s="267">
        <f t="shared" si="204"/>
        <v>0</v>
      </c>
      <c r="O235" s="267">
        <f t="shared" si="204"/>
        <v>0</v>
      </c>
      <c r="P235" s="267">
        <f t="shared" si="204"/>
        <v>0</v>
      </c>
      <c r="Q235" s="267">
        <f t="shared" si="204"/>
        <v>0</v>
      </c>
      <c r="R235" s="196"/>
      <c r="S235" s="196"/>
      <c r="T235" s="196"/>
    </row>
    <row r="236" spans="1:20" s="200" customFormat="1" hidden="1" outlineLevel="2">
      <c r="A236" s="198"/>
      <c r="B236" s="199"/>
      <c r="C236" s="199"/>
      <c r="D236" s="198"/>
      <c r="E236" s="196" t="str">
        <f xml:space="preserve"> E$173</f>
        <v>RPI index (actual) - FYA - annual inflation</v>
      </c>
      <c r="F236" s="196">
        <f t="shared" ref="F236:Q236" si="205" xml:space="preserve"> F$173</f>
        <v>0</v>
      </c>
      <c r="G236" s="196" t="str">
        <f t="shared" si="205"/>
        <v>Factor</v>
      </c>
      <c r="H236" s="267">
        <f t="shared" si="205"/>
        <v>0</v>
      </c>
      <c r="I236" s="267">
        <f t="shared" si="205"/>
        <v>0</v>
      </c>
      <c r="J236" s="267">
        <f t="shared" si="205"/>
        <v>0</v>
      </c>
      <c r="K236" s="267">
        <f t="shared" si="205"/>
        <v>1.0305556397587075</v>
      </c>
      <c r="L236" s="267">
        <f t="shared" si="205"/>
        <v>1.0258846368797245</v>
      </c>
      <c r="M236" s="267">
        <f t="shared" si="205"/>
        <v>1.0121283367262093</v>
      </c>
      <c r="N236" s="267">
        <f t="shared" si="205"/>
        <v>1.0577620396600564</v>
      </c>
      <c r="O236" s="267">
        <f t="shared" si="205"/>
        <v>0</v>
      </c>
      <c r="P236" s="267">
        <f t="shared" si="205"/>
        <v>0</v>
      </c>
      <c r="Q236" s="267">
        <f t="shared" si="205"/>
        <v>0</v>
      </c>
      <c r="R236" s="196"/>
      <c r="S236" s="196"/>
      <c r="T236" s="196"/>
    </row>
    <row r="237" spans="1:20" s="200" customFormat="1" hidden="1" outlineLevel="2">
      <c r="A237" s="198"/>
      <c r="B237" s="199"/>
      <c r="C237" s="199"/>
      <c r="D237" s="198"/>
      <c r="E237" s="196" t="s">
        <v>710</v>
      </c>
      <c r="G237" s="196" t="s">
        <v>668</v>
      </c>
      <c r="H237" s="267"/>
      <c r="I237" s="267"/>
      <c r="J237" s="267">
        <f t="shared" ref="J237" si="206" xml:space="preserve"> IF(J235 = 0, J236, J235)</f>
        <v>0</v>
      </c>
      <c r="K237" s="267">
        <f xml:space="preserve"> IF(K235 = 0, K236, K235)</f>
        <v>1.0305556397587075</v>
      </c>
      <c r="L237" s="267">
        <f t="shared" ref="L237" si="207" xml:space="preserve"> IF(L235 = 0, L236, L235)</f>
        <v>1.0258846368797245</v>
      </c>
      <c r="M237" s="267">
        <f t="shared" ref="M237" si="208" xml:space="preserve"> IF(M235 = 0, M236, M235)</f>
        <v>1.0086825136806705</v>
      </c>
      <c r="N237" s="267">
        <f t="shared" ref="N237" si="209" xml:space="preserve"> IF(N235 = 0, N236, N235)</f>
        <v>1.0577620396600564</v>
      </c>
      <c r="O237" s="267">
        <f t="shared" ref="O237" si="210" xml:space="preserve"> IF(O235 = 0, O236, O235)</f>
        <v>0</v>
      </c>
      <c r="P237" s="267">
        <f t="shared" ref="P237" si="211" xml:space="preserve"> IF(P235 = 0, P236, P235)</f>
        <v>0</v>
      </c>
      <c r="Q237" s="267">
        <f t="shared" ref="Q237" si="212" xml:space="preserve"> IF(Q235 = 0, Q236, Q235)</f>
        <v>0</v>
      </c>
      <c r="R237" s="196"/>
      <c r="S237" s="196"/>
      <c r="T237" s="196"/>
    </row>
    <row r="238" spans="1:20" s="200" customFormat="1" hidden="1" outlineLevel="2">
      <c r="A238" s="198"/>
      <c r="B238" s="199"/>
      <c r="C238" s="199"/>
      <c r="D238" s="198"/>
      <c r="E238" s="196"/>
      <c r="G238" s="196"/>
      <c r="J238" s="196"/>
      <c r="K238" s="196"/>
      <c r="L238" s="196"/>
      <c r="M238" s="196"/>
      <c r="N238" s="196"/>
      <c r="O238" s="196"/>
      <c r="P238" s="196"/>
      <c r="Q238" s="196"/>
      <c r="R238" s="196"/>
      <c r="S238" s="196"/>
      <c r="T238" s="196"/>
    </row>
    <row r="239" spans="1:20" s="214" customFormat="1" hidden="1" outlineLevel="2">
      <c r="A239" s="212"/>
      <c r="B239" s="213"/>
      <c r="C239" s="213"/>
      <c r="D239" s="212"/>
      <c r="E239" s="276" t="str">
        <f xml:space="preserve"> E$237</f>
        <v>RPI index (actual) - FYA - annual inflation active</v>
      </c>
      <c r="F239" s="276">
        <f t="shared" ref="F239:Q239" si="213" xml:space="preserve"> F$237</f>
        <v>0</v>
      </c>
      <c r="G239" s="276" t="str">
        <f t="shared" si="213"/>
        <v>Factor</v>
      </c>
      <c r="H239" s="276">
        <f t="shared" si="213"/>
        <v>0</v>
      </c>
      <c r="I239" s="276">
        <f t="shared" si="213"/>
        <v>0</v>
      </c>
      <c r="J239" s="276">
        <f t="shared" si="213"/>
        <v>0</v>
      </c>
      <c r="K239" s="276">
        <f t="shared" si="213"/>
        <v>1.0305556397587075</v>
      </c>
      <c r="L239" s="276">
        <f t="shared" si="213"/>
        <v>1.0258846368797245</v>
      </c>
      <c r="M239" s="276">
        <f t="shared" si="213"/>
        <v>1.0086825136806705</v>
      </c>
      <c r="N239" s="276">
        <f t="shared" si="213"/>
        <v>1.0577620396600564</v>
      </c>
      <c r="O239" s="276">
        <f t="shared" si="213"/>
        <v>0</v>
      </c>
      <c r="P239" s="276">
        <f t="shared" si="213"/>
        <v>0</v>
      </c>
      <c r="Q239" s="276">
        <f t="shared" si="213"/>
        <v>0</v>
      </c>
      <c r="R239" s="275"/>
      <c r="S239" s="275"/>
      <c r="T239" s="275"/>
    </row>
    <row r="240" spans="1:20" s="200" customFormat="1" hidden="1" outlineLevel="2">
      <c r="A240" s="198"/>
      <c r="B240" s="199"/>
      <c r="C240" s="199"/>
      <c r="D240" s="198"/>
      <c r="E240" s="196" t="str">
        <f xml:space="preserve"> E$195</f>
        <v>CPIH index (actual) - FYA - annual inflation</v>
      </c>
      <c r="F240" s="196">
        <f t="shared" ref="F240:Q240" si="214" xml:space="preserve"> F$195</f>
        <v>0</v>
      </c>
      <c r="G240" s="196" t="str">
        <f t="shared" si="214"/>
        <v>Factor</v>
      </c>
      <c r="H240" s="267">
        <f t="shared" si="214"/>
        <v>0</v>
      </c>
      <c r="I240" s="267">
        <f t="shared" si="214"/>
        <v>0</v>
      </c>
      <c r="J240" s="267">
        <f t="shared" si="214"/>
        <v>0</v>
      </c>
      <c r="K240" s="267">
        <f t="shared" si="214"/>
        <v>1.0212697905005599</v>
      </c>
      <c r="L240" s="267">
        <f t="shared" si="214"/>
        <v>1.0169902912621356</v>
      </c>
      <c r="M240" s="267">
        <f t="shared" si="214"/>
        <v>1.0080067749634312</v>
      </c>
      <c r="N240" s="267">
        <f t="shared" si="214"/>
        <v>1.0367371878102802</v>
      </c>
      <c r="O240" s="267">
        <f t="shared" si="214"/>
        <v>0</v>
      </c>
      <c r="P240" s="267">
        <f t="shared" si="214"/>
        <v>0</v>
      </c>
      <c r="Q240" s="267">
        <f t="shared" si="214"/>
        <v>0</v>
      </c>
      <c r="R240" s="196"/>
      <c r="S240" s="196"/>
      <c r="T240" s="196"/>
    </row>
    <row r="241" spans="1:20" s="214" customFormat="1" hidden="1" outlineLevel="1">
      <c r="A241" s="212"/>
      <c r="B241" s="213"/>
      <c r="C241" s="213"/>
      <c r="D241" s="212"/>
      <c r="E241" s="275" t="s">
        <v>711</v>
      </c>
      <c r="G241" s="275" t="s">
        <v>668</v>
      </c>
      <c r="J241" s="276">
        <f t="shared" ref="J241" si="215" xml:space="preserve"> J239 - J240</f>
        <v>0</v>
      </c>
      <c r="K241" s="276">
        <f t="shared" ref="K241" si="216" xml:space="preserve"> K239 - K240</f>
        <v>9.2858492581475716E-3</v>
      </c>
      <c r="L241" s="276">
        <f t="shared" ref="L241" si="217" xml:space="preserve"> L239 - L240</f>
        <v>8.8943456175889501E-3</v>
      </c>
      <c r="M241" s="648">
        <f xml:space="preserve"> M239 - M240</f>
        <v>6.757387172393603E-4</v>
      </c>
      <c r="N241" s="648">
        <f t="shared" ref="N241" si="218" xml:space="preserve"> N239 - N240</f>
        <v>2.1024851849776205E-2</v>
      </c>
      <c r="O241" s="276">
        <f t="shared" ref="O241" si="219" xml:space="preserve"> O239 - O240</f>
        <v>0</v>
      </c>
      <c r="P241" s="276">
        <f t="shared" ref="P241" si="220" xml:space="preserve"> P239 - P240</f>
        <v>0</v>
      </c>
      <c r="Q241" s="276">
        <f t="shared" ref="Q241" si="221" xml:space="preserve"> Q239 - Q240</f>
        <v>0</v>
      </c>
      <c r="R241" s="275"/>
      <c r="S241" s="275"/>
      <c r="T241" s="275"/>
    </row>
    <row r="242" spans="1:20" s="200" customFormat="1" hidden="1" outlineLevel="1">
      <c r="A242" s="198"/>
      <c r="B242" s="199"/>
      <c r="C242" s="199"/>
      <c r="D242" s="198"/>
      <c r="E242" s="196"/>
      <c r="G242" s="196"/>
      <c r="J242" s="267"/>
      <c r="K242" s="267"/>
      <c r="L242" s="267"/>
      <c r="M242" s="267"/>
      <c r="N242" s="267"/>
      <c r="O242" s="267"/>
      <c r="P242" s="267"/>
      <c r="Q242" s="267"/>
      <c r="R242" s="196"/>
      <c r="S242" s="196"/>
      <c r="T242" s="196"/>
    </row>
    <row r="243" spans="1:20" s="182" customFormat="1">
      <c r="A243" s="179"/>
      <c r="B243" s="180"/>
      <c r="C243" s="170"/>
      <c r="D243" s="171"/>
      <c r="E243" s="181"/>
      <c r="F243" s="181"/>
      <c r="G243" s="181"/>
      <c r="H243" s="181"/>
      <c r="I243" s="181"/>
      <c r="J243" s="181"/>
      <c r="K243" s="181"/>
      <c r="L243" s="181"/>
      <c r="M243" s="181"/>
      <c r="N243" s="181"/>
      <c r="O243" s="181"/>
      <c r="P243" s="181"/>
      <c r="Q243" s="181"/>
      <c r="R243" s="181"/>
      <c r="S243" s="181"/>
      <c r="T243" s="181"/>
    </row>
    <row r="244" spans="1:20" s="51" customFormat="1">
      <c r="A244" s="51" t="s">
        <v>88</v>
      </c>
      <c r="B244" s="169"/>
    </row>
  </sheetData>
  <conditionalFormatting sqref="J3:T3">
    <cfRule type="cellIs" dxfId="100" priority="1" operator="equal">
      <formula>"Post-Fcst"</formula>
    </cfRule>
    <cfRule type="cellIs" dxfId="99" priority="2" operator="equal">
      <formula>"Forecast"</formula>
    </cfRule>
    <cfRule type="cellIs" dxfId="98" priority="3" operator="equal">
      <formula>"Pre Fcst"</formula>
    </cfRule>
  </conditionalFormatting>
  <pageMargins left="0.70866141732283472" right="0.70866141732283472" top="0.74803149606299213" bottom="0.74803149606299213" header="0.31496062992125984" footer="0.31496062992125984"/>
  <pageSetup paperSize="9" scale="65"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TermInfo xmlns="http://schemas.microsoft.com/office/infopath/2007/PartnerControls">
          <TermName xmlns="http://schemas.microsoft.com/office/infopath/2007/PartnerControls">Water and wastewater companies (WaSCs)</TermName>
          <TermId xmlns="http://schemas.microsoft.com/office/infopath/2007/PartnerControls">1f450446-47d1-4fe9-8d64-c249a3be1897</TermId>
        </TermInfo>
      </Term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TermInfo xmlns="http://schemas.microsoft.com/office/infopath/2007/PartnerControls">
          <TermName xmlns="http://schemas.microsoft.com/office/infopath/2007/PartnerControls">Water only companies (WoCs)</TermName>
          <TermId xmlns="http://schemas.microsoft.com/office/infopath/2007/PartnerControls">91175171-5b11-464a-af37-f57338f7bff6</TermId>
        </TermInfo>
      </Terms>
    </f8aa492165544285b4c7fe9d1b6ad82c>
    <Asset xmlns="7041854e-4853-44f9-9e63-23b7acad5461">Standard</Asset>
    <TaxCatchAll xmlns="7041854e-4853-44f9-9e63-23b7acad5461">
      <Value>1896</Value>
      <Value>334</Value>
      <Value>25</Value>
      <Value>377</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TermInfo xmlns="http://schemas.microsoft.com/office/infopath/2007/PartnerControls">
          <TermName xmlns="http://schemas.microsoft.com/office/infopath/2007/PartnerControls">Investors</TermName>
          <TermId xmlns="http://schemas.microsoft.com/office/infopath/2007/PartnerControls">aa94e554-651e-46d2-8081-c22d81d6579d</TermId>
        </TermInfo>
      </Term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e0e5cfab-624c-4e44-8ff4-7cd112c8ab77" ContentTypeId="0x010100573134B1BDBFC74F8C2DBF70E4CDEAD401" PreviousValue="false"/>
</file>

<file path=customXml/itemProps1.xml><?xml version="1.0" encoding="utf-8"?>
<ds:datastoreItem xmlns:ds="http://schemas.openxmlformats.org/officeDocument/2006/customXml" ds:itemID="{CFA32EB2-BC72-4B1F-9422-8F8C92B6BF93}"/>
</file>

<file path=customXml/itemProps2.xml><?xml version="1.0" encoding="utf-8"?>
<ds:datastoreItem xmlns:ds="http://schemas.openxmlformats.org/officeDocument/2006/customXml" ds:itemID="{EF7CA67D-4FB0-497E-B3FE-089F602C32A0}"/>
</file>

<file path=customXml/itemProps3.xml><?xml version="1.0" encoding="utf-8"?>
<ds:datastoreItem xmlns:ds="http://schemas.openxmlformats.org/officeDocument/2006/customXml" ds:itemID="{32867784-49BF-4239-9263-C42E37521AE4}"/>
</file>

<file path=customXml/itemProps4.xml><?xml version="1.0" encoding="utf-8"?>
<ds:datastoreItem xmlns:ds="http://schemas.openxmlformats.org/officeDocument/2006/customXml" ds:itemID="{9DBA9BE3-9CE7-445F-BEC8-71A89C218E88}"/>
</file>

<file path=docProps/app.xml><?xml version="1.0" encoding="utf-8"?>
<Properties xmlns="http://schemas.openxmlformats.org/officeDocument/2006/extended-properties" xmlns:vt="http://schemas.openxmlformats.org/officeDocument/2006/docPropsVTypes">
  <Application>Microsoft Excel Online</Application>
  <Manager/>
  <Company>Ofwat - Water Services Regulation Authority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
  <cp:revision/>
  <dcterms:created xsi:type="dcterms:W3CDTF">2019-03-11T14:22:05Z</dcterms:created>
  <dcterms:modified xsi:type="dcterms:W3CDTF">2022-06-22T07:41:06Z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0x010100573134B1BDBFC74F8C2DBF70E4CDEAD4010003DABE3384B68D438657CFF4DDF21D07</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ies>
</file>