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howInkAnnotation="0"/>
  <mc:AlternateContent xmlns:mc="http://schemas.openxmlformats.org/markup-compatibility/2006">
    <mc:Choice Requires="x15">
      <x15ac:absPath xmlns:x15ac="http://schemas.microsoft.com/office/spreadsheetml/2010/11/ac" url="O:\OFWSHARE\Cost assessment\PR24\Bioresources\Feb_Data\"/>
    </mc:Choice>
  </mc:AlternateContent>
  <xr:revisionPtr revIDLastSave="0" documentId="13_ncr:1_{2727FEB2-2D9B-4847-AEF8-6F24BC9F014B}" xr6:coauthVersionLast="47" xr6:coauthVersionMax="47" xr10:uidLastSave="{00000000-0000-0000-0000-000000000000}"/>
  <bookViews>
    <workbookView xWindow="-98" yWindow="-98" windowWidth="20715" windowHeight="13276" firstSheet="5" activeTab="6" xr2:uid="{00000000-000D-0000-FFFF-FFFF00000000}"/>
  </bookViews>
  <sheets>
    <sheet name="CLEAR_SHEET" sheetId="23" state="hidden" r:id="rId1"/>
    <sheet name="Cover" sheetId="33" r:id="rId2"/>
    <sheet name="1.MEAV" sheetId="9" r:id="rId3"/>
    <sheet name=" 2. Sludge Treat by site" sheetId="13" r:id="rId4"/>
    <sheet name=" 3. Sludge Thick by site" sheetId="25" r:id="rId5"/>
    <sheet name="4.Additions" sheetId="26" r:id="rId6"/>
    <sheet name="5.Depreciation &amp; NMEAV" sheetId="29" r:id="rId7"/>
    <sheet name="6.Proj - ST" sheetId="27" r:id="rId8"/>
    <sheet name="7.Proj - STreat" sheetId="34" r:id="rId9"/>
    <sheet name="8.Proj - SD" sheetId="36" r:id="rId10"/>
    <sheet name="9.Proj - M&amp;G" sheetId="37" r:id="rId11"/>
    <sheet name="10.Proj - total" sheetId="38" r:id="rId12"/>
  </sheets>
  <externalReferences>
    <externalReference r:id="rId13"/>
    <externalReference r:id="rId14"/>
    <externalReference r:id="rId15"/>
    <externalReference r:id="rId16"/>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C_ISF">'[1]PC lists'!$N$8:$O$18</definedName>
    <definedName name="C_PI">'[1]PC lists'!$P$8:$Q$19</definedName>
    <definedName name="C_SC">'[1]PC lists'!$R$8:$S$18</definedName>
    <definedName name="Confidence_Grade">'[2]Drop down menu'!$C$3:$C$31</definedName>
    <definedName name="F" hidden="1">{"bal",#N/A,FALSE,"working papers";"income",#N/A,FALSE,"working papers"}</definedName>
    <definedName name="fdraf" hidden="1">{"bal",#N/A,FALSE,"working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new" hidden="1">{"bal",#N/A,FALSE,"working papers";"income",#N/A,FALSE,"working papers"}</definedName>
    <definedName name="_xlnm.Print_Area" localSheetId="3">' 2. Sludge Treat by site'!$A$1:$L$58</definedName>
    <definedName name="_xlnm.Print_Area" localSheetId="4">' 3. Sludge Thick by site'!$A$1:$L$57</definedName>
    <definedName name="_xlnm.Print_Area" localSheetId="2">'1.MEAV'!$A$1:$K$57</definedName>
    <definedName name="_xlnm.Print_Area" localSheetId="11">'10.Proj - total'!$A$1:$Q$64</definedName>
    <definedName name="_xlnm.Print_Area" localSheetId="5">'4.Additions'!$A$1:$Y$44</definedName>
    <definedName name="_xlnm.Print_Area" localSheetId="6">'5.Depreciation &amp; NMEAV'!$A$1:$Y$46</definedName>
    <definedName name="_xlnm.Print_Area" localSheetId="7">'6.Proj - ST'!$A$1:$Q$64</definedName>
    <definedName name="_xlnm.Print_Area" localSheetId="8">'7.Proj - STreat'!$A$1:$Q$64</definedName>
    <definedName name="_xlnm.Print_Area" localSheetId="9">'8.Proj - SD'!$A$1:$Q$64</definedName>
    <definedName name="_xlnm.Print_Area" localSheetId="10">'9.Proj - M&amp;G'!$A$1:$Q$64</definedName>
    <definedName name="_xlnm.Print_Titles" localSheetId="3">' 2. Sludge Treat by site'!$C:$D</definedName>
    <definedName name="_xlnm.Print_Titles" localSheetId="4">' 3. Sludge Thick by site'!$C:$D</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papersdraft" hidden="1">{"bal",#N/A,FALSE,"working papers";"income",#N/A,FALSE,"working papers"}</definedName>
    <definedName name="wrn.wpapers." hidden="1">{"bal",#N/A,FALSE,"working papers";"income",#N/A,FALSE,"working papers"}</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1" i="29" l="1"/>
  <c r="L17" i="25"/>
  <c r="K17" i="25"/>
  <c r="L16" i="25"/>
  <c r="K16" i="25"/>
  <c r="L15" i="25"/>
  <c r="K15" i="25"/>
  <c r="L14" i="25"/>
  <c r="K14" i="25"/>
  <c r="L13" i="25"/>
  <c r="K13" i="25"/>
  <c r="L12" i="25"/>
  <c r="K12" i="25"/>
  <c r="L11" i="25"/>
  <c r="K11" i="25"/>
  <c r="L10" i="25"/>
  <c r="K10" i="25"/>
  <c r="L9" i="25"/>
  <c r="K9" i="25"/>
  <c r="L8" i="25"/>
  <c r="K8" i="25"/>
  <c r="L7" i="25"/>
  <c r="K7" i="25"/>
  <c r="L6" i="25"/>
  <c r="K6" i="25"/>
  <c r="I17" i="25"/>
  <c r="H17" i="25"/>
  <c r="G17" i="25"/>
  <c r="F17" i="25"/>
  <c r="E17" i="25"/>
  <c r="I16" i="25"/>
  <c r="H16" i="25"/>
  <c r="G16" i="25"/>
  <c r="F16" i="25"/>
  <c r="E16" i="25"/>
  <c r="I15" i="25"/>
  <c r="H15" i="25"/>
  <c r="G15" i="25"/>
  <c r="F15" i="25"/>
  <c r="E15" i="25"/>
  <c r="I14" i="25"/>
  <c r="H14" i="25"/>
  <c r="G14" i="25"/>
  <c r="F14" i="25"/>
  <c r="E14" i="25"/>
  <c r="I13" i="25"/>
  <c r="H13" i="25"/>
  <c r="G13" i="25"/>
  <c r="F13" i="25"/>
  <c r="E13" i="25"/>
  <c r="I12" i="25"/>
  <c r="H12" i="25"/>
  <c r="G12" i="25"/>
  <c r="F12" i="25"/>
  <c r="E12" i="25"/>
  <c r="I11" i="25"/>
  <c r="H11" i="25"/>
  <c r="G11" i="25"/>
  <c r="F11" i="25"/>
  <c r="E11" i="25"/>
  <c r="I10" i="25"/>
  <c r="H10" i="25"/>
  <c r="G10" i="25"/>
  <c r="F10" i="25"/>
  <c r="E10" i="25"/>
  <c r="I9" i="25"/>
  <c r="H9" i="25"/>
  <c r="G9" i="25"/>
  <c r="F9" i="25"/>
  <c r="E9" i="25"/>
  <c r="I8" i="25"/>
  <c r="H8" i="25"/>
  <c r="G8" i="25"/>
  <c r="F8" i="25"/>
  <c r="E8" i="25"/>
  <c r="I7" i="25"/>
  <c r="H7" i="25"/>
  <c r="G7" i="25"/>
  <c r="F7" i="25"/>
  <c r="E7" i="25"/>
  <c r="I6" i="25"/>
  <c r="H6" i="25"/>
  <c r="G6" i="25"/>
  <c r="F6" i="25"/>
  <c r="E6" i="25"/>
  <c r="D17" i="25"/>
  <c r="D16" i="25"/>
  <c r="D15" i="25"/>
  <c r="D14" i="25"/>
  <c r="D13" i="25"/>
  <c r="D12" i="25"/>
  <c r="D11" i="25"/>
  <c r="D10" i="25"/>
  <c r="D9" i="25"/>
  <c r="D8" i="25"/>
  <c r="D7" i="25"/>
  <c r="D6" i="25"/>
  <c r="E32" i="13"/>
  <c r="E31" i="13"/>
  <c r="E30" i="13"/>
  <c r="E29" i="13"/>
  <c r="E28" i="13"/>
  <c r="E27" i="13"/>
  <c r="E26" i="13"/>
  <c r="E25" i="13"/>
  <c r="E24" i="13"/>
  <c r="E23" i="13"/>
  <c r="E22" i="13"/>
  <c r="E21" i="13"/>
  <c r="E20" i="13"/>
  <c r="E19" i="13"/>
  <c r="E18" i="13"/>
  <c r="E17" i="13"/>
  <c r="E16" i="13"/>
  <c r="E15" i="13"/>
  <c r="E14" i="13"/>
  <c r="E13" i="13"/>
  <c r="E12" i="13"/>
  <c r="E11" i="13"/>
  <c r="E10" i="13"/>
  <c r="E9" i="13"/>
  <c r="E8" i="13"/>
  <c r="E7" i="13"/>
  <c r="E6" i="13"/>
  <c r="L32" i="13"/>
  <c r="K32" i="13"/>
  <c r="L31" i="13"/>
  <c r="K31" i="13"/>
  <c r="L30" i="13"/>
  <c r="K30" i="13"/>
  <c r="L29" i="13"/>
  <c r="K29" i="13"/>
  <c r="L28" i="13"/>
  <c r="K28" i="13"/>
  <c r="L27" i="13"/>
  <c r="K27" i="13"/>
  <c r="L26" i="13"/>
  <c r="K26" i="13"/>
  <c r="L25" i="13"/>
  <c r="K25" i="13"/>
  <c r="L24" i="13"/>
  <c r="K24" i="13"/>
  <c r="L23" i="13"/>
  <c r="K23" i="13"/>
  <c r="L22" i="13"/>
  <c r="K22" i="13"/>
  <c r="L21" i="13"/>
  <c r="K21" i="13"/>
  <c r="L20" i="13"/>
  <c r="K20" i="13"/>
  <c r="L19" i="13"/>
  <c r="K19" i="13"/>
  <c r="L18" i="13"/>
  <c r="K18" i="13"/>
  <c r="L17" i="13"/>
  <c r="K17" i="13"/>
  <c r="L16" i="13"/>
  <c r="K16" i="13"/>
  <c r="L15" i="13"/>
  <c r="K15" i="13"/>
  <c r="L14" i="13"/>
  <c r="K14" i="13"/>
  <c r="L13" i="13"/>
  <c r="K13" i="13"/>
  <c r="L12" i="13"/>
  <c r="K12" i="13"/>
  <c r="L11" i="13"/>
  <c r="K11" i="13"/>
  <c r="L10" i="13"/>
  <c r="K10" i="13"/>
  <c r="L9" i="13"/>
  <c r="K9" i="13"/>
  <c r="L8" i="13"/>
  <c r="K8" i="13"/>
  <c r="L7" i="13"/>
  <c r="K7" i="13"/>
  <c r="L6" i="13"/>
  <c r="K6" i="13"/>
  <c r="I32" i="13"/>
  <c r="H32" i="13"/>
  <c r="G32" i="13"/>
  <c r="I31" i="13"/>
  <c r="H31" i="13"/>
  <c r="G31" i="13"/>
  <c r="I30" i="13"/>
  <c r="H30" i="13"/>
  <c r="G30" i="13"/>
  <c r="I29" i="13"/>
  <c r="H29" i="13"/>
  <c r="G29" i="13"/>
  <c r="I28" i="13"/>
  <c r="H28" i="13"/>
  <c r="G28" i="13"/>
  <c r="I27" i="13"/>
  <c r="H27" i="13"/>
  <c r="G27" i="13"/>
  <c r="I26" i="13"/>
  <c r="H26" i="13"/>
  <c r="G26" i="13"/>
  <c r="I25" i="13"/>
  <c r="H25" i="13"/>
  <c r="G25" i="13"/>
  <c r="I24" i="13"/>
  <c r="H24" i="13"/>
  <c r="G24" i="13"/>
  <c r="I23" i="13"/>
  <c r="H23" i="13"/>
  <c r="G23" i="13"/>
  <c r="I22" i="13"/>
  <c r="H22" i="13"/>
  <c r="G22" i="13"/>
  <c r="I21" i="13"/>
  <c r="H21" i="13"/>
  <c r="G21" i="13"/>
  <c r="I20" i="13"/>
  <c r="H20" i="13"/>
  <c r="G20" i="13"/>
  <c r="I19" i="13"/>
  <c r="H19" i="13"/>
  <c r="G19" i="13"/>
  <c r="I18" i="13"/>
  <c r="H18" i="13"/>
  <c r="G18" i="13"/>
  <c r="I17" i="13"/>
  <c r="H17" i="13"/>
  <c r="G17" i="13"/>
  <c r="I16" i="13"/>
  <c r="H16" i="13"/>
  <c r="G16" i="13"/>
  <c r="I15" i="13"/>
  <c r="H15" i="13"/>
  <c r="G15" i="13"/>
  <c r="I14" i="13"/>
  <c r="H14" i="13"/>
  <c r="G14" i="13"/>
  <c r="I13" i="13"/>
  <c r="H13" i="13"/>
  <c r="G13" i="13"/>
  <c r="I12" i="13"/>
  <c r="H12" i="13"/>
  <c r="G12" i="13"/>
  <c r="I11" i="13"/>
  <c r="H11" i="13"/>
  <c r="G11" i="13"/>
  <c r="I10" i="13"/>
  <c r="H10" i="13"/>
  <c r="G10" i="13"/>
  <c r="I9" i="13"/>
  <c r="H9" i="13"/>
  <c r="G9" i="13"/>
  <c r="I8" i="13"/>
  <c r="H8" i="13"/>
  <c r="G8" i="13"/>
  <c r="I7" i="13"/>
  <c r="H7" i="13"/>
  <c r="G7" i="13"/>
  <c r="I6" i="13"/>
  <c r="H6" i="13"/>
  <c r="G6" i="13"/>
  <c r="F32" i="13"/>
  <c r="F31" i="13"/>
  <c r="F30" i="13"/>
  <c r="F29" i="13"/>
  <c r="F28" i="13"/>
  <c r="F27" i="13"/>
  <c r="F26" i="13"/>
  <c r="F24" i="13"/>
  <c r="F23" i="13"/>
  <c r="F22" i="13"/>
  <c r="F21" i="13"/>
  <c r="F20" i="13"/>
  <c r="F19" i="13"/>
  <c r="F18" i="13"/>
  <c r="F17" i="13"/>
  <c r="F16" i="13"/>
  <c r="F15" i="13"/>
  <c r="F14" i="13"/>
  <c r="F13" i="13"/>
  <c r="F12" i="13"/>
  <c r="F11" i="13"/>
  <c r="F10" i="13"/>
  <c r="F9" i="13"/>
  <c r="F8" i="13"/>
  <c r="F7" i="13"/>
  <c r="F6" i="13"/>
  <c r="D32" i="13"/>
  <c r="D31" i="13"/>
  <c r="D30" i="13"/>
  <c r="D29" i="13"/>
  <c r="D28" i="13"/>
  <c r="D27" i="13"/>
  <c r="D26" i="13"/>
  <c r="D25" i="13"/>
  <c r="D24" i="13"/>
  <c r="D23" i="13"/>
  <c r="D22" i="13"/>
  <c r="D21" i="13"/>
  <c r="D20" i="13"/>
  <c r="D19" i="13"/>
  <c r="D18" i="13"/>
  <c r="D17" i="13"/>
  <c r="D16" i="13"/>
  <c r="D15" i="13"/>
  <c r="D14" i="13"/>
  <c r="D13" i="13"/>
  <c r="D12" i="13"/>
  <c r="D11" i="13"/>
  <c r="D10" i="13"/>
  <c r="D9" i="13"/>
  <c r="D8" i="13"/>
  <c r="D7" i="13"/>
  <c r="D6" i="13"/>
  <c r="I10" i="9"/>
  <c r="H10" i="9"/>
  <c r="G10" i="9"/>
  <c r="F10" i="9"/>
  <c r="I9" i="9"/>
  <c r="H9" i="9"/>
  <c r="G9" i="9"/>
  <c r="F9" i="9"/>
  <c r="I7" i="9"/>
  <c r="H7" i="9"/>
  <c r="G7" i="9"/>
  <c r="F7" i="9"/>
  <c r="G24" i="29"/>
  <c r="H24" i="29"/>
  <c r="I24" i="29"/>
  <c r="J24" i="29"/>
  <c r="K24" i="29"/>
  <c r="L24" i="29"/>
  <c r="M24" i="29"/>
  <c r="N24" i="29"/>
  <c r="O24" i="29"/>
  <c r="P24" i="29"/>
  <c r="Q24" i="29"/>
  <c r="R24" i="29"/>
  <c r="S24" i="29"/>
  <c r="T24" i="29"/>
  <c r="P22" i="29"/>
  <c r="Q22" i="29"/>
  <c r="R22" i="29"/>
  <c r="S22" i="29"/>
  <c r="T22" i="29"/>
  <c r="G21" i="29"/>
  <c r="H21" i="29"/>
  <c r="I21" i="29"/>
  <c r="J21" i="29"/>
  <c r="K21" i="29"/>
  <c r="L21" i="29"/>
  <c r="M21" i="29"/>
  <c r="N21" i="29"/>
  <c r="P21" i="29"/>
  <c r="Q21" i="29"/>
  <c r="R21" i="29"/>
  <c r="S21" i="29"/>
  <c r="T21" i="29"/>
  <c r="P9" i="29"/>
  <c r="Q9" i="29"/>
  <c r="R9" i="29"/>
  <c r="S9" i="29"/>
  <c r="T9" i="29"/>
  <c r="H8" i="29"/>
  <c r="I8" i="29"/>
  <c r="J8" i="29"/>
  <c r="K8" i="29"/>
  <c r="L8" i="29"/>
  <c r="M8" i="29"/>
  <c r="N8" i="29"/>
  <c r="O8" i="29"/>
  <c r="P8" i="29"/>
  <c r="Q8" i="29"/>
  <c r="R8" i="29"/>
  <c r="S8" i="29"/>
  <c r="T8" i="29"/>
  <c r="G8" i="29"/>
  <c r="G15" i="26"/>
  <c r="H15" i="26"/>
  <c r="I15" i="26"/>
  <c r="J15" i="26"/>
  <c r="K15" i="26"/>
  <c r="L15" i="26"/>
  <c r="M15" i="26"/>
  <c r="N15" i="26"/>
  <c r="O15" i="26"/>
  <c r="P15" i="26"/>
  <c r="Q15" i="26"/>
  <c r="R15" i="26"/>
  <c r="S15" i="26"/>
  <c r="T15" i="26"/>
  <c r="G16" i="26"/>
  <c r="H16" i="26"/>
  <c r="I16" i="26"/>
  <c r="J16" i="26"/>
  <c r="K16" i="26"/>
  <c r="L16" i="26"/>
  <c r="M16" i="26"/>
  <c r="N16" i="26"/>
  <c r="O16" i="26"/>
  <c r="P16" i="26"/>
  <c r="Q16" i="26"/>
  <c r="R16" i="26"/>
  <c r="S16" i="26"/>
  <c r="T16" i="26"/>
  <c r="G17" i="26"/>
  <c r="H17" i="26"/>
  <c r="I17" i="26"/>
  <c r="J17" i="26"/>
  <c r="K17" i="26"/>
  <c r="L17" i="26"/>
  <c r="M17" i="26"/>
  <c r="N17" i="26"/>
  <c r="O17" i="26"/>
  <c r="P17" i="26"/>
  <c r="Q17" i="26"/>
  <c r="R17" i="26"/>
  <c r="S17" i="26"/>
  <c r="T17" i="26"/>
  <c r="G18" i="26"/>
  <c r="H18" i="26"/>
  <c r="I18" i="26"/>
  <c r="J18" i="26"/>
  <c r="K18" i="26"/>
  <c r="L18" i="26"/>
  <c r="M18" i="26"/>
  <c r="N18" i="26"/>
  <c r="O18" i="26"/>
  <c r="P18" i="26"/>
  <c r="Q18" i="26"/>
  <c r="R18" i="26"/>
  <c r="S18" i="26"/>
  <c r="T18" i="26"/>
  <c r="Q8" i="26"/>
  <c r="R8" i="26"/>
  <c r="S8" i="26"/>
  <c r="T8" i="26"/>
  <c r="Q9" i="26"/>
  <c r="R9" i="26"/>
  <c r="S9" i="26"/>
  <c r="T9" i="26"/>
  <c r="Q10" i="26"/>
  <c r="R10" i="26"/>
  <c r="S10" i="26"/>
  <c r="T10" i="26"/>
  <c r="Q11" i="26"/>
  <c r="R11" i="26"/>
  <c r="S11" i="26"/>
  <c r="T11" i="26"/>
  <c r="H8" i="26"/>
  <c r="I8" i="26"/>
  <c r="J8" i="26"/>
  <c r="K8" i="26"/>
  <c r="L8" i="26"/>
  <c r="M8" i="26"/>
  <c r="N8" i="26"/>
  <c r="O8" i="26"/>
  <c r="P8" i="26"/>
  <c r="G9" i="26"/>
  <c r="H9" i="26"/>
  <c r="I9" i="26"/>
  <c r="J9" i="26"/>
  <c r="K9" i="26"/>
  <c r="L9" i="26"/>
  <c r="M9" i="26"/>
  <c r="N9" i="26"/>
  <c r="O9" i="26"/>
  <c r="P9" i="26"/>
  <c r="G10" i="26"/>
  <c r="H10" i="26"/>
  <c r="I10" i="26"/>
  <c r="J10" i="26"/>
  <c r="K10" i="26"/>
  <c r="L10" i="26"/>
  <c r="M10" i="26"/>
  <c r="N10" i="26"/>
  <c r="O10" i="26"/>
  <c r="P10" i="26"/>
  <c r="G11" i="26"/>
  <c r="H11" i="26"/>
  <c r="I11" i="26"/>
  <c r="J11" i="26"/>
  <c r="K11" i="26"/>
  <c r="L11" i="26"/>
  <c r="M11" i="26"/>
  <c r="N11" i="26"/>
  <c r="O11" i="26"/>
  <c r="P11" i="26"/>
  <c r="G8" i="26"/>
  <c r="J7" i="25" l="1"/>
  <c r="J8" i="25"/>
  <c r="J9" i="25"/>
  <c r="J10" i="25"/>
  <c r="J11" i="25"/>
  <c r="J12" i="25"/>
  <c r="J13" i="25"/>
  <c r="J14" i="25"/>
  <c r="J15" i="25"/>
  <c r="J16" i="25"/>
  <c r="J17" i="25"/>
  <c r="J7" i="13"/>
  <c r="J8" i="13"/>
  <c r="J9" i="13"/>
  <c r="J10" i="13"/>
  <c r="J11" i="13"/>
  <c r="J12" i="13"/>
  <c r="J13" i="13"/>
  <c r="J14" i="13"/>
  <c r="J15" i="13"/>
  <c r="J16" i="13"/>
  <c r="J17" i="13"/>
  <c r="J18" i="13"/>
  <c r="J19" i="13"/>
  <c r="J20" i="13"/>
  <c r="J21" i="13"/>
  <c r="J22" i="13"/>
  <c r="J23" i="13"/>
  <c r="J24" i="13"/>
  <c r="J25" i="13"/>
  <c r="J26" i="13"/>
  <c r="J27" i="13"/>
  <c r="J28" i="13"/>
  <c r="J29" i="13"/>
  <c r="J30" i="13"/>
  <c r="J31" i="13"/>
  <c r="J32" i="13"/>
  <c r="L26" i="38"/>
  <c r="G21" i="38"/>
  <c r="L12" i="38"/>
  <c r="P9" i="38"/>
  <c r="O9" i="38"/>
  <c r="N9" i="38"/>
  <c r="M9" i="38"/>
  <c r="L9" i="38"/>
  <c r="G9" i="38"/>
  <c r="H10" i="37" l="1"/>
  <c r="I10" i="37"/>
  <c r="J10" i="37"/>
  <c r="K10" i="37"/>
  <c r="L10" i="37"/>
  <c r="M10" i="37"/>
  <c r="N10" i="37"/>
  <c r="O10" i="37"/>
  <c r="P10" i="37"/>
  <c r="G10" i="37"/>
  <c r="G8" i="37"/>
  <c r="G11" i="37"/>
  <c r="L13" i="37"/>
  <c r="L27" i="37" s="1"/>
  <c r="H10" i="36"/>
  <c r="I10" i="36"/>
  <c r="J10" i="36"/>
  <c r="K10" i="36"/>
  <c r="L10" i="36"/>
  <c r="L13" i="36" s="1"/>
  <c r="L27" i="36" s="1"/>
  <c r="M10" i="36"/>
  <c r="N10" i="36"/>
  <c r="O10" i="36"/>
  <c r="P10" i="36"/>
  <c r="G10" i="36"/>
  <c r="G11" i="36" s="1"/>
  <c r="G22" i="36" s="1"/>
  <c r="G8" i="36"/>
  <c r="H10" i="34"/>
  <c r="I10" i="34"/>
  <c r="J10" i="34"/>
  <c r="K10" i="34"/>
  <c r="L10" i="34"/>
  <c r="L13" i="34" s="1"/>
  <c r="M10" i="34"/>
  <c r="N10" i="34"/>
  <c r="O10" i="34"/>
  <c r="P10" i="34"/>
  <c r="G10" i="34"/>
  <c r="G11" i="34" s="1"/>
  <c r="G11" i="29"/>
  <c r="G19" i="26"/>
  <c r="G12" i="26"/>
  <c r="J7" i="9"/>
  <c r="G16" i="27" s="1"/>
  <c r="H9" i="37" l="1"/>
  <c r="H11" i="37" s="1"/>
  <c r="I9" i="37" s="1"/>
  <c r="I11" i="37" s="1"/>
  <c r="G22" i="37"/>
  <c r="G23" i="37" s="1"/>
  <c r="H21" i="37" s="1"/>
  <c r="H22" i="37" s="1"/>
  <c r="L28" i="37"/>
  <c r="M26" i="37" s="1"/>
  <c r="M12" i="37"/>
  <c r="M13" i="37" s="1"/>
  <c r="M27" i="37" s="1"/>
  <c r="G23" i="36"/>
  <c r="H21" i="36" s="1"/>
  <c r="H9" i="36"/>
  <c r="H11" i="36" s="1"/>
  <c r="H22" i="36" s="1"/>
  <c r="L28" i="36"/>
  <c r="M26" i="36" s="1"/>
  <c r="M12" i="36"/>
  <c r="M13" i="36" s="1"/>
  <c r="M27" i="36" s="1"/>
  <c r="M12" i="34"/>
  <c r="M13" i="34" s="1"/>
  <c r="H9" i="34"/>
  <c r="H11" i="34" s="1"/>
  <c r="G20" i="29"/>
  <c r="H23" i="37" l="1"/>
  <c r="L33" i="37"/>
  <c r="N12" i="37"/>
  <c r="N13" i="37" s="1"/>
  <c r="N27" i="37" s="1"/>
  <c r="G32" i="37"/>
  <c r="M28" i="37"/>
  <c r="N26" i="37" s="1"/>
  <c r="J9" i="37"/>
  <c r="J11" i="37" s="1"/>
  <c r="G32" i="36"/>
  <c r="L33" i="36"/>
  <c r="M28" i="36"/>
  <c r="N12" i="36"/>
  <c r="N13" i="36" s="1"/>
  <c r="N27" i="36" s="1"/>
  <c r="H23" i="36"/>
  <c r="I9" i="36"/>
  <c r="I11" i="36" s="1"/>
  <c r="I22" i="36" s="1"/>
  <c r="N12" i="34"/>
  <c r="N13" i="34" s="1"/>
  <c r="I9" i="34"/>
  <c r="I11" i="34" s="1"/>
  <c r="H10" i="27"/>
  <c r="H10" i="38" s="1"/>
  <c r="I10" i="27"/>
  <c r="I10" i="38" s="1"/>
  <c r="J10" i="27"/>
  <c r="J10" i="38" s="1"/>
  <c r="K10" i="27"/>
  <c r="K10" i="38" s="1"/>
  <c r="L10" i="27"/>
  <c r="M10" i="27"/>
  <c r="N10" i="27"/>
  <c r="N10" i="38" s="1"/>
  <c r="O10" i="27"/>
  <c r="O10" i="38" s="1"/>
  <c r="P10" i="27"/>
  <c r="P10" i="38" s="1"/>
  <c r="G10" i="27"/>
  <c r="O19" i="26"/>
  <c r="N19" i="26"/>
  <c r="M19" i="26"/>
  <c r="L19" i="26"/>
  <c r="K19" i="26"/>
  <c r="J19" i="26"/>
  <c r="I19" i="26"/>
  <c r="H19" i="26"/>
  <c r="H12" i="26"/>
  <c r="I12" i="26"/>
  <c r="J12" i="26"/>
  <c r="K12" i="26"/>
  <c r="L12" i="26"/>
  <c r="M12" i="26"/>
  <c r="N12" i="26"/>
  <c r="N20" i="29" s="1"/>
  <c r="O12" i="26"/>
  <c r="H11" i="29"/>
  <c r="I11" i="29"/>
  <c r="J11" i="29"/>
  <c r="K11" i="29"/>
  <c r="L11" i="29"/>
  <c r="M11" i="29"/>
  <c r="N11" i="29"/>
  <c r="O11" i="29"/>
  <c r="Y11" i="29"/>
  <c r="X11" i="29"/>
  <c r="W11" i="29"/>
  <c r="V11" i="29"/>
  <c r="U11" i="29"/>
  <c r="T11" i="29"/>
  <c r="S11" i="29"/>
  <c r="R11" i="29"/>
  <c r="Q11" i="29"/>
  <c r="P11" i="29"/>
  <c r="P12" i="26"/>
  <c r="Y19" i="26"/>
  <c r="X19" i="26"/>
  <c r="W19" i="26"/>
  <c r="V19" i="26"/>
  <c r="U19" i="26"/>
  <c r="T19" i="26"/>
  <c r="S19" i="26"/>
  <c r="R19" i="26"/>
  <c r="Q19" i="26"/>
  <c r="P19" i="26"/>
  <c r="Q12" i="26"/>
  <c r="R12" i="26"/>
  <c r="S12" i="26"/>
  <c r="T12" i="26"/>
  <c r="T20" i="29" s="1"/>
  <c r="U12" i="26"/>
  <c r="V12" i="26"/>
  <c r="W12" i="26"/>
  <c r="X12" i="26"/>
  <c r="Y12" i="26"/>
  <c r="G8" i="27"/>
  <c r="K20" i="29" l="1"/>
  <c r="J20" i="29"/>
  <c r="V20" i="29"/>
  <c r="Y20" i="29"/>
  <c r="P20" i="29"/>
  <c r="R20" i="29"/>
  <c r="L20" i="29"/>
  <c r="G11" i="27"/>
  <c r="G11" i="38" s="1"/>
  <c r="G10" i="38"/>
  <c r="L10" i="38"/>
  <c r="L13" i="27"/>
  <c r="M10" i="38"/>
  <c r="G17" i="27"/>
  <c r="I21" i="37"/>
  <c r="I22" i="37" s="1"/>
  <c r="H32" i="37"/>
  <c r="N28" i="37"/>
  <c r="O12" i="37"/>
  <c r="O13" i="37" s="1"/>
  <c r="O27" i="37" s="1"/>
  <c r="M33" i="37"/>
  <c r="K9" i="37"/>
  <c r="K11" i="37" s="1"/>
  <c r="I21" i="36"/>
  <c r="H32" i="36"/>
  <c r="N26" i="36"/>
  <c r="M33" i="36"/>
  <c r="J9" i="36"/>
  <c r="J11" i="36" s="1"/>
  <c r="J22" i="36" s="1"/>
  <c r="O12" i="36"/>
  <c r="O13" i="36" s="1"/>
  <c r="O27" i="36" s="1"/>
  <c r="J9" i="34"/>
  <c r="J11" i="34" s="1"/>
  <c r="O12" i="34"/>
  <c r="O13" i="34" s="1"/>
  <c r="X20" i="29"/>
  <c r="W20" i="29"/>
  <c r="S20" i="29"/>
  <c r="O20" i="29"/>
  <c r="U20" i="29"/>
  <c r="Q20" i="29"/>
  <c r="I20" i="29"/>
  <c r="H20" i="29"/>
  <c r="M20" i="29"/>
  <c r="G22" i="27" l="1"/>
  <c r="G23" i="27" s="1"/>
  <c r="H9" i="27"/>
  <c r="H9" i="38" s="1"/>
  <c r="M12" i="27"/>
  <c r="L13" i="38"/>
  <c r="I23" i="37"/>
  <c r="O26" i="37"/>
  <c r="N33" i="37"/>
  <c r="P12" i="37"/>
  <c r="P13" i="37" s="1"/>
  <c r="P27" i="37" s="1"/>
  <c r="P12" i="36"/>
  <c r="P13" i="36" s="1"/>
  <c r="P27" i="36" s="1"/>
  <c r="N28" i="36"/>
  <c r="K9" i="36"/>
  <c r="K11" i="36" s="1"/>
  <c r="I23" i="36"/>
  <c r="P12" i="34"/>
  <c r="P13" i="34" s="1"/>
  <c r="K9" i="34"/>
  <c r="K11" i="34" s="1"/>
  <c r="H11" i="27"/>
  <c r="I9" i="27" l="1"/>
  <c r="I9" i="38" s="1"/>
  <c r="H11" i="38"/>
  <c r="M22" i="36"/>
  <c r="L22" i="36"/>
  <c r="N22" i="36"/>
  <c r="O22" i="36"/>
  <c r="P22" i="36"/>
  <c r="K22" i="36"/>
  <c r="M12" i="38"/>
  <c r="M13" i="27"/>
  <c r="M13" i="38" s="1"/>
  <c r="I32" i="37"/>
  <c r="J21" i="37"/>
  <c r="J22" i="37" s="1"/>
  <c r="O28" i="37"/>
  <c r="O26" i="36"/>
  <c r="O28" i="36" s="1"/>
  <c r="N33" i="36"/>
  <c r="J21" i="36"/>
  <c r="J23" i="36" s="1"/>
  <c r="I32" i="36"/>
  <c r="I11" i="27"/>
  <c r="I11" i="38" s="1"/>
  <c r="H22" i="27"/>
  <c r="H21" i="27"/>
  <c r="G32" i="27"/>
  <c r="J23" i="37" l="1"/>
  <c r="P26" i="37"/>
  <c r="P28" i="37" s="1"/>
  <c r="P33" i="37" s="1"/>
  <c r="O33" i="37"/>
  <c r="K21" i="36"/>
  <c r="K23" i="36" s="1"/>
  <c r="J32" i="36"/>
  <c r="P26" i="36"/>
  <c r="P28" i="36" s="1"/>
  <c r="P33" i="36" s="1"/>
  <c r="O33" i="36"/>
  <c r="I22" i="27"/>
  <c r="J9" i="27"/>
  <c r="H23" i="27"/>
  <c r="J11" i="27" l="1"/>
  <c r="J11" i="38" s="1"/>
  <c r="J9" i="38"/>
  <c r="H32" i="27"/>
  <c r="K21" i="37"/>
  <c r="J32" i="37"/>
  <c r="L21" i="36"/>
  <c r="L23" i="36" s="1"/>
  <c r="K32" i="36"/>
  <c r="I21" i="27"/>
  <c r="K9" i="27"/>
  <c r="J22" i="27"/>
  <c r="K11" i="27" l="1"/>
  <c r="K11" i="38" s="1"/>
  <c r="K9" i="38"/>
  <c r="I23" i="27"/>
  <c r="I32" i="27" s="1"/>
  <c r="K22" i="37"/>
  <c r="K23" i="37" s="1"/>
  <c r="M21" i="36"/>
  <c r="M23" i="36" s="1"/>
  <c r="L32" i="36"/>
  <c r="N22" i="27"/>
  <c r="O22" i="27"/>
  <c r="P22" i="27"/>
  <c r="M22" i="27"/>
  <c r="L22" i="27"/>
  <c r="K22" i="27"/>
  <c r="J21" i="27" l="1"/>
  <c r="J23" i="27" s="1"/>
  <c r="J32" i="27" s="1"/>
  <c r="L21" i="37"/>
  <c r="L22" i="37" s="1"/>
  <c r="K32" i="37"/>
  <c r="N21" i="36"/>
  <c r="N23" i="36" s="1"/>
  <c r="M32" i="36"/>
  <c r="L27" i="27"/>
  <c r="K21" i="27" l="1"/>
  <c r="L23" i="37"/>
  <c r="O21" i="36"/>
  <c r="O23" i="36" s="1"/>
  <c r="N32" i="36"/>
  <c r="N12" i="27"/>
  <c r="N12" i="38" s="1"/>
  <c r="K23" i="27" l="1"/>
  <c r="M21" i="37"/>
  <c r="M22" i="37" s="1"/>
  <c r="L32" i="37"/>
  <c r="P21" i="36"/>
  <c r="P23" i="36" s="1"/>
  <c r="P32" i="36" s="1"/>
  <c r="O32" i="36"/>
  <c r="N13" i="27"/>
  <c r="M27" i="27"/>
  <c r="O12" i="27" l="1"/>
  <c r="N13" i="38"/>
  <c r="N27" i="27"/>
  <c r="K32" i="27"/>
  <c r="L21" i="27"/>
  <c r="M23" i="37"/>
  <c r="L46" i="25"/>
  <c r="K46" i="25"/>
  <c r="G46" i="25"/>
  <c r="J6" i="25"/>
  <c r="O13" i="27" l="1"/>
  <c r="O12" i="38"/>
  <c r="L23" i="27"/>
  <c r="N21" i="37"/>
  <c r="N22" i="37" s="1"/>
  <c r="M32" i="37"/>
  <c r="I46" i="25"/>
  <c r="J46" i="25"/>
  <c r="H46" i="25"/>
  <c r="P12" i="27" l="1"/>
  <c r="O13" i="38"/>
  <c r="O27" i="27"/>
  <c r="M21" i="27"/>
  <c r="L32" i="27"/>
  <c r="N23" i="37"/>
  <c r="J6" i="13"/>
  <c r="J10" i="9"/>
  <c r="J9" i="9"/>
  <c r="P13" i="27" l="1"/>
  <c r="P12" i="38"/>
  <c r="G16" i="37"/>
  <c r="G16" i="36"/>
  <c r="M23" i="27"/>
  <c r="O21" i="37"/>
  <c r="O22" i="37" s="1"/>
  <c r="N32" i="37"/>
  <c r="G18" i="27"/>
  <c r="P13" i="38" l="1"/>
  <c r="P27" i="27"/>
  <c r="G17" i="36"/>
  <c r="G18" i="36" s="1"/>
  <c r="G17" i="37"/>
  <c r="G18" i="37" s="1"/>
  <c r="L28" i="27"/>
  <c r="M26" i="27" s="1"/>
  <c r="M32" i="27"/>
  <c r="N21" i="27"/>
  <c r="O23" i="37"/>
  <c r="H16" i="27"/>
  <c r="G31" i="27"/>
  <c r="L33" i="27" l="1"/>
  <c r="G31" i="37"/>
  <c r="G34" i="37" s="1"/>
  <c r="H16" i="37"/>
  <c r="G31" i="36"/>
  <c r="G34" i="36" s="1"/>
  <c r="H16" i="36"/>
  <c r="M28" i="27"/>
  <c r="M33" i="27" s="1"/>
  <c r="G34" i="27"/>
  <c r="N23" i="27"/>
  <c r="P21" i="37"/>
  <c r="P22" i="37" s="1"/>
  <c r="O32" i="37"/>
  <c r="H17" i="27"/>
  <c r="H17" i="37" l="1"/>
  <c r="H18" i="37" s="1"/>
  <c r="H17" i="36"/>
  <c r="H18" i="36" s="1"/>
  <c r="H18" i="27"/>
  <c r="H31" i="27" s="1"/>
  <c r="N32" i="27"/>
  <c r="O21" i="27"/>
  <c r="N26" i="27"/>
  <c r="P23" i="37"/>
  <c r="P32" i="37" s="1"/>
  <c r="I16" i="37" l="1"/>
  <c r="H31" i="37"/>
  <c r="H34" i="37" s="1"/>
  <c r="I16" i="36"/>
  <c r="H31" i="36"/>
  <c r="H34" i="36" s="1"/>
  <c r="H34" i="27"/>
  <c r="N28" i="27"/>
  <c r="O23" i="27"/>
  <c r="I16" i="27"/>
  <c r="I17" i="27" s="1"/>
  <c r="L46" i="13"/>
  <c r="I17" i="36" l="1"/>
  <c r="I18" i="36" s="1"/>
  <c r="I17" i="37"/>
  <c r="I18" i="37" s="1"/>
  <c r="I18" i="27"/>
  <c r="I31" i="27" s="1"/>
  <c r="O26" i="27"/>
  <c r="N33" i="27"/>
  <c r="P21" i="27"/>
  <c r="O32" i="27"/>
  <c r="J16" i="27" l="1"/>
  <c r="J16" i="36"/>
  <c r="I31" i="36"/>
  <c r="I34" i="36" s="1"/>
  <c r="J16" i="37"/>
  <c r="I31" i="37"/>
  <c r="I34" i="37" s="1"/>
  <c r="O28" i="27"/>
  <c r="P23" i="27"/>
  <c r="I34" i="27"/>
  <c r="J17" i="27"/>
  <c r="G46" i="13"/>
  <c r="K46" i="13"/>
  <c r="J17" i="37" l="1"/>
  <c r="J18" i="37" s="1"/>
  <c r="J17" i="36"/>
  <c r="J18" i="36" s="1"/>
  <c r="P32" i="27"/>
  <c r="J18" i="27"/>
  <c r="K16" i="27" s="1"/>
  <c r="P26" i="27"/>
  <c r="O33" i="27"/>
  <c r="F8" i="9"/>
  <c r="F11" i="9" s="1"/>
  <c r="G8" i="9"/>
  <c r="G8" i="34" s="1"/>
  <c r="H46" i="13"/>
  <c r="I46" i="13"/>
  <c r="I8" i="9" l="1"/>
  <c r="J31" i="27"/>
  <c r="J34" i="27" s="1"/>
  <c r="G8" i="38"/>
  <c r="K16" i="36"/>
  <c r="J31" i="36"/>
  <c r="J34" i="36" s="1"/>
  <c r="K16" i="37"/>
  <c r="J31" i="37"/>
  <c r="J34" i="37" s="1"/>
  <c r="P28" i="27"/>
  <c r="H8" i="9"/>
  <c r="K17" i="27"/>
  <c r="G11" i="9"/>
  <c r="M27" i="34" l="1"/>
  <c r="M27" i="38" s="1"/>
  <c r="L27" i="34"/>
  <c r="P22" i="34"/>
  <c r="P22" i="38" s="1"/>
  <c r="J22" i="34"/>
  <c r="J22" i="38" s="1"/>
  <c r="O22" i="34"/>
  <c r="O22" i="38" s="1"/>
  <c r="N27" i="34"/>
  <c r="N27" i="38" s="1"/>
  <c r="M22" i="34"/>
  <c r="M22" i="38" s="1"/>
  <c r="L22" i="34"/>
  <c r="L22" i="38" s="1"/>
  <c r="K22" i="34"/>
  <c r="K22" i="38" s="1"/>
  <c r="P27" i="34"/>
  <c r="P27" i="38" s="1"/>
  <c r="O27" i="34"/>
  <c r="O27" i="38" s="1"/>
  <c r="N22" i="34"/>
  <c r="N22" i="38" s="1"/>
  <c r="H22" i="34"/>
  <c r="H22" i="38" s="1"/>
  <c r="G22" i="34"/>
  <c r="I22" i="34"/>
  <c r="I22" i="38" s="1"/>
  <c r="K17" i="37"/>
  <c r="K18" i="37" s="1"/>
  <c r="K17" i="36"/>
  <c r="K18" i="36" s="1"/>
  <c r="K18" i="27"/>
  <c r="L16" i="27" s="1"/>
  <c r="P33" i="27"/>
  <c r="J46" i="13"/>
  <c r="J8" i="9" s="1"/>
  <c r="G23" i="34" l="1"/>
  <c r="G22" i="38"/>
  <c r="L28" i="34"/>
  <c r="L27" i="38"/>
  <c r="L16" i="36"/>
  <c r="K31" i="36"/>
  <c r="K34" i="36" s="1"/>
  <c r="K31" i="37"/>
  <c r="K34" i="37" s="1"/>
  <c r="L16" i="37"/>
  <c r="K31" i="27"/>
  <c r="G16" i="34"/>
  <c r="L17" i="27"/>
  <c r="H21" i="34" l="1"/>
  <c r="G32" i="34"/>
  <c r="G32" i="38" s="1"/>
  <c r="G23" i="38"/>
  <c r="G16" i="38"/>
  <c r="G17" i="34"/>
  <c r="G17" i="38" s="1"/>
  <c r="M26" i="34"/>
  <c r="L33" i="34"/>
  <c r="L33" i="38" s="1"/>
  <c r="L28" i="38"/>
  <c r="L17" i="36"/>
  <c r="L18" i="36" s="1"/>
  <c r="L17" i="37"/>
  <c r="L18" i="37" s="1"/>
  <c r="K34" i="27"/>
  <c r="L18" i="27"/>
  <c r="M16" i="27" s="1"/>
  <c r="J11" i="9"/>
  <c r="F14" i="9" s="1"/>
  <c r="O25" i="29" s="1"/>
  <c r="G18" i="34" l="1"/>
  <c r="G18" i="38" s="1"/>
  <c r="M28" i="34"/>
  <c r="M26" i="38"/>
  <c r="H23" i="34"/>
  <c r="H21" i="38"/>
  <c r="M16" i="37"/>
  <c r="L31" i="37"/>
  <c r="L34" i="37" s="1"/>
  <c r="M16" i="36"/>
  <c r="L31" i="36"/>
  <c r="L34" i="36" s="1"/>
  <c r="L31" i="27"/>
  <c r="P19" i="29"/>
  <c r="O19" i="29"/>
  <c r="N25" i="29" s="1"/>
  <c r="F16" i="9"/>
  <c r="M17" i="27"/>
  <c r="G31" i="34" l="1"/>
  <c r="G34" i="34" s="1"/>
  <c r="G34" i="38" s="1"/>
  <c r="H16" i="34"/>
  <c r="I21" i="34"/>
  <c r="H32" i="34"/>
  <c r="H32" i="38" s="1"/>
  <c r="H23" i="38"/>
  <c r="N26" i="34"/>
  <c r="M33" i="34"/>
  <c r="M33" i="38" s="1"/>
  <c r="M28" i="38"/>
  <c r="M17" i="37"/>
  <c r="M18" i="37" s="1"/>
  <c r="M17" i="36"/>
  <c r="M18" i="36" s="1"/>
  <c r="L34" i="27"/>
  <c r="M18" i="27"/>
  <c r="G31" i="38" l="1"/>
  <c r="H16" i="38"/>
  <c r="H17" i="34"/>
  <c r="I23" i="34"/>
  <c r="I21" i="38"/>
  <c r="N28" i="34"/>
  <c r="N26" i="38"/>
  <c r="N16" i="36"/>
  <c r="M31" i="36"/>
  <c r="M34" i="36" s="1"/>
  <c r="N16" i="37"/>
  <c r="M31" i="37"/>
  <c r="M34" i="37" s="1"/>
  <c r="M31" i="27"/>
  <c r="N16" i="27"/>
  <c r="N17" i="27" s="1"/>
  <c r="H17" i="38" l="1"/>
  <c r="H18" i="34"/>
  <c r="O26" i="34"/>
  <c r="N33" i="34"/>
  <c r="N33" i="38" s="1"/>
  <c r="N28" i="38"/>
  <c r="I32" i="34"/>
  <c r="I32" i="38" s="1"/>
  <c r="J21" i="34"/>
  <c r="I23" i="38"/>
  <c r="N17" i="37"/>
  <c r="N18" i="37" s="1"/>
  <c r="N17" i="36"/>
  <c r="N18" i="36" s="1"/>
  <c r="N18" i="27"/>
  <c r="M34" i="27"/>
  <c r="H18" i="38" l="1"/>
  <c r="I16" i="34"/>
  <c r="H31" i="34"/>
  <c r="J23" i="34"/>
  <c r="J21" i="38"/>
  <c r="O28" i="34"/>
  <c r="O26" i="38"/>
  <c r="O16" i="36"/>
  <c r="N31" i="36"/>
  <c r="N34" i="36" s="1"/>
  <c r="O16" i="37"/>
  <c r="N31" i="37"/>
  <c r="N34" i="37" s="1"/>
  <c r="O16" i="27"/>
  <c r="O17" i="27" s="1"/>
  <c r="N31" i="27"/>
  <c r="H34" i="34" l="1"/>
  <c r="H34" i="38" s="1"/>
  <c r="H31" i="38"/>
  <c r="I16" i="38"/>
  <c r="I17" i="34"/>
  <c r="P26" i="34"/>
  <c r="O33" i="34"/>
  <c r="O33" i="38" s="1"/>
  <c r="O28" i="38"/>
  <c r="K21" i="34"/>
  <c r="J32" i="34"/>
  <c r="J32" i="38" s="1"/>
  <c r="J23" i="38"/>
  <c r="O17" i="37"/>
  <c r="O18" i="37" s="1"/>
  <c r="O17" i="36"/>
  <c r="O18" i="36" s="1"/>
  <c r="O18" i="27"/>
  <c r="O31" i="27" s="1"/>
  <c r="N34" i="27"/>
  <c r="I17" i="38" l="1"/>
  <c r="I18" i="34"/>
  <c r="K23" i="34"/>
  <c r="K21" i="38"/>
  <c r="P28" i="34"/>
  <c r="P26" i="38"/>
  <c r="O31" i="36"/>
  <c r="O34" i="36" s="1"/>
  <c r="P16" i="36"/>
  <c r="P16" i="37"/>
  <c r="O31" i="37"/>
  <c r="O34" i="37" s="1"/>
  <c r="P16" i="27"/>
  <c r="O34" i="27"/>
  <c r="P17" i="27"/>
  <c r="I18" i="38" l="1"/>
  <c r="J16" i="34"/>
  <c r="I31" i="34"/>
  <c r="P33" i="34"/>
  <c r="P33" i="38" s="1"/>
  <c r="P28" i="38"/>
  <c r="K32" i="34"/>
  <c r="K32" i="38" s="1"/>
  <c r="L21" i="34"/>
  <c r="K23" i="38"/>
  <c r="P17" i="37"/>
  <c r="P18" i="37" s="1"/>
  <c r="P31" i="37" s="1"/>
  <c r="P34" i="37" s="1"/>
  <c r="P17" i="36"/>
  <c r="P18" i="36" s="1"/>
  <c r="P31" i="36" s="1"/>
  <c r="P34" i="36" s="1"/>
  <c r="P18" i="27"/>
  <c r="P31" i="27" s="1"/>
  <c r="I34" i="34" l="1"/>
  <c r="I34" i="38" s="1"/>
  <c r="I31" i="38"/>
  <c r="J17" i="34"/>
  <c r="J17" i="38" s="1"/>
  <c r="J16" i="38"/>
  <c r="L23" i="34"/>
  <c r="L21" i="38"/>
  <c r="P34" i="27"/>
  <c r="J18" i="34" l="1"/>
  <c r="J31" i="34" s="1"/>
  <c r="L32" i="34"/>
  <c r="L32" i="38" s="1"/>
  <c r="M21" i="34"/>
  <c r="L23" i="38"/>
  <c r="J18" i="38" l="1"/>
  <c r="K16" i="34"/>
  <c r="K17" i="34" s="1"/>
  <c r="J31" i="38"/>
  <c r="J34" i="34"/>
  <c r="J34" i="38" s="1"/>
  <c r="M23" i="34"/>
  <c r="M21" i="38"/>
  <c r="K16" i="38" l="1"/>
  <c r="K18" i="34"/>
  <c r="K17" i="38"/>
  <c r="N21" i="34"/>
  <c r="M32" i="34"/>
  <c r="M32" i="38" s="1"/>
  <c r="M23" i="38"/>
  <c r="K31" i="34" l="1"/>
  <c r="L16" i="34"/>
  <c r="K18" i="38"/>
  <c r="N23" i="34"/>
  <c r="N21" i="38"/>
  <c r="L17" i="34" l="1"/>
  <c r="L16" i="38"/>
  <c r="K34" i="34"/>
  <c r="K34" i="38" s="1"/>
  <c r="K31" i="38"/>
  <c r="N32" i="34"/>
  <c r="N32" i="38" s="1"/>
  <c r="O21" i="34"/>
  <c r="N23" i="38"/>
  <c r="L18" i="34" l="1"/>
  <c r="L17" i="38"/>
  <c r="O23" i="34"/>
  <c r="O21" i="38"/>
  <c r="L31" i="34" l="1"/>
  <c r="M16" i="34"/>
  <c r="L18" i="38"/>
  <c r="P21" i="34"/>
  <c r="O32" i="34"/>
  <c r="O32" i="38" s="1"/>
  <c r="O23" i="38"/>
  <c r="N19" i="29"/>
  <c r="M25" i="29" s="1"/>
  <c r="M19" i="29" s="1"/>
  <c r="L25" i="29" s="1"/>
  <c r="L19" i="29" s="1"/>
  <c r="K25" i="29" s="1"/>
  <c r="K19" i="29" s="1"/>
  <c r="J25" i="29" s="1"/>
  <c r="J19" i="29" s="1"/>
  <c r="I25" i="29" s="1"/>
  <c r="I19" i="29" s="1"/>
  <c r="H25" i="29" s="1"/>
  <c r="H19" i="29" s="1"/>
  <c r="P25" i="29"/>
  <c r="Q19" i="29" s="1"/>
  <c r="Q25" i="29" s="1"/>
  <c r="R19" i="29" s="1"/>
  <c r="M16" i="38" l="1"/>
  <c r="M17" i="34"/>
  <c r="L34" i="34"/>
  <c r="L34" i="38" s="1"/>
  <c r="L31" i="38"/>
  <c r="P23" i="34"/>
  <c r="P21" i="38"/>
  <c r="G25" i="29"/>
  <c r="G19" i="29" s="1"/>
  <c r="R25" i="29"/>
  <c r="S19" i="29" s="1"/>
  <c r="S25" i="29" s="1"/>
  <c r="T19" i="29" s="1"/>
  <c r="M17" i="38" l="1"/>
  <c r="M18" i="34"/>
  <c r="P32" i="34"/>
  <c r="P32" i="38" s="1"/>
  <c r="P23" i="38"/>
  <c r="T25" i="29"/>
  <c r="U19" i="29" s="1"/>
  <c r="M31" i="34" l="1"/>
  <c r="N16" i="34"/>
  <c r="M18" i="38"/>
  <c r="U25" i="29"/>
  <c r="V19" i="29" s="1"/>
  <c r="N16" i="38" l="1"/>
  <c r="N17" i="34"/>
  <c r="M31" i="38"/>
  <c r="M34" i="34"/>
  <c r="M34" i="38" s="1"/>
  <c r="V25" i="29"/>
  <c r="W19" i="29" s="1"/>
  <c r="N18" i="34" l="1"/>
  <c r="N17" i="38"/>
  <c r="W25" i="29"/>
  <c r="X19" i="29" s="1"/>
  <c r="O16" i="34" l="1"/>
  <c r="N18" i="38"/>
  <c r="N31" i="34"/>
  <c r="X25" i="29"/>
  <c r="Y19" i="29" s="1"/>
  <c r="Y25" i="29" s="1"/>
  <c r="N31" i="38" l="1"/>
  <c r="N34" i="34"/>
  <c r="N34" i="38" s="1"/>
  <c r="O17" i="34"/>
  <c r="O17" i="38" s="1"/>
  <c r="O16" i="38"/>
  <c r="O18" i="34" l="1"/>
  <c r="O18" i="38" l="1"/>
  <c r="O31" i="34"/>
  <c r="P16" i="34"/>
  <c r="P16" i="38" l="1"/>
  <c r="P17" i="34"/>
  <c r="O34" i="34"/>
  <c r="O34" i="38" s="1"/>
  <c r="O31" i="38"/>
  <c r="P18" i="34" l="1"/>
  <c r="P17" i="38"/>
  <c r="P31" i="34" l="1"/>
  <c r="P18" i="38"/>
  <c r="P31" i="38" l="1"/>
  <c r="P34" i="34"/>
  <c r="P34" i="38" s="1"/>
</calcChain>
</file>

<file path=xl/sharedStrings.xml><?xml version="1.0" encoding="utf-8"?>
<sst xmlns="http://schemas.openxmlformats.org/spreadsheetml/2006/main" count="743" uniqueCount="227">
  <si>
    <t>FOUNTAIN_INSTANCE_URL</t>
  </si>
  <si>
    <t>https://fntlive201/Fountain/rest-services_XLSPF</t>
  </si>
  <si>
    <t>outputRunName</t>
  </si>
  <si>
    <t>RCV 2017 base run_XLSPF</t>
  </si>
  <si>
    <t>outputRunId</t>
  </si>
  <si>
    <t>116_XLSPF</t>
  </si>
  <si>
    <t>companyName</t>
  </si>
  <si>
    <t>Northumbrian Water Ltd_XLSPF</t>
  </si>
  <si>
    <t>companyId</t>
  </si>
  <si>
    <t>46_XLSPF</t>
  </si>
  <si>
    <t>F_Outputs_TABLE_ID</t>
  </si>
  <si>
    <t>10281_XLSPF</t>
  </si>
  <si>
    <t>F_Outputs_TEAM</t>
  </si>
  <si>
    <t>_XLSPF</t>
  </si>
  <si>
    <t>F_Outputs_USER</t>
  </si>
  <si>
    <t>F_Outputs_NAME</t>
  </si>
  <si>
    <t>NES RCV 2017_XLSPF</t>
  </si>
  <si>
    <t>F_Outputs_TITLE</t>
  </si>
  <si>
    <t>EXTERNAL_MODEL_NAME</t>
  </si>
  <si>
    <t>EXTERNAL_MODEL_CODE</t>
  </si>
  <si>
    <t>EXTERNAL_MODEL_FAMILY</t>
  </si>
  <si>
    <t>RCV17_XLSPF</t>
  </si>
  <si>
    <t>FOUNTAIN_REPORT</t>
  </si>
  <si>
    <t>2174_XLSPF</t>
  </si>
  <si>
    <t>outputSheetLastSent</t>
  </si>
  <si>
    <t>29/09/2017 18:11:51_XLSPF</t>
  </si>
  <si>
    <t>Summary - MEAV</t>
  </si>
  <si>
    <t>Line description</t>
  </si>
  <si>
    <t>Item reference</t>
  </si>
  <si>
    <t>GMEAV Land</t>
  </si>
  <si>
    <t>GMEAV assets excluding land</t>
  </si>
  <si>
    <t>Actual asset age at 31 March 2020</t>
  </si>
  <si>
    <t>Actual asset remaining life at 31 March 2020</t>
  </si>
  <si>
    <t>NMEAV assets excluding land</t>
  </si>
  <si>
    <t>£m
2019-20 FYE price base</t>
  </si>
  <si>
    <t>Years</t>
  </si>
  <si>
    <t>A</t>
  </si>
  <si>
    <t>Bioresources assets split by upstream service (revised)</t>
  </si>
  <si>
    <t>Sludge transport</t>
  </si>
  <si>
    <t>Sludge treatment plant</t>
  </si>
  <si>
    <t>Sludge disposal plant</t>
  </si>
  <si>
    <t>Bioresources management and general</t>
  </si>
  <si>
    <t>Bioresources MEAV at 31 March</t>
  </si>
  <si>
    <t>B</t>
  </si>
  <si>
    <t>Validation check</t>
  </si>
  <si>
    <t>NMEAV including land</t>
  </si>
  <si>
    <t>Bioresources RCV at 1 April 2020</t>
  </si>
  <si>
    <t>Difference</t>
  </si>
  <si>
    <t xml:space="preserve">Key to cells: </t>
  </si>
  <si>
    <t>Input cell</t>
  </si>
  <si>
    <t>Calculation cell</t>
  </si>
  <si>
    <t>Copied cell</t>
  </si>
  <si>
    <t>Line definitions</t>
  </si>
  <si>
    <t>Line</t>
  </si>
  <si>
    <t>Definition</t>
  </si>
  <si>
    <t>Includes sludge transport assets as defined in RAG4 except M&amp;G assets included in line 4.</t>
  </si>
  <si>
    <t>Includes sludge treatment and sludge thickening site assets as defined in RAG4 except M&amp;G assets included in line 4. Copied cells link from sheets 2 and 3.</t>
  </si>
  <si>
    <t>Includes sludge disposal assets as defined in RAG4 except M&amp;G assets included in line 4.</t>
  </si>
  <si>
    <t>Management and general assets covering all aspects of Bioresources.</t>
  </si>
  <si>
    <t>Sun of lines 1-4.</t>
  </si>
  <si>
    <t>Sun of line 5 column 1 and column 5.</t>
  </si>
  <si>
    <t>Opening RCV at 1 April 2020</t>
  </si>
  <si>
    <t>Bioresources opening RCV in 2019-20 FYE (ie March 2020) prices as published by OFWAT in the RCV update.</t>
  </si>
  <si>
    <t>Line 6 minus line 7. As we have stated in the main document we consider that the NMEAV as analysed above should equal the Bioresources RCV. Therefore this calcualted cell should be zero. Companies can ensure that this is the case by making reasonable adjustments to the input assumptions which impact on the NMEAV.</t>
  </si>
  <si>
    <t>Site detailed data - Sludge treatment centres</t>
  </si>
  <si>
    <t>Dominant process</t>
  </si>
  <si>
    <t>Gross MEAV (excl M&amp;G and land)</t>
  </si>
  <si>
    <t>Actual asset age</t>
  </si>
  <si>
    <t>Actual asset remaining life</t>
  </si>
  <si>
    <t>Net MEAV (excl M&amp;G and land)</t>
  </si>
  <si>
    <t>MEAV - land (Gross and net)</t>
  </si>
  <si>
    <t>Volume produced</t>
  </si>
  <si>
    <t>ttds</t>
  </si>
  <si>
    <t>Sites</t>
  </si>
  <si>
    <t>Total</t>
  </si>
  <si>
    <t>xx</t>
  </si>
  <si>
    <t>Companies should insert lines for each sludge treatment centre and include a reference name.</t>
  </si>
  <si>
    <t xml:space="preserve">Dominant process should be selected from the drop down box: 
• Raw sludge liming• Conventional Anaerobic Digestion
• Advanced Anaerobic Digestion
• Incineration of raw sludge
• Incineration of digested sludge
• Phyto conditioning / composting
• Other.
</t>
  </si>
  <si>
    <t>Volume produced is equivalent to line 8A.1 in the annual performance report.</t>
  </si>
  <si>
    <t>Site detailed data - Sludge thickening sites</t>
  </si>
  <si>
    <t>Colocated with a sewage treatment works?</t>
  </si>
  <si>
    <t>Yes/No</t>
  </si>
  <si>
    <t>Additions</t>
  </si>
  <si>
    <t>DPs</t>
  </si>
  <si>
    <t>2011-12</t>
  </si>
  <si>
    <t>2012-13</t>
  </si>
  <si>
    <t>2013-14</t>
  </si>
  <si>
    <t>2014-15</t>
  </si>
  <si>
    <t>2015-16</t>
  </si>
  <si>
    <t>2016-17</t>
  </si>
  <si>
    <t>2017-18</t>
  </si>
  <si>
    <t>2018-19</t>
  </si>
  <si>
    <t>2019-20</t>
  </si>
  <si>
    <t>2020-21</t>
  </si>
  <si>
    <t>2021-22</t>
  </si>
  <si>
    <t>2022-23</t>
  </si>
  <si>
    <t>2023-24</t>
  </si>
  <si>
    <t>2024-25</t>
  </si>
  <si>
    <t>2025-26</t>
  </si>
  <si>
    <t>2026-27</t>
  </si>
  <si>
    <t>2027-28</t>
  </si>
  <si>
    <t>2028-29</t>
  </si>
  <si>
    <t>2029-30</t>
  </si>
  <si>
    <t>2019-20 FYE price base</t>
  </si>
  <si>
    <t>£m</t>
  </si>
  <si>
    <t>AMP7 and AMP8 bioresources capex base</t>
  </si>
  <si>
    <t>Sludge transport capex base</t>
  </si>
  <si>
    <t>Sludge treatment plant capex base</t>
  </si>
  <si>
    <t>Sludge disposal plant capex base</t>
  </si>
  <si>
    <t>Bioresources management and general capex base</t>
  </si>
  <si>
    <t>Bioresources total capex base</t>
  </si>
  <si>
    <t>AMP7 and AMP8 bioresources additions capex enhancement</t>
  </si>
  <si>
    <t>Sludge transport capex enhancement</t>
  </si>
  <si>
    <t>Sludge treatment plant capex enhancement</t>
  </si>
  <si>
    <t>Sludge disposal plant capex enhancement</t>
  </si>
  <si>
    <t>Bioresources management and general capex enhancement</t>
  </si>
  <si>
    <t>Bioresources total capex enhancement</t>
  </si>
  <si>
    <t>Sludge transport capex base expenditure. Data for the years 2025-26 to 2029-30 is optional as we understand that you may not have projections for these years.</t>
  </si>
  <si>
    <t>Sludge treatment plant capex base expenditure. Data for the years 2025-26 to 2029-30 is optional as we understand that you may not have projections for these years.</t>
  </si>
  <si>
    <t>Sludge disposal plant capex base expenditure. Data for the years 2025-26 to 2029-30 is optional as we understand that you may not have projections for these years.</t>
  </si>
  <si>
    <t>Bioresources management and general capex base expenditure. Data for the years 2025-26 to 2029-30 is optional as we understand that you may not have projections for these years.</t>
  </si>
  <si>
    <t>Bioresources total capex base expenditure. Sum of lines 1 to 4.</t>
  </si>
  <si>
    <t>Sludge transport capex enhancement expenditure. Data for the years 2025-26 to 2029-30 is optional as we understand that you may not have projections for these years.</t>
  </si>
  <si>
    <t>Sludge treatment plant capex enhancement expenditure. Data for the years 2025-26 to 2029-30 is optional as we understand that you may not have projections for these years.</t>
  </si>
  <si>
    <t>Sludge disposal plant capex enhancement expenditure. Data for the years 2025-26 to 2029-30 is optional as we understand that you may not have projections for these years.</t>
  </si>
  <si>
    <t>Bioresources management and general capex enhancement expenditure. Data for the years 2025-26 to 2029-30 is optional as we understand that you may not have projections for these years.</t>
  </si>
  <si>
    <t>Bioresources total capex enhancement expenditure. Sum of lines 6 to 9.</t>
  </si>
  <si>
    <t>Depreciation and Net MEAV</t>
  </si>
  <si>
    <t>Out-turn prices as reported in the APR</t>
  </si>
  <si>
    <t>Bioresources historic cost depreciation</t>
  </si>
  <si>
    <t>HCA depreciation on pre 2020 assets</t>
  </si>
  <si>
    <t>HCA depreciation on 2020 to 2025 assets</t>
  </si>
  <si>
    <t>HCA depreciation on post 2025 assets</t>
  </si>
  <si>
    <t>Bioresources depreciation total</t>
  </si>
  <si>
    <t>2019-20 FYE prices</t>
  </si>
  <si>
    <t>NMEAV back work and forecast</t>
  </si>
  <si>
    <t>NMEAV b/f</t>
  </si>
  <si>
    <t>Depreciation on pre 2020 assets</t>
  </si>
  <si>
    <t>Depreciation on 2020 to 2025 assets</t>
  </si>
  <si>
    <t>Depreciation on post 2025 assets</t>
  </si>
  <si>
    <t>Adjustments</t>
  </si>
  <si>
    <t>NMEAV c/f</t>
  </si>
  <si>
    <t>Depreciation for Bioresources assets as reported in APR table 2D, for pre 2020 assets. Data for the years 2025-26 to 2029-30 is optional as we understand that you may not have projections for these years.</t>
  </si>
  <si>
    <t>Depreciation for Bioresources assets as reported in APR table 2D, for additions in the years 2020-21 to 2024-25. Data for the years 2025-26 to 2029-30 is optional as we understand that you may not have projections for these years.</t>
  </si>
  <si>
    <t>3</t>
  </si>
  <si>
    <t>Depreciation for Bioresources assets as reported in APR table 2D,  for additions in the years 2025-26 onwards. Data for the years 2025-26 to 2029-30 is optional as we understand that you may not have projections for these years.</t>
  </si>
  <si>
    <t>Depreciation for Bioresources assets as reported in APR table 2D. Sum of lines 1 to 3.</t>
  </si>
  <si>
    <t>Net MEAV b/f - calculated as line 11 minus line 10 minus line 9 minus line 8 minus line 7 minus line 6 for 2011-12 to 2019-20. Copied from previous year c/f for 2020-21 to 2029-30</t>
  </si>
  <si>
    <t>Capex additions - copied from sheet 4 line 5 plus sheet 4 line 10.</t>
  </si>
  <si>
    <t>Depreciation on assets commisioned before 1 April 2020 - this should be consistent to a current cost approach to calculating depreciation. This is discussed in the main document. This should reflect companies' revaluation of their bioresources assets that they undertook in 2017 to estimate the value of companies' assets in 2020. Enter as a negative value.</t>
  </si>
  <si>
    <t>Depreciation on assets commisioned between 1 April 2020 and 31 March 2025 - this should be consistent to a current cost approach to calculating depreciation. This is discussed in the main document. Enter as a negative value.</t>
  </si>
  <si>
    <t>Depreciation on assets commisioned after 1 April 2025 - this should be consistent to a current cost approach to calculating depreciation. This is discussed in the main document. Enter as a negative value.</t>
  </si>
  <si>
    <t>Adjustments for CPIH inflation, impairment, disposals etc.</t>
  </si>
  <si>
    <t>Net MEAV c/f - copied from sheet 1 for 2019-20. Copied from following years b/f balance for 2011-12 to 2018-19. Calculated as sum of lines 5 to 10 for 2021-22 onwards.</t>
  </si>
  <si>
    <t>Projected depreciation and NMEAV - Sludge transport</t>
  </si>
  <si>
    <t>Transport GMEAV</t>
  </si>
  <si>
    <t>Pre 2020 b/f</t>
  </si>
  <si>
    <t>2020-25 b/f</t>
  </si>
  <si>
    <t>2020-25 c/f</t>
  </si>
  <si>
    <t>Post 2025 b/f</t>
  </si>
  <si>
    <t>Post 2025  c/f</t>
  </si>
  <si>
    <t>Transport pre 2020 asset depreciation</t>
  </si>
  <si>
    <t>Depreciation b/f</t>
  </si>
  <si>
    <t>Charge</t>
  </si>
  <si>
    <t>Depreciation c/f</t>
  </si>
  <si>
    <t>C</t>
  </si>
  <si>
    <t>Transport 2020-25 asset depreciation</t>
  </si>
  <si>
    <t>D</t>
  </si>
  <si>
    <t>Transport post 2025 asset depreciation</t>
  </si>
  <si>
    <t>E</t>
  </si>
  <si>
    <t>Transport NMEAV</t>
  </si>
  <si>
    <t>NMEAV pre 2020 assets</t>
  </si>
  <si>
    <t>NMEAV 2020-25 assets</t>
  </si>
  <si>
    <t>NMEAV post 2025 assets</t>
  </si>
  <si>
    <t>NMEAV total assets</t>
  </si>
  <si>
    <t>GMEAV of sludge transport assets at 31/3/2020, copied from sheet 1.</t>
  </si>
  <si>
    <t>Opening balance of additions post 2020-25, zero for 2020, copied from line 4 previous year from then on.</t>
  </si>
  <si>
    <t>Additions in year copied from sheet 4.</t>
  </si>
  <si>
    <t>Sum of lines 1, 2 and 3.</t>
  </si>
  <si>
    <t>Sum of lines 3 and 5.</t>
  </si>
  <si>
    <t>Opening balance of accumulated depreciation for pre-2020 assets, derived from GMEAV and NMEAV values in sheet 1 for 2020, copied from line 7 previous year from then on.</t>
  </si>
  <si>
    <t>Depreciation charge on pre-2020 assets calculated using GMEAV in line 1 and total implied asset lives from sheet 1.</t>
  </si>
  <si>
    <t>Sum of lines 5 and 6.</t>
  </si>
  <si>
    <t>Opening balance of accumulated depreciation for 2020-25 assets, zero in  2020-21, copied from line 10 previous year from then on.</t>
  </si>
  <si>
    <t>Depreciation charge on 2020-25 assets calculated using GMEAV in line 2 and total implied asset lives from sheet 1.</t>
  </si>
  <si>
    <t>Sum of lines 10 and 11.</t>
  </si>
  <si>
    <t>Opening balance of accumulated depreciation for post 2025 assets, zero in 2025-26, copied from line 15 previous year from then on.</t>
  </si>
  <si>
    <t>Depreciation charge on post-2025 assets calculated using GMEAV in line 2 and total implied asset lives from sheet 1.</t>
  </si>
  <si>
    <t>Sum of lines 13 and 14.</t>
  </si>
  <si>
    <t>NMEAV of pre 2020 assets, line 1 minus line 7.</t>
  </si>
  <si>
    <t>NMEAV of 2020-25 assets, line 4 minus line 12.</t>
  </si>
  <si>
    <t>NMEAV of post 2025 assets, line 6 minus line 15.</t>
  </si>
  <si>
    <t>Sum of lines 16 to 19.</t>
  </si>
  <si>
    <t>Projected depreciation and NMEAV - Sludge treatment</t>
  </si>
  <si>
    <t>Treatment GMEAV</t>
  </si>
  <si>
    <t>Post 2025 c/f</t>
  </si>
  <si>
    <t>Treatment pre 2020 asset depreciation</t>
  </si>
  <si>
    <t>Treatment 2020-25 asset depreciation</t>
  </si>
  <si>
    <t>Treatment post 2025 asset depreciation</t>
  </si>
  <si>
    <t>Treatment NMEAV</t>
  </si>
  <si>
    <t>GMEAV of sludge treatment assets at 31/3/2020, copied from sheet 1.</t>
  </si>
  <si>
    <t>Projected depreciation and NMEAV - Sludge Disposal</t>
  </si>
  <si>
    <t>Disposal GMEAV</t>
  </si>
  <si>
    <t>Disposal pre 2020 asset depreciation</t>
  </si>
  <si>
    <t>Disposal 2020-25 asset depreciation</t>
  </si>
  <si>
    <t>Disposal post 2025 asset depreciation</t>
  </si>
  <si>
    <t>Disposal NMEAV</t>
  </si>
  <si>
    <t>GMEAV of sludge Disposal assets at 31/3/2020, copied from sheet 1.</t>
  </si>
  <si>
    <t>Projected depreciation and NMEAV - M&amp;G</t>
  </si>
  <si>
    <t>M&amp;G GMEAV</t>
  </si>
  <si>
    <t>M&amp;G pre 2020 asset depreciation</t>
  </si>
  <si>
    <t>M&amp;G 2020-25 asset depreciation</t>
  </si>
  <si>
    <t>M&amp;G post 2025 asset depreciation</t>
  </si>
  <si>
    <t>M&amp;G NMEAV</t>
  </si>
  <si>
    <t>GMEAV of sludge M&amp;G assets at 31/3/2020, copied from sheet 1.</t>
  </si>
  <si>
    <t>Projected depreciation and NMEAV - Total</t>
  </si>
  <si>
    <t>Total GMEAV</t>
  </si>
  <si>
    <t>Total pre 2020 asset depreciation</t>
  </si>
  <si>
    <t>Total 2020-25 asset depreciation</t>
  </si>
  <si>
    <t>Total post 2025 asset depreciation</t>
  </si>
  <si>
    <t>Total NMEAV</t>
  </si>
  <si>
    <t>GMEAV of sludge Total assets at 31/3/2020, copied from sheet 1.</t>
  </si>
  <si>
    <t>FY19.20 reporting on Current Cost Depreciation (CCD) included incorrect signage. This will be corrected as a true up in our 2021/22 MEAV calculation - as reflected per the forecast.</t>
  </si>
  <si>
    <t>Management comments</t>
  </si>
  <si>
    <t>Management has consistently applied cost allocation of Management &amp; General costs, where information is available. For years 2011-12 to 2024-25, this was allocated via capex spend within Bioresources and for years 2015-16 to 2020-21, cost was allocated via FTE.</t>
  </si>
  <si>
    <r>
      <t xml:space="preserve">Site Data
</t>
    </r>
    <r>
      <rPr>
        <i/>
        <sz val="10"/>
        <rFont val="Arial"/>
        <family val="2"/>
      </rPr>
      <t xml:space="preserve">Thames Water have a total of 40 main sites with a further 12 other identified strategic assets.
These sites have been grouped into relevant sludge categories as follows:-
•	Conventional Digestion (14 sites)
•	Advanced digestion with acid hydrolysis (1 sites)
•	Advanced digestion with Pasteurisation (2 sites)
•	Advanced digestion with Thermal Hydrolysis Process (8 sites)
•	Sludge Powered Generator (2 sites)
•	Lime Plant (1 sites)
•	Dewatering Centre (12 sites)
•	Rising Mains (2 sites) – one is a transfer between Mogden and its’s off-site dewatering facility (therefore considered as a treatment activity); the other is between Beckton STW and Riverside sludge treatment facility (therefore considered as a transport asset).
TW currently has an Advanced Energy Recovery trial project underway at Crossness. This project has been considered in the context of the Bioresources RCV allocation as a disposal asset.
Since the original 2017 submission
•	four lime stabilisation assets have been converted to dewatering facilities, but the MEAV has been retained as the assets are retained as resilience. 
•	two strategic storage facilities have been decommissioned and the land utilised for Network Plus activities. The MEAV of these assets have been removed from the current revaluation
•	One additional dewatering centre has been commissioned
</t>
    </r>
    <r>
      <rPr>
        <b/>
        <i/>
        <sz val="10"/>
        <rFont val="Arial"/>
        <family val="2"/>
      </rPr>
      <t xml:space="preserve">
Methodology
</t>
    </r>
    <r>
      <rPr>
        <i/>
        <sz val="10"/>
        <rFont val="Arial"/>
        <family val="2"/>
      </rPr>
      <t>The 2020-21 Annual Return data has been used to provide the sludge produced at each treatment facility (as listed in tab 2). The total for these is slightly lower than the total declared for 8A.1 due to a small volume of raw sludge sent to restoration outlets. The sludge produced at the thickening/dewatering centres has been taken from the 2020-21 Market Information data.
The 2017 MEAV and asset ages at each of the treatment and thickening sites has been adjusted for the change in CPIH rate between Sept-17 and Feb-22, this is an increase in costs by 4.01%. The change in asset age is 4.3years, therefore actual age has been increased by this amount and the remaining age reduced by the same amount.
The Riverside transfer pipeline was included in sludge treatment in the 2017 submission, but this has now been reallocated to sludge transport in line with the latest RAG. Similarly, the Crossness Advanced Energy Recovery trial has been reallocated to sludge disposal rather than sludge treatment as originally submitted.
Land valuation has been adjusted in line with CPIH rather than any local adjustment factors.
Using the above methodology, the nMEAV doesn’t match the RCV, therefore the GMEAV of the assets have been manually adjusted based on pro-rata of the original asset values to match the RCV. GMEAV land values haven’t been adjusted.</t>
    </r>
  </si>
  <si>
    <t>Thames Water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</si>
</sst>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00"/>
    <numFmt numFmtId="166" formatCode="#,##0.000\ "/>
    <numFmt numFmtId="167" formatCode="#,##0.0\ "/>
    <numFmt numFmtId="168" formatCode="#,##0.000"/>
  </numFmts>
  <fonts count="36">
    <font>
      <sz val="11"/>
      <color theme="1"/>
      <name val="Arial"/>
      <family val="2"/>
    </font>
    <font>
      <sz val="11"/>
      <color theme="1"/>
      <name val="Arial"/>
      <family val="2"/>
    </font>
    <font>
      <sz val="11"/>
      <color theme="1"/>
      <name val="Verdana"/>
      <family val="2"/>
    </font>
    <font>
      <sz val="10"/>
      <name val="Arial"/>
      <family val="2"/>
    </font>
    <font>
      <b/>
      <sz val="10"/>
      <name val="Arial"/>
      <family val="2"/>
    </font>
    <font>
      <b/>
      <sz val="10"/>
      <color indexed="18"/>
      <name val="Arial"/>
      <family val="2"/>
    </font>
    <font>
      <b/>
      <sz val="20"/>
      <name val="Arial"/>
      <family val="2"/>
    </font>
    <font>
      <b/>
      <sz val="16"/>
      <color indexed="9"/>
      <name val="Arial"/>
      <family val="2"/>
    </font>
    <font>
      <sz val="11"/>
      <color indexed="18"/>
      <name val="Arial"/>
      <family val="2"/>
    </font>
    <font>
      <sz val="12"/>
      <name val="Arial MT"/>
    </font>
    <font>
      <sz val="18"/>
      <name val="Arial MT"/>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color theme="0"/>
      <name val="Arial"/>
      <family val="2"/>
    </font>
    <font>
      <sz val="10"/>
      <color rgb="FF000000"/>
      <name val="Arial"/>
      <family val="2"/>
    </font>
    <font>
      <sz val="11"/>
      <color rgb="FF000000"/>
      <name val="Calibri"/>
      <family val="2"/>
    </font>
    <font>
      <sz val="16"/>
      <color theme="4" tint="-0.249977111117893"/>
      <name val="Franklin Gothic Demi"/>
      <family val="2"/>
    </font>
    <font>
      <sz val="11"/>
      <color rgb="FFFF0000"/>
      <name val="Arial"/>
      <family val="2"/>
    </font>
    <font>
      <sz val="11"/>
      <color theme="0"/>
      <name val="Arial"/>
      <family val="2"/>
    </font>
    <font>
      <sz val="11"/>
      <color theme="1"/>
      <name val="Calibri"/>
      <family val="2"/>
      <scheme val="minor"/>
    </font>
    <font>
      <sz val="10"/>
      <color theme="1"/>
      <name val="Arial"/>
      <family val="2"/>
    </font>
    <font>
      <sz val="9"/>
      <name val="Arial"/>
      <family val="2"/>
    </font>
    <font>
      <sz val="10"/>
      <name val="Franklin Gothic Demi"/>
      <family val="2"/>
    </font>
    <font>
      <sz val="10"/>
      <color theme="1"/>
      <name val="Gill Sans MT"/>
      <family val="2"/>
    </font>
    <font>
      <sz val="11"/>
      <color rgb="FF0078C9"/>
      <name val="Franklin Gothic Demi"/>
      <family val="2"/>
    </font>
    <font>
      <sz val="10"/>
      <color rgb="FF0078C9"/>
      <name val="Arial"/>
      <family val="2"/>
    </font>
    <font>
      <sz val="8"/>
      <name val="Arial"/>
      <family val="2"/>
    </font>
    <font>
      <sz val="72"/>
      <color rgb="FFFF0000"/>
      <name val="Gill Sans MT"/>
      <family val="2"/>
    </font>
    <font>
      <i/>
      <sz val="11"/>
      <color theme="1"/>
      <name val="Arial"/>
      <family val="2"/>
    </font>
    <font>
      <b/>
      <i/>
      <u/>
      <sz val="11"/>
      <color theme="1"/>
      <name val="Arial"/>
      <family val="2"/>
    </font>
    <font>
      <b/>
      <i/>
      <sz val="10"/>
      <name val="Arial"/>
      <family val="2"/>
    </font>
    <font>
      <i/>
      <sz val="10"/>
      <name val="Arial"/>
      <family val="2"/>
    </font>
    <font>
      <b/>
      <sz val="11"/>
      <color theme="8"/>
      <name val="Arial"/>
      <family val="2"/>
    </font>
    <font>
      <sz val="11"/>
      <color theme="8"/>
      <name val="Arial"/>
      <family val="2"/>
    </font>
  </fonts>
  <fills count="20">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18"/>
        <bgColor indexed="64"/>
      </patternFill>
    </fill>
    <fill>
      <patternFill patternType="solid">
        <fgColor theme="4" tint="0.39997558519241921"/>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rgb="FFE0DCD8"/>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rgb="FFDCA4C1"/>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7" tint="0.59999389629810485"/>
        <bgColor indexed="64"/>
      </patternFill>
    </fill>
  </fills>
  <borders count="7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ck">
        <color indexed="64"/>
      </left>
      <right/>
      <top/>
      <bottom/>
      <diagonal/>
    </border>
    <border>
      <left/>
      <right style="thin">
        <color indexed="18"/>
      </right>
      <top/>
      <bottom/>
      <diagonal/>
    </border>
    <border>
      <left/>
      <right/>
      <top style="thin">
        <color indexed="62"/>
      </top>
      <bottom style="thin">
        <color indexed="62"/>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thin">
        <color rgb="FF857362"/>
      </left>
      <right style="thin">
        <color rgb="FF857362"/>
      </right>
      <top style="thin">
        <color rgb="FF857362"/>
      </top>
      <bottom style="thin">
        <color rgb="FF857362"/>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theme="2" tint="-0.499984740745262"/>
      </left>
      <right style="thin">
        <color theme="2" tint="-0.499984740745262"/>
      </right>
      <top style="medium">
        <color theme="2" tint="-0.499984740745262"/>
      </top>
      <bottom/>
      <diagonal/>
    </border>
    <border>
      <left style="thin">
        <color theme="2" tint="-0.499984740745262"/>
      </left>
      <right/>
      <top style="medium">
        <color theme="2" tint="-0.499984740745262"/>
      </top>
      <bottom style="medium">
        <color theme="2" tint="-0.499984740745262"/>
      </bottom>
      <diagonal/>
    </border>
    <border>
      <left/>
      <right/>
      <top style="medium">
        <color theme="2" tint="-0.499984740745262"/>
      </top>
      <bottom style="medium">
        <color theme="2" tint="-0.499984740745262"/>
      </bottom>
      <diagonal/>
    </border>
    <border>
      <left/>
      <right style="medium">
        <color theme="2" tint="-0.499984740745262"/>
      </right>
      <top style="medium">
        <color theme="2" tint="-0.499984740745262"/>
      </top>
      <bottom style="medium">
        <color theme="2" tint="-0.499984740745262"/>
      </bottom>
      <diagonal/>
    </border>
    <border>
      <left style="medium">
        <color theme="2" tint="-0.499984740745262"/>
      </left>
      <right style="thin">
        <color theme="2" tint="-0.499984740745262"/>
      </right>
      <top style="medium">
        <color theme="2" tint="-0.499984740745262"/>
      </top>
      <bottom style="thin">
        <color theme="2" tint="-0.499984740745262"/>
      </bottom>
      <diagonal/>
    </border>
    <border>
      <left style="thin">
        <color theme="2" tint="-0.499984740745262"/>
      </left>
      <right/>
      <top style="medium">
        <color theme="2" tint="-0.499984740745262"/>
      </top>
      <bottom style="thin">
        <color theme="2" tint="-0.499984740745262"/>
      </bottom>
      <diagonal/>
    </border>
    <border>
      <left/>
      <right/>
      <top style="medium">
        <color theme="2" tint="-0.499984740745262"/>
      </top>
      <bottom style="thin">
        <color theme="2" tint="-0.499984740745262"/>
      </bottom>
      <diagonal/>
    </border>
    <border>
      <left/>
      <right style="medium">
        <color theme="2" tint="-0.499984740745262"/>
      </right>
      <top style="medium">
        <color theme="2" tint="-0.499984740745262"/>
      </top>
      <bottom style="thin">
        <color theme="2" tint="-0.499984740745262"/>
      </bottom>
      <diagonal/>
    </border>
    <border>
      <left style="medium">
        <color indexed="64"/>
      </left>
      <right style="medium">
        <color indexed="64"/>
      </right>
      <top style="medium">
        <color indexed="64"/>
      </top>
      <bottom style="thin">
        <color rgb="FF857362"/>
      </bottom>
      <diagonal/>
    </border>
    <border>
      <left style="medium">
        <color indexed="64"/>
      </left>
      <right style="medium">
        <color indexed="64"/>
      </right>
      <top style="thin">
        <color rgb="FF857362"/>
      </top>
      <bottom style="thin">
        <color rgb="FF857362"/>
      </bottom>
      <diagonal/>
    </border>
    <border>
      <left style="medium">
        <color indexed="64"/>
      </left>
      <right style="medium">
        <color indexed="64"/>
      </right>
      <top style="thin">
        <color rgb="FF857362"/>
      </top>
      <bottom style="medium">
        <color indexed="64"/>
      </bottom>
      <diagonal/>
    </border>
    <border>
      <left style="thick">
        <color theme="2" tint="-0.499984740745262"/>
      </left>
      <right style="thick">
        <color theme="2" tint="-0.499984740745262"/>
      </right>
      <top style="thick">
        <color theme="2" tint="-0.499984740745262"/>
      </top>
      <bottom style="thick">
        <color theme="2" tint="-0.499984740745262"/>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ck">
        <color rgb="FF857362"/>
      </left>
      <right/>
      <top style="thick">
        <color rgb="FF857362"/>
      </top>
      <bottom style="thick">
        <color rgb="FF857362"/>
      </bottom>
      <diagonal/>
    </border>
    <border>
      <left/>
      <right/>
      <top style="thick">
        <color rgb="FF857362"/>
      </top>
      <bottom style="thick">
        <color rgb="FF857362"/>
      </bottom>
      <diagonal/>
    </border>
    <border>
      <left style="medium">
        <color theme="2" tint="-0.499984740745262"/>
      </left>
      <right style="medium">
        <color theme="2" tint="-0.499984740745262"/>
      </right>
      <top style="medium">
        <color theme="2" tint="-0.499984740745262"/>
      </top>
      <bottom style="medium">
        <color theme="2" tint="-0.499984740745262"/>
      </bottom>
      <diagonal/>
    </border>
    <border>
      <left style="medium">
        <color theme="2" tint="-0.499984740745262"/>
      </left>
      <right style="thin">
        <color theme="2" tint="-0.499984740745262"/>
      </right>
      <top style="medium">
        <color theme="2" tint="-0.499984740745262"/>
      </top>
      <bottom style="medium">
        <color theme="2" tint="-0.499984740745262"/>
      </bottom>
      <diagonal/>
    </border>
    <border>
      <left style="medium">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medium">
        <color theme="2" tint="-0.499984740745262"/>
      </right>
      <top style="thin">
        <color theme="2" tint="-0.499984740745262"/>
      </top>
      <bottom style="thin">
        <color theme="2" tint="-0.499984740745262"/>
      </bottom>
      <diagonal/>
    </border>
    <border>
      <left style="medium">
        <color theme="2" tint="-0.499984740745262"/>
      </left>
      <right style="thin">
        <color theme="2" tint="-0.499984740745262"/>
      </right>
      <top style="thin">
        <color theme="2" tint="-0.499984740745262"/>
      </top>
      <bottom style="medium">
        <color theme="2" tint="-0.499984740745262"/>
      </bottom>
      <diagonal/>
    </border>
    <border>
      <left style="thin">
        <color theme="2" tint="-0.499984740745262"/>
      </left>
      <right/>
      <top style="thin">
        <color theme="2" tint="-0.499984740745262"/>
      </top>
      <bottom style="medium">
        <color theme="2" tint="-0.499984740745262"/>
      </bottom>
      <diagonal/>
    </border>
    <border>
      <left/>
      <right/>
      <top style="thin">
        <color theme="2" tint="-0.499984740745262"/>
      </top>
      <bottom style="medium">
        <color theme="2" tint="-0.499984740745262"/>
      </bottom>
      <diagonal/>
    </border>
    <border>
      <left/>
      <right style="medium">
        <color theme="2" tint="-0.499984740745262"/>
      </right>
      <top style="thin">
        <color theme="2" tint="-0.499984740745262"/>
      </top>
      <bottom style="medium">
        <color theme="2" tint="-0.499984740745262"/>
      </bottom>
      <diagonal/>
    </border>
    <border>
      <left style="thick">
        <color theme="2" tint="-0.499984740745262"/>
      </left>
      <right/>
      <top style="thick">
        <color theme="2" tint="-0.499984740745262"/>
      </top>
      <bottom style="thick">
        <color theme="2" tint="-0.499984740745262"/>
      </bottom>
      <diagonal/>
    </border>
    <border>
      <left/>
      <right/>
      <top style="thick">
        <color theme="2" tint="-0.499984740745262"/>
      </top>
      <bottom style="thick">
        <color theme="2" tint="-0.499984740745262"/>
      </bottom>
      <diagonal/>
    </border>
    <border>
      <left/>
      <right style="thick">
        <color theme="2" tint="-0.499984740745262"/>
      </right>
      <top style="thick">
        <color theme="2" tint="-0.499984740745262"/>
      </top>
      <bottom style="thick">
        <color theme="2" tint="-0.499984740745262"/>
      </bottom>
      <diagonal/>
    </border>
    <border>
      <left style="thick">
        <color theme="2" tint="-0.499984740745262"/>
      </left>
      <right/>
      <top/>
      <bottom/>
      <diagonal/>
    </border>
    <border>
      <left style="thick">
        <color theme="2" tint="-0.499984740745262"/>
      </left>
      <right style="thick">
        <color theme="2" tint="-0.499984740745262"/>
      </right>
      <top/>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top/>
      <bottom/>
      <diagonal/>
    </border>
    <border>
      <left style="medium">
        <color rgb="FF857362"/>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theme="2" tint="-0.499984740745262"/>
      </left>
      <right/>
      <top style="medium">
        <color theme="2" tint="-0.499984740745262"/>
      </top>
      <bottom style="medium">
        <color rgb="FF000000"/>
      </bottom>
      <diagonal/>
    </border>
    <border>
      <left style="medium">
        <color theme="2" tint="-0.499984740745262"/>
      </left>
      <right/>
      <top style="medium">
        <color rgb="FF000000"/>
      </top>
      <bottom style="medium">
        <color rgb="FF000000"/>
      </bottom>
      <diagonal/>
    </border>
    <border>
      <left style="medium">
        <color theme="2" tint="-0.499984740745262"/>
      </left>
      <right/>
      <top style="medium">
        <color rgb="FF000000"/>
      </top>
      <bottom style="medium">
        <color theme="2" tint="-0.499984740745262"/>
      </bottom>
      <diagonal/>
    </border>
    <border>
      <left style="medium">
        <color theme="2" tint="-0.499984740745262"/>
      </left>
      <right/>
      <top style="medium">
        <color theme="2" tint="-0.499984740745262"/>
      </top>
      <bottom/>
      <diagonal/>
    </border>
    <border>
      <left/>
      <right style="medium">
        <color theme="2" tint="-0.499984740745262"/>
      </right>
      <top style="medium">
        <color theme="2" tint="-0.499984740745262"/>
      </top>
      <bottom/>
      <diagonal/>
    </border>
    <border>
      <left style="medium">
        <color theme="2" tint="-0.499984740745262"/>
      </left>
      <right style="thin">
        <color theme="2" tint="-0.499984740745262"/>
      </right>
      <top/>
      <bottom style="thin">
        <color theme="2" tint="-0.499984740745262"/>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rgb="FF000000"/>
      </right>
      <top/>
      <bottom style="thin">
        <color indexed="64"/>
      </bottom>
      <diagonal/>
    </border>
    <border>
      <left style="medium">
        <color indexed="64"/>
      </left>
      <right style="medium">
        <color rgb="FF000000"/>
      </right>
      <top style="thin">
        <color indexed="64"/>
      </top>
      <bottom style="thin">
        <color indexed="64"/>
      </bottom>
      <diagonal/>
    </border>
    <border>
      <left style="medium">
        <color indexed="64"/>
      </left>
      <right/>
      <top style="thin">
        <color indexed="64"/>
      </top>
      <bottom style="medium">
        <color rgb="FF000000"/>
      </bottom>
      <diagonal/>
    </border>
    <border>
      <left/>
      <right/>
      <top style="thin">
        <color indexed="64"/>
      </top>
      <bottom style="medium">
        <color rgb="FF000000"/>
      </bottom>
      <diagonal/>
    </border>
    <border>
      <left style="medium">
        <color indexed="64"/>
      </left>
      <right style="medium">
        <color rgb="FF000000"/>
      </right>
      <top style="thin">
        <color indexed="64"/>
      </top>
      <bottom style="medium">
        <color rgb="FF000000"/>
      </bottom>
      <diagonal/>
    </border>
  </borders>
  <cellStyleXfs count="44">
    <xf numFmtId="0" fontId="0" fillId="0" borderId="0"/>
    <xf numFmtId="0" fontId="3"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37" fontId="4" fillId="3" borderId="4">
      <alignment horizontal="left"/>
    </xf>
    <xf numFmtId="37" fontId="5" fillId="3" borderId="5"/>
    <xf numFmtId="0" fontId="3" fillId="3" borderId="6" applyNumberFormat="0" applyBorder="0"/>
    <xf numFmtId="0" fontId="3" fillId="3" borderId="6" applyNumberFormat="0" applyBorder="0"/>
    <xf numFmtId="164" fontId="3" fillId="0" borderId="0" applyFont="0" applyFill="0" applyBorder="0" applyAlignment="0" applyProtection="0"/>
    <xf numFmtId="0" fontId="6" fillId="3" borderId="7"/>
    <xf numFmtId="37" fontId="3" fillId="3" borderId="0">
      <alignment horizontal="right"/>
    </xf>
    <xf numFmtId="37" fontId="3" fillId="3" borderId="0">
      <alignment horizontal="right"/>
    </xf>
    <xf numFmtId="0" fontId="3" fillId="0" borderId="0"/>
    <xf numFmtId="0" fontId="1" fillId="0" borderId="0"/>
    <xf numFmtId="0" fontId="3" fillId="0" borderId="0"/>
    <xf numFmtId="0" fontId="3" fillId="0" borderId="0"/>
    <xf numFmtId="9" fontId="3" fillId="0" borderId="0" applyFont="0" applyFill="0" applyBorder="0" applyAlignment="0" applyProtection="0"/>
    <xf numFmtId="37" fontId="7" fillId="4" borderId="8"/>
    <xf numFmtId="0" fontId="8" fillId="0" borderId="9">
      <alignment horizontal="right"/>
    </xf>
    <xf numFmtId="0" fontId="9" fillId="0" borderId="0"/>
    <xf numFmtId="0" fontId="10" fillId="0" borderId="0"/>
    <xf numFmtId="40" fontId="11" fillId="2" borderId="0">
      <alignment horizontal="right"/>
    </xf>
    <xf numFmtId="0" fontId="12" fillId="2" borderId="0">
      <alignment horizontal="right"/>
    </xf>
    <xf numFmtId="0" fontId="13" fillId="2" borderId="12"/>
    <xf numFmtId="0" fontId="13" fillId="0" borderId="0" applyBorder="0">
      <alignment horizontal="centerContinuous"/>
    </xf>
    <xf numFmtId="0" fontId="14" fillId="0" borderId="0" applyBorder="0">
      <alignment horizontal="centerContinuous"/>
    </xf>
    <xf numFmtId="0" fontId="13" fillId="2" borderId="12"/>
    <xf numFmtId="0" fontId="13" fillId="2" borderId="12"/>
    <xf numFmtId="0" fontId="13" fillId="2" borderId="12"/>
    <xf numFmtId="0" fontId="16" fillId="0" borderId="0" applyNumberFormat="0" applyBorder="0" applyProtection="0"/>
    <xf numFmtId="0" fontId="17" fillId="0" borderId="0"/>
    <xf numFmtId="0" fontId="2" fillId="0" borderId="0"/>
    <xf numFmtId="0" fontId="2" fillId="0" borderId="0"/>
    <xf numFmtId="164" fontId="1" fillId="0" borderId="0" applyFont="0" applyFill="0" applyBorder="0" applyAlignment="0" applyProtection="0"/>
    <xf numFmtId="0" fontId="2"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21" fillId="0" borderId="0"/>
    <xf numFmtId="164" fontId="21" fillId="0" borderId="0" applyFont="0" applyFill="0" applyBorder="0" applyAlignment="0" applyProtection="0"/>
    <xf numFmtId="9" fontId="21" fillId="0" borderId="0" applyFont="0" applyFill="0" applyBorder="0" applyAlignment="0" applyProtection="0"/>
    <xf numFmtId="0" fontId="1" fillId="0" borderId="0"/>
    <xf numFmtId="164" fontId="1" fillId="0" borderId="0" applyFont="0" applyFill="0" applyBorder="0" applyAlignment="0" applyProtection="0"/>
  </cellStyleXfs>
  <cellXfs count="238">
    <xf numFmtId="0" fontId="0" fillId="0" borderId="0" xfId="0"/>
    <xf numFmtId="0" fontId="15" fillId="5" borderId="3" xfId="12" applyFont="1" applyFill="1" applyBorder="1" applyAlignment="1">
      <alignment horizontal="center" vertical="center" wrapText="1"/>
    </xf>
    <xf numFmtId="0" fontId="3" fillId="2" borderId="10" xfId="1" applyFill="1" applyBorder="1" applyAlignment="1">
      <alignment horizontal="center" vertical="center"/>
    </xf>
    <xf numFmtId="0" fontId="4" fillId="2" borderId="3" xfId="1" applyFont="1" applyFill="1" applyBorder="1" applyAlignment="1">
      <alignment horizontal="center" vertical="center"/>
    </xf>
    <xf numFmtId="0" fontId="4" fillId="2" borderId="3" xfId="1" applyFont="1" applyFill="1" applyBorder="1" applyAlignment="1">
      <alignment vertical="center"/>
    </xf>
    <xf numFmtId="0" fontId="3" fillId="2" borderId="11" xfId="1" applyFill="1" applyBorder="1" applyAlignment="1">
      <alignment vertical="center"/>
    </xf>
    <xf numFmtId="0" fontId="3" fillId="0" borderId="0" xfId="1" applyAlignment="1">
      <alignment horizontal="center" vertical="center"/>
    </xf>
    <xf numFmtId="0" fontId="4" fillId="0" borderId="0" xfId="1" applyFont="1" applyAlignment="1">
      <alignment horizontal="center" vertical="center"/>
    </xf>
    <xf numFmtId="0" fontId="3" fillId="0" borderId="0" xfId="1" applyAlignment="1">
      <alignment vertical="center"/>
    </xf>
    <xf numFmtId="0" fontId="18" fillId="0" borderId="0" xfId="0" applyFont="1"/>
    <xf numFmtId="0" fontId="19" fillId="0" borderId="0" xfId="0" applyFont="1"/>
    <xf numFmtId="0" fontId="4" fillId="2" borderId="13"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14" xfId="1" applyFont="1" applyFill="1" applyBorder="1" applyAlignment="1">
      <alignment horizontal="center" vertical="center"/>
    </xf>
    <xf numFmtId="0" fontId="3" fillId="2" borderId="15" xfId="1" applyFill="1" applyBorder="1" applyAlignment="1">
      <alignment horizontal="center" vertical="center"/>
    </xf>
    <xf numFmtId="0" fontId="3" fillId="2" borderId="16" xfId="1" applyFill="1" applyBorder="1" applyAlignment="1">
      <alignment horizontal="center" vertical="center"/>
    </xf>
    <xf numFmtId="0" fontId="3" fillId="2" borderId="14" xfId="1" applyFill="1" applyBorder="1" applyAlignment="1">
      <alignment horizontal="center" vertical="center"/>
    </xf>
    <xf numFmtId="0" fontId="3" fillId="2" borderId="17" xfId="1" applyFill="1" applyBorder="1" applyAlignment="1">
      <alignment horizontal="center" vertical="center"/>
    </xf>
    <xf numFmtId="0" fontId="20" fillId="0" borderId="0" xfId="0" applyFont="1"/>
    <xf numFmtId="0" fontId="3" fillId="2" borderId="10" xfId="1" applyFill="1" applyBorder="1" applyAlignment="1">
      <alignment vertical="center"/>
    </xf>
    <xf numFmtId="0" fontId="3" fillId="2" borderId="14" xfId="1" applyFill="1" applyBorder="1" applyAlignment="1">
      <alignment vertical="center"/>
    </xf>
    <xf numFmtId="0" fontId="15" fillId="5" borderId="3" xfId="12" quotePrefix="1" applyFont="1" applyFill="1" applyBorder="1" applyAlignment="1">
      <alignment horizontal="center" vertical="center" wrapText="1"/>
    </xf>
    <xf numFmtId="0" fontId="4" fillId="2" borderId="3" xfId="1" applyFont="1" applyFill="1" applyBorder="1" applyAlignment="1">
      <alignment vertical="center" wrapText="1"/>
    </xf>
    <xf numFmtId="0" fontId="25" fillId="0" borderId="0" xfId="42" applyFont="1"/>
    <xf numFmtId="0" fontId="23" fillId="0" borderId="0" xfId="12" applyFont="1" applyAlignment="1">
      <alignment vertical="center"/>
    </xf>
    <xf numFmtId="0" fontId="23" fillId="0" borderId="0" xfId="12" applyFont="1" applyAlignment="1">
      <alignment horizontal="left" vertical="center"/>
    </xf>
    <xf numFmtId="0" fontId="23" fillId="6" borderId="19" xfId="12" applyFont="1" applyFill="1" applyBorder="1" applyProtection="1">
      <protection locked="0"/>
    </xf>
    <xf numFmtId="0" fontId="23" fillId="0" borderId="0" xfId="12" applyFont="1" applyAlignment="1">
      <alignment horizontal="left"/>
    </xf>
    <xf numFmtId="0" fontId="23" fillId="7" borderId="19" xfId="12" applyFont="1" applyFill="1" applyBorder="1"/>
    <xf numFmtId="0" fontId="23" fillId="8" borderId="19" xfId="12" applyFont="1" applyFill="1" applyBorder="1"/>
    <xf numFmtId="0" fontId="22" fillId="0" borderId="0" xfId="14" applyFont="1" applyAlignment="1">
      <alignment vertical="center"/>
    </xf>
    <xf numFmtId="0" fontId="22" fillId="0" borderId="0" xfId="14" applyFont="1" applyAlignment="1">
      <alignment horizontal="left" vertical="center"/>
    </xf>
    <xf numFmtId="0" fontId="26" fillId="9" borderId="20" xfId="0" applyFont="1" applyFill="1" applyBorder="1" applyAlignment="1">
      <alignment vertical="center"/>
    </xf>
    <xf numFmtId="0" fontId="27" fillId="9" borderId="21" xfId="12" applyFont="1" applyFill="1" applyBorder="1" applyAlignment="1">
      <alignment horizontal="left" vertical="center"/>
    </xf>
    <xf numFmtId="0" fontId="27" fillId="9" borderId="21" xfId="12" applyFont="1" applyFill="1" applyBorder="1" applyAlignment="1">
      <alignment vertical="center"/>
    </xf>
    <xf numFmtId="0" fontId="27" fillId="9" borderId="22" xfId="12" applyFont="1" applyFill="1" applyBorder="1" applyAlignment="1">
      <alignment vertical="center"/>
    </xf>
    <xf numFmtId="0" fontId="26" fillId="0" borderId="0" xfId="0" applyFont="1" applyAlignment="1">
      <alignment vertical="center"/>
    </xf>
    <xf numFmtId="0" fontId="27" fillId="0" borderId="0" xfId="12" applyFont="1" applyAlignment="1">
      <alignment horizontal="left" vertical="center"/>
    </xf>
    <xf numFmtId="0" fontId="27" fillId="0" borderId="0" xfId="12" applyFont="1" applyAlignment="1">
      <alignment vertical="center"/>
    </xf>
    <xf numFmtId="0" fontId="3" fillId="0" borderId="0" xfId="12" applyAlignment="1">
      <alignment vertical="center"/>
    </xf>
    <xf numFmtId="0" fontId="3" fillId="0" borderId="0" xfId="12" applyAlignment="1">
      <alignment horizontal="left" vertical="center"/>
    </xf>
    <xf numFmtId="0" fontId="24" fillId="0" borderId="23" xfId="12" applyFont="1" applyBorder="1" applyAlignment="1">
      <alignment horizontal="center" vertical="top"/>
    </xf>
    <xf numFmtId="0" fontId="23" fillId="0" borderId="27" xfId="12" applyFont="1" applyBorder="1" applyAlignment="1">
      <alignment horizontal="left" vertical="top"/>
    </xf>
    <xf numFmtId="0" fontId="23" fillId="6" borderId="32" xfId="12" applyFont="1" applyFill="1" applyBorder="1" applyProtection="1">
      <protection locked="0"/>
    </xf>
    <xf numFmtId="165" fontId="23" fillId="7" borderId="3" xfId="12" applyNumberFormat="1" applyFont="1" applyFill="1" applyBorder="1"/>
    <xf numFmtId="166" fontId="23" fillId="7" borderId="3" xfId="12" applyNumberFormat="1" applyFont="1" applyFill="1" applyBorder="1"/>
    <xf numFmtId="166" fontId="0" fillId="0" borderId="0" xfId="0" applyNumberFormat="1"/>
    <xf numFmtId="166" fontId="23" fillId="7" borderId="33" xfId="43" applyNumberFormat="1" applyFont="1" applyFill="1" applyBorder="1" applyProtection="1"/>
    <xf numFmtId="0" fontId="0" fillId="0" borderId="0" xfId="0" applyAlignment="1">
      <alignment wrapText="1"/>
    </xf>
    <xf numFmtId="166" fontId="23" fillId="10" borderId="31" xfId="43" applyNumberFormat="1" applyFont="1" applyFill="1" applyBorder="1" applyProtection="1"/>
    <xf numFmtId="167" fontId="23" fillId="11" borderId="33" xfId="43" applyNumberFormat="1" applyFont="1" applyFill="1" applyBorder="1" applyProtection="1"/>
    <xf numFmtId="166" fontId="23" fillId="10" borderId="32" xfId="43" applyNumberFormat="1" applyFont="1" applyFill="1" applyBorder="1" applyProtection="1"/>
    <xf numFmtId="166" fontId="23" fillId="12" borderId="31" xfId="43" applyNumberFormat="1" applyFont="1" applyFill="1" applyBorder="1" applyProtection="1"/>
    <xf numFmtId="165" fontId="23" fillId="7" borderId="18" xfId="12" applyNumberFormat="1" applyFont="1" applyFill="1" applyBorder="1"/>
    <xf numFmtId="0" fontId="23" fillId="6" borderId="33" xfId="12" applyFont="1" applyFill="1" applyBorder="1" applyProtection="1">
      <protection locked="0"/>
    </xf>
    <xf numFmtId="0" fontId="24" fillId="0" borderId="34" xfId="12" applyFont="1" applyBorder="1" applyAlignment="1">
      <alignment horizontal="center" vertical="top"/>
    </xf>
    <xf numFmtId="0" fontId="23" fillId="0" borderId="34" xfId="12" applyFont="1" applyBorder="1" applyAlignment="1">
      <alignment vertical="top" wrapText="1"/>
    </xf>
    <xf numFmtId="0" fontId="3" fillId="0" borderId="11" xfId="1" applyBorder="1" applyAlignment="1">
      <alignment vertical="center"/>
    </xf>
    <xf numFmtId="0" fontId="3" fillId="2" borderId="34" xfId="1" applyFill="1" applyBorder="1" applyAlignment="1">
      <alignment vertical="top"/>
    </xf>
    <xf numFmtId="0" fontId="3" fillId="2" borderId="35" xfId="1" applyFill="1" applyBorder="1" applyAlignment="1">
      <alignment horizontal="center" vertical="center"/>
    </xf>
    <xf numFmtId="0" fontId="3" fillId="2" borderId="37" xfId="1" applyFill="1" applyBorder="1" applyAlignment="1">
      <alignment horizontal="center" vertical="center"/>
    </xf>
    <xf numFmtId="0" fontId="4" fillId="2" borderId="36" xfId="1" applyFont="1" applyFill="1" applyBorder="1" applyAlignment="1">
      <alignment horizontal="center" vertical="center"/>
    </xf>
    <xf numFmtId="0" fontId="4" fillId="2" borderId="15" xfId="1" applyFont="1" applyFill="1" applyBorder="1" applyAlignment="1">
      <alignment horizontal="center" vertical="center"/>
    </xf>
    <xf numFmtId="0" fontId="15" fillId="5" borderId="3" xfId="12" applyFont="1" applyFill="1" applyBorder="1" applyAlignment="1">
      <alignment horizontal="center" vertical="center"/>
    </xf>
    <xf numFmtId="0" fontId="0" fillId="0" borderId="11" xfId="0" applyBorder="1"/>
    <xf numFmtId="0" fontId="4" fillId="2" borderId="38" xfId="1" applyFont="1" applyFill="1" applyBorder="1" applyAlignment="1">
      <alignment horizontal="center" vertical="center"/>
    </xf>
    <xf numFmtId="0" fontId="3" fillId="2" borderId="39" xfId="1" applyFill="1" applyBorder="1" applyAlignment="1">
      <alignment vertical="center"/>
    </xf>
    <xf numFmtId="0" fontId="3" fillId="2" borderId="39" xfId="1" applyFill="1" applyBorder="1" applyAlignment="1">
      <alignment horizontal="center" vertical="center"/>
    </xf>
    <xf numFmtId="0" fontId="29" fillId="0" borderId="0" xfId="42" applyFont="1"/>
    <xf numFmtId="165" fontId="3" fillId="14" borderId="15" xfId="1" applyNumberFormat="1" applyFill="1" applyBorder="1" applyAlignment="1">
      <alignment horizontal="center" vertical="center"/>
    </xf>
    <xf numFmtId="165" fontId="3" fillId="13" borderId="38" xfId="1" applyNumberFormat="1" applyFill="1" applyBorder="1" applyAlignment="1">
      <alignment horizontal="center" vertical="center"/>
    </xf>
    <xf numFmtId="165" fontId="3" fillId="13" borderId="15" xfId="1" applyNumberFormat="1" applyFill="1" applyBorder="1" applyAlignment="1">
      <alignment horizontal="center" vertical="center"/>
    </xf>
    <xf numFmtId="165" fontId="3" fillId="5" borderId="36" xfId="1" applyNumberFormat="1" applyFill="1" applyBorder="1" applyAlignment="1">
      <alignment horizontal="center" vertical="center"/>
    </xf>
    <xf numFmtId="165" fontId="3" fillId="15" borderId="38" xfId="1" applyNumberFormat="1" applyFill="1" applyBorder="1" applyAlignment="1">
      <alignment horizontal="center" vertical="center"/>
    </xf>
    <xf numFmtId="165" fontId="3" fillId="5" borderId="15" xfId="1" applyNumberFormat="1" applyFill="1" applyBorder="1" applyAlignment="1">
      <alignment horizontal="center" vertical="center"/>
    </xf>
    <xf numFmtId="0" fontId="3" fillId="2" borderId="35" xfId="1" applyFill="1" applyBorder="1" applyAlignment="1">
      <alignment vertical="center"/>
    </xf>
    <xf numFmtId="165" fontId="3" fillId="14" borderId="10" xfId="1" applyNumberFormat="1" applyFill="1" applyBorder="1" applyAlignment="1">
      <alignment horizontal="center" vertical="center"/>
    </xf>
    <xf numFmtId="165" fontId="3" fillId="13" borderId="39" xfId="1" applyNumberFormat="1" applyFill="1" applyBorder="1" applyAlignment="1">
      <alignment horizontal="center" vertical="center"/>
    </xf>
    <xf numFmtId="165" fontId="3" fillId="5" borderId="35" xfId="1" applyNumberFormat="1" applyFill="1" applyBorder="1" applyAlignment="1">
      <alignment horizontal="center" vertical="center"/>
    </xf>
    <xf numFmtId="165" fontId="3" fillId="13" borderId="10" xfId="1" applyNumberFormat="1" applyFill="1" applyBorder="1" applyAlignment="1">
      <alignment horizontal="center" vertical="center"/>
    </xf>
    <xf numFmtId="165" fontId="3" fillId="5" borderId="10" xfId="1" applyNumberFormat="1" applyFill="1" applyBorder="1" applyAlignment="1">
      <alignment horizontal="center" vertical="center"/>
    </xf>
    <xf numFmtId="0" fontId="23" fillId="0" borderId="0" xfId="12" applyFont="1" applyAlignment="1">
      <alignment horizontal="left" vertical="top"/>
    </xf>
    <xf numFmtId="0" fontId="4" fillId="2" borderId="16" xfId="1" applyFont="1" applyFill="1" applyBorder="1" applyAlignment="1">
      <alignment horizontal="center" vertical="center"/>
    </xf>
    <xf numFmtId="165" fontId="3" fillId="5" borderId="16" xfId="1" applyNumberFormat="1" applyFill="1" applyBorder="1" applyAlignment="1">
      <alignment horizontal="center" vertical="center"/>
    </xf>
    <xf numFmtId="165" fontId="3" fillId="5" borderId="14" xfId="1" applyNumberFormat="1" applyFill="1" applyBorder="1" applyAlignment="1">
      <alignment horizontal="center" vertical="center"/>
    </xf>
    <xf numFmtId="0" fontId="4" fillId="2" borderId="17" xfId="1" applyFont="1" applyFill="1" applyBorder="1" applyAlignment="1">
      <alignment horizontal="center" vertical="center"/>
    </xf>
    <xf numFmtId="0" fontId="3" fillId="2" borderId="37" xfId="1" applyFill="1" applyBorder="1" applyAlignment="1">
      <alignment vertical="center"/>
    </xf>
    <xf numFmtId="165" fontId="3" fillId="5" borderId="17" xfId="1" applyNumberFormat="1" applyFill="1" applyBorder="1" applyAlignment="1">
      <alignment horizontal="center" vertical="center"/>
    </xf>
    <xf numFmtId="165" fontId="3" fillId="5" borderId="37" xfId="1" applyNumberFormat="1" applyFill="1" applyBorder="1" applyAlignment="1">
      <alignment horizontal="center" vertical="center"/>
    </xf>
    <xf numFmtId="165" fontId="3" fillId="16" borderId="15" xfId="1" applyNumberFormat="1" applyFill="1" applyBorder="1" applyAlignment="1">
      <alignment horizontal="right" vertical="center"/>
    </xf>
    <xf numFmtId="0" fontId="4" fillId="0" borderId="3" xfId="1" applyFont="1" applyBorder="1" applyAlignment="1">
      <alignment horizontal="center" vertical="center"/>
    </xf>
    <xf numFmtId="0" fontId="4" fillId="0" borderId="13" xfId="1" applyFont="1" applyBorder="1" applyAlignment="1">
      <alignment vertical="center"/>
    </xf>
    <xf numFmtId="165" fontId="3" fillId="11" borderId="36" xfId="1" applyNumberFormat="1" applyFill="1" applyBorder="1" applyAlignment="1">
      <alignment horizontal="right" vertical="center"/>
    </xf>
    <xf numFmtId="0" fontId="0" fillId="0" borderId="0" xfId="0" applyAlignment="1">
      <alignment horizontal="left" vertical="center"/>
    </xf>
    <xf numFmtId="0" fontId="23" fillId="0" borderId="27" xfId="12" applyFont="1" applyBorder="1" applyAlignment="1">
      <alignment horizontal="left" vertical="center"/>
    </xf>
    <xf numFmtId="0" fontId="3" fillId="0" borderId="10" xfId="1" applyBorder="1" applyAlignment="1">
      <alignment vertical="center"/>
    </xf>
    <xf numFmtId="0" fontId="3" fillId="0" borderId="10" xfId="1" applyBorder="1" applyAlignment="1">
      <alignment horizontal="center" vertical="center"/>
    </xf>
    <xf numFmtId="0" fontId="3" fillId="0" borderId="35" xfId="1" applyBorder="1" applyAlignment="1">
      <alignment horizontal="center" vertical="center"/>
    </xf>
    <xf numFmtId="165" fontId="3" fillId="0" borderId="0" xfId="1" applyNumberFormat="1" applyAlignment="1">
      <alignment horizontal="center" vertical="center"/>
    </xf>
    <xf numFmtId="168" fontId="25" fillId="0" borderId="0" xfId="42" applyNumberFormat="1" applyFont="1"/>
    <xf numFmtId="165" fontId="25" fillId="0" borderId="0" xfId="42" applyNumberFormat="1" applyFont="1"/>
    <xf numFmtId="0" fontId="26" fillId="9" borderId="40" xfId="0" applyFont="1" applyFill="1" applyBorder="1" applyAlignment="1">
      <alignment vertical="center"/>
    </xf>
    <xf numFmtId="0" fontId="27" fillId="9" borderId="41" xfId="12" applyFont="1" applyFill="1" applyBorder="1" applyAlignment="1">
      <alignment vertical="center"/>
    </xf>
    <xf numFmtId="0" fontId="24" fillId="0" borderId="42" xfId="12" applyFont="1" applyBorder="1" applyAlignment="1">
      <alignment horizontal="center" vertical="top"/>
    </xf>
    <xf numFmtId="0" fontId="23" fillId="0" borderId="42" xfId="12" applyFont="1" applyBorder="1" applyAlignment="1">
      <alignment horizontal="left" vertical="top"/>
    </xf>
    <xf numFmtId="0" fontId="4" fillId="0" borderId="3" xfId="1" applyFont="1" applyBorder="1" applyAlignment="1">
      <alignment horizontal="center" vertical="center" wrapText="1"/>
    </xf>
    <xf numFmtId="0" fontId="4" fillId="0" borderId="13" xfId="1" applyFont="1" applyBorder="1" applyAlignment="1">
      <alignment vertical="center" wrapText="1"/>
    </xf>
    <xf numFmtId="0" fontId="3" fillId="0" borderId="0" xfId="1" applyAlignment="1">
      <alignment vertical="center" wrapText="1"/>
    </xf>
    <xf numFmtId="166" fontId="0" fillId="0" borderId="0" xfId="0" applyNumberFormat="1" applyAlignment="1">
      <alignment wrapText="1"/>
    </xf>
    <xf numFmtId="0" fontId="0" fillId="0" borderId="11" xfId="0" applyBorder="1" applyAlignment="1">
      <alignment wrapText="1"/>
    </xf>
    <xf numFmtId="0" fontId="4" fillId="2" borderId="3" xfId="1" applyFont="1" applyFill="1" applyBorder="1" applyAlignment="1">
      <alignment horizontal="center" vertical="center" wrapText="1"/>
    </xf>
    <xf numFmtId="0" fontId="24" fillId="15" borderId="42" xfId="12" applyFont="1" applyFill="1" applyBorder="1" applyAlignment="1">
      <alignment horizontal="left" vertical="top"/>
    </xf>
    <xf numFmtId="0" fontId="24" fillId="0" borderId="23" xfId="12" applyFont="1" applyBorder="1" applyAlignment="1">
      <alignment horizontal="left" vertical="top"/>
    </xf>
    <xf numFmtId="165" fontId="3" fillId="10" borderId="16" xfId="1" applyNumberFormat="1" applyFill="1" applyBorder="1" applyAlignment="1">
      <alignment horizontal="right" vertical="center"/>
    </xf>
    <xf numFmtId="165" fontId="3" fillId="10" borderId="14" xfId="1" applyNumberFormat="1" applyFill="1" applyBorder="1" applyAlignment="1">
      <alignment horizontal="right" vertical="center"/>
    </xf>
    <xf numFmtId="0" fontId="23" fillId="0" borderId="43" xfId="12" applyFont="1" applyBorder="1" applyAlignment="1">
      <alignment horizontal="left" vertical="top"/>
    </xf>
    <xf numFmtId="0" fontId="23" fillId="0" borderId="44" xfId="12" applyFont="1" applyBorder="1" applyAlignment="1">
      <alignment horizontal="left" vertical="center"/>
    </xf>
    <xf numFmtId="0" fontId="23" fillId="0" borderId="48" xfId="12" applyFont="1" applyBorder="1" applyAlignment="1">
      <alignment horizontal="left" vertical="center"/>
    </xf>
    <xf numFmtId="0" fontId="24" fillId="0" borderId="34" xfId="12" applyFont="1" applyBorder="1" applyAlignment="1">
      <alignment vertical="top"/>
    </xf>
    <xf numFmtId="0" fontId="24" fillId="0" borderId="56" xfId="12" applyFont="1" applyBorder="1" applyAlignment="1">
      <alignment vertical="top"/>
    </xf>
    <xf numFmtId="0" fontId="23" fillId="0" borderId="56" xfId="12" applyFont="1" applyBorder="1" applyAlignment="1">
      <alignment vertical="top" wrapText="1"/>
    </xf>
    <xf numFmtId="0" fontId="0" fillId="0" borderId="55" xfId="0" applyBorder="1"/>
    <xf numFmtId="0" fontId="23" fillId="0" borderId="34" xfId="12" applyFont="1" applyBorder="1" applyAlignment="1">
      <alignment horizontal="center" vertical="top"/>
    </xf>
    <xf numFmtId="0" fontId="4" fillId="2" borderId="57" xfId="1" applyFont="1" applyFill="1" applyBorder="1" applyAlignment="1">
      <alignment horizontal="center" vertical="center"/>
    </xf>
    <xf numFmtId="0" fontId="3" fillId="2" borderId="57" xfId="1" applyFill="1" applyBorder="1" applyAlignment="1">
      <alignment vertical="center"/>
    </xf>
    <xf numFmtId="0" fontId="3" fillId="2" borderId="57" xfId="1" applyFill="1" applyBorder="1" applyAlignment="1">
      <alignment horizontal="center" vertical="center"/>
    </xf>
    <xf numFmtId="166" fontId="23" fillId="10" borderId="32" xfId="43" applyNumberFormat="1" applyFont="1" applyFill="1" applyBorder="1" applyProtection="1">
      <protection locked="0"/>
    </xf>
    <xf numFmtId="167" fontId="23" fillId="10" borderId="32" xfId="43" applyNumberFormat="1" applyFont="1" applyFill="1" applyBorder="1" applyProtection="1">
      <protection locked="0"/>
    </xf>
    <xf numFmtId="0" fontId="3" fillId="0" borderId="35" xfId="1" applyBorder="1" applyAlignment="1">
      <alignment vertical="center"/>
    </xf>
    <xf numFmtId="0" fontId="15" fillId="0" borderId="0" xfId="12" applyFont="1" applyAlignment="1">
      <alignment horizontal="left" vertical="center"/>
    </xf>
    <xf numFmtId="0" fontId="15" fillId="0" borderId="0" xfId="12" applyFont="1" applyAlignment="1">
      <alignment horizontal="center" vertical="center" wrapText="1"/>
    </xf>
    <xf numFmtId="0" fontId="15" fillId="0" borderId="0" xfId="12" applyFont="1" applyAlignment="1">
      <alignment horizontal="center" vertical="center"/>
    </xf>
    <xf numFmtId="0" fontId="4" fillId="2" borderId="35" xfId="1" applyFont="1" applyFill="1" applyBorder="1" applyAlignment="1">
      <alignment horizontal="center" vertical="center"/>
    </xf>
    <xf numFmtId="0" fontId="3" fillId="2" borderId="36" xfId="1" applyFill="1" applyBorder="1" applyAlignment="1">
      <alignment horizontal="center" vertical="center"/>
    </xf>
    <xf numFmtId="0" fontId="24" fillId="0" borderId="61" xfId="12" applyFont="1" applyBorder="1" applyAlignment="1">
      <alignment horizontal="center" vertical="top"/>
    </xf>
    <xf numFmtId="0" fontId="23" fillId="0" borderId="61" xfId="12" applyFont="1" applyBorder="1" applyAlignment="1">
      <alignment horizontal="center" vertical="top"/>
    </xf>
    <xf numFmtId="165" fontId="3" fillId="0" borderId="0" xfId="1" applyNumberFormat="1" applyAlignment="1">
      <alignment horizontal="right" vertical="center"/>
    </xf>
    <xf numFmtId="0" fontId="23" fillId="15" borderId="63" xfId="12" applyFont="1" applyFill="1" applyBorder="1" applyAlignment="1">
      <alignment horizontal="left" vertical="center"/>
    </xf>
    <xf numFmtId="0" fontId="23" fillId="15" borderId="64" xfId="12" applyFont="1" applyFill="1" applyBorder="1" applyAlignment="1">
      <alignment horizontal="left" vertical="center"/>
    </xf>
    <xf numFmtId="0" fontId="23" fillId="15" borderId="65" xfId="12" applyFont="1" applyFill="1" applyBorder="1" applyAlignment="1">
      <alignment horizontal="left" vertical="center"/>
    </xf>
    <xf numFmtId="0" fontId="23" fillId="0" borderId="68" xfId="12" applyFont="1" applyBorder="1" applyAlignment="1">
      <alignment horizontal="left" vertical="center"/>
    </xf>
    <xf numFmtId="165" fontId="3" fillId="10" borderId="69" xfId="1" applyNumberFormat="1" applyFill="1" applyBorder="1" applyAlignment="1">
      <alignment horizontal="right" vertical="center"/>
    </xf>
    <xf numFmtId="165" fontId="3" fillId="10" borderId="70" xfId="1" applyNumberFormat="1" applyFill="1" applyBorder="1" applyAlignment="1">
      <alignment horizontal="right" vertical="center"/>
    </xf>
    <xf numFmtId="0" fontId="3" fillId="2" borderId="71" xfId="1" applyFill="1" applyBorder="1" applyAlignment="1">
      <alignment vertical="center"/>
    </xf>
    <xf numFmtId="0" fontId="3" fillId="2" borderId="72" xfId="1" applyFill="1" applyBorder="1" applyAlignment="1">
      <alignment vertical="center"/>
    </xf>
    <xf numFmtId="0" fontId="3" fillId="2" borderId="73" xfId="1" applyFill="1" applyBorder="1" applyAlignment="1">
      <alignment vertical="center"/>
    </xf>
    <xf numFmtId="165" fontId="3" fillId="10" borderId="62" xfId="1" applyNumberFormat="1" applyFill="1" applyBorder="1" applyAlignment="1">
      <alignment horizontal="right" vertical="center"/>
    </xf>
    <xf numFmtId="165" fontId="3" fillId="10" borderId="76" xfId="1" applyNumberFormat="1" applyFill="1" applyBorder="1" applyAlignment="1">
      <alignment horizontal="right" vertical="center"/>
    </xf>
    <xf numFmtId="165" fontId="3" fillId="10" borderId="77" xfId="1" applyNumberFormat="1" applyFill="1" applyBorder="1" applyAlignment="1">
      <alignment horizontal="right" vertical="center"/>
    </xf>
    <xf numFmtId="165" fontId="3" fillId="10" borderId="78" xfId="1" applyNumberFormat="1" applyFill="1" applyBorder="1" applyAlignment="1">
      <alignment horizontal="right" vertical="center"/>
    </xf>
    <xf numFmtId="0" fontId="3" fillId="2" borderId="38" xfId="1" applyFill="1" applyBorder="1" applyAlignment="1">
      <alignment horizontal="center" vertical="center"/>
    </xf>
    <xf numFmtId="165" fontId="3" fillId="11" borderId="17" xfId="1" applyNumberFormat="1" applyFill="1" applyBorder="1" applyAlignment="1">
      <alignment horizontal="right" vertical="center"/>
    </xf>
    <xf numFmtId="0" fontId="16" fillId="2" borderId="10" xfId="1" applyFont="1" applyFill="1" applyBorder="1" applyAlignment="1">
      <alignment vertical="center"/>
    </xf>
    <xf numFmtId="165" fontId="3" fillId="17" borderId="15" xfId="1" applyNumberFormat="1" applyFill="1" applyBorder="1" applyAlignment="1">
      <alignment horizontal="center" vertical="center"/>
    </xf>
    <xf numFmtId="165" fontId="3" fillId="17" borderId="17" xfId="1" applyNumberFormat="1" applyFill="1" applyBorder="1" applyAlignment="1">
      <alignment horizontal="center" vertical="center"/>
    </xf>
    <xf numFmtId="165" fontId="3" fillId="17" borderId="16" xfId="1" applyNumberFormat="1" applyFill="1" applyBorder="1" applyAlignment="1">
      <alignment horizontal="center" vertical="center"/>
    </xf>
    <xf numFmtId="165" fontId="3" fillId="0" borderId="15" xfId="1" applyNumberFormat="1" applyBorder="1" applyAlignment="1">
      <alignment horizontal="center" vertical="center"/>
    </xf>
    <xf numFmtId="165" fontId="3" fillId="14" borderId="36" xfId="1" applyNumberFormat="1" applyFill="1" applyBorder="1" applyAlignment="1">
      <alignment horizontal="center" vertical="center"/>
    </xf>
    <xf numFmtId="165" fontId="3" fillId="14" borderId="16" xfId="1" applyNumberFormat="1" applyFill="1" applyBorder="1" applyAlignment="1">
      <alignment horizontal="center" vertical="center"/>
    </xf>
    <xf numFmtId="165" fontId="3" fillId="0" borderId="36" xfId="1" applyNumberFormat="1" applyBorder="1" applyAlignment="1">
      <alignment horizontal="center" vertical="center"/>
    </xf>
    <xf numFmtId="165" fontId="3" fillId="14" borderId="35" xfId="1" applyNumberFormat="1" applyFill="1" applyBorder="1" applyAlignment="1">
      <alignment horizontal="center" vertical="center"/>
    </xf>
    <xf numFmtId="165" fontId="3" fillId="15" borderId="15" xfId="1" applyNumberFormat="1" applyFill="1" applyBorder="1" applyAlignment="1">
      <alignment horizontal="center" vertical="center"/>
    </xf>
    <xf numFmtId="0" fontId="15" fillId="0" borderId="57" xfId="12" applyFont="1" applyBorder="1" applyAlignment="1">
      <alignment horizontal="center" vertical="center" wrapText="1"/>
    </xf>
    <xf numFmtId="165" fontId="23" fillId="10" borderId="32" xfId="43" applyNumberFormat="1" applyFont="1" applyFill="1" applyBorder="1" applyProtection="1"/>
    <xf numFmtId="165" fontId="23" fillId="10" borderId="13" xfId="43" applyNumberFormat="1" applyFont="1" applyFill="1" applyBorder="1" applyProtection="1"/>
    <xf numFmtId="165" fontId="23" fillId="12" borderId="35" xfId="43" applyNumberFormat="1" applyFont="1" applyFill="1" applyBorder="1" applyProtection="1"/>
    <xf numFmtId="165" fontId="23" fillId="10" borderId="18" xfId="43" applyNumberFormat="1" applyFont="1" applyFill="1" applyBorder="1" applyProtection="1"/>
    <xf numFmtId="165" fontId="3" fillId="18" borderId="15" xfId="1" applyNumberFormat="1" applyFill="1" applyBorder="1" applyAlignment="1">
      <alignment horizontal="right" vertical="center"/>
    </xf>
    <xf numFmtId="165" fontId="3" fillId="19" borderId="15" xfId="1" applyNumberFormat="1" applyFill="1" applyBorder="1" applyAlignment="1">
      <alignment horizontal="right" vertical="center"/>
    </xf>
    <xf numFmtId="165" fontId="3" fillId="11" borderId="15" xfId="1" applyNumberFormat="1" applyFill="1" applyBorder="1" applyAlignment="1">
      <alignment horizontal="right" vertical="center"/>
    </xf>
    <xf numFmtId="165" fontId="3" fillId="11" borderId="10" xfId="1" applyNumberFormat="1" applyFill="1" applyBorder="1" applyAlignment="1">
      <alignment horizontal="right" vertical="center"/>
    </xf>
    <xf numFmtId="165" fontId="3" fillId="11" borderId="35" xfId="1" applyNumberFormat="1" applyFill="1" applyBorder="1" applyAlignment="1">
      <alignment horizontal="right" vertical="center"/>
    </xf>
    <xf numFmtId="165" fontId="3" fillId="11" borderId="37" xfId="1" applyNumberFormat="1" applyFill="1" applyBorder="1" applyAlignment="1">
      <alignment horizontal="right" vertical="center"/>
    </xf>
    <xf numFmtId="165" fontId="3" fillId="11" borderId="38" xfId="1" applyNumberFormat="1" applyFill="1" applyBorder="1" applyAlignment="1">
      <alignment horizontal="right" vertical="center"/>
    </xf>
    <xf numFmtId="165" fontId="3" fillId="11" borderId="74" xfId="1" applyNumberFormat="1" applyFill="1" applyBorder="1" applyAlignment="1">
      <alignment horizontal="right" vertical="center"/>
    </xf>
    <xf numFmtId="165" fontId="3" fillId="11" borderId="75" xfId="1" applyNumberFormat="1" applyFill="1" applyBorder="1" applyAlignment="1">
      <alignment horizontal="right" vertical="center"/>
    </xf>
    <xf numFmtId="0" fontId="30" fillId="0" borderId="0" xfId="0" applyFont="1"/>
    <xf numFmtId="0" fontId="31" fillId="0" borderId="0" xfId="0" applyFont="1"/>
    <xf numFmtId="0" fontId="4" fillId="2" borderId="0" xfId="1" applyFont="1" applyFill="1" applyBorder="1" applyAlignment="1">
      <alignment horizontal="center" vertical="center"/>
    </xf>
    <xf numFmtId="0" fontId="3" fillId="2" borderId="0" xfId="1" applyFill="1" applyBorder="1" applyAlignment="1">
      <alignment vertical="center"/>
    </xf>
    <xf numFmtId="0" fontId="3" fillId="2" borderId="0" xfId="1" applyFill="1" applyBorder="1" applyAlignment="1">
      <alignment horizontal="center" vertical="center"/>
    </xf>
    <xf numFmtId="165" fontId="3" fillId="10" borderId="0" xfId="1" applyNumberFormat="1" applyFill="1" applyBorder="1" applyAlignment="1">
      <alignment horizontal="right" vertical="center"/>
    </xf>
    <xf numFmtId="165" fontId="23" fillId="0" borderId="0" xfId="43" applyNumberFormat="1" applyFont="1" applyFill="1" applyBorder="1" applyProtection="1"/>
    <xf numFmtId="0" fontId="4" fillId="0" borderId="0" xfId="1" applyFont="1" applyFill="1" applyBorder="1" applyAlignment="1">
      <alignment horizontal="center" vertical="center"/>
    </xf>
    <xf numFmtId="0" fontId="3" fillId="0" borderId="0" xfId="1" applyFill="1" applyBorder="1" applyAlignment="1">
      <alignment vertical="center"/>
    </xf>
    <xf numFmtId="0" fontId="3" fillId="0" borderId="0" xfId="1" applyFill="1" applyBorder="1" applyAlignment="1">
      <alignment horizontal="center" vertical="center"/>
    </xf>
    <xf numFmtId="0" fontId="0" fillId="0" borderId="0" xfId="0" applyFill="1"/>
    <xf numFmtId="0" fontId="34" fillId="0" borderId="0" xfId="0" applyFont="1"/>
    <xf numFmtId="0" fontId="35" fillId="0" borderId="0" xfId="0" applyFont="1"/>
    <xf numFmtId="0" fontId="15" fillId="5" borderId="1" xfId="12" applyFont="1" applyFill="1" applyBorder="1" applyAlignment="1">
      <alignment horizontal="left" vertical="center"/>
    </xf>
    <xf numFmtId="0" fontId="15" fillId="5" borderId="2" xfId="12" applyFont="1" applyFill="1" applyBorder="1" applyAlignment="1">
      <alignment horizontal="left" vertical="center"/>
    </xf>
    <xf numFmtId="0" fontId="24" fillId="0" borderId="0" xfId="12" applyFont="1" applyAlignment="1">
      <alignment vertical="center"/>
    </xf>
    <xf numFmtId="0" fontId="23" fillId="0" borderId="34" xfId="12" applyFont="1" applyBorder="1" applyAlignment="1">
      <alignment horizontal="left" vertical="top" wrapText="1"/>
    </xf>
    <xf numFmtId="0" fontId="26" fillId="9" borderId="20" xfId="0" applyFont="1" applyFill="1" applyBorder="1" applyAlignment="1">
      <alignment horizontal="left" vertical="center"/>
    </xf>
    <xf numFmtId="0" fontId="26" fillId="9" borderId="21" xfId="0" applyFont="1" applyFill="1" applyBorder="1" applyAlignment="1">
      <alignment horizontal="left" vertical="center"/>
    </xf>
    <xf numFmtId="0" fontId="26" fillId="9" borderId="22" xfId="0" applyFont="1" applyFill="1" applyBorder="1" applyAlignment="1">
      <alignment horizontal="left" vertical="center"/>
    </xf>
    <xf numFmtId="0" fontId="32" fillId="0" borderId="0" xfId="1" applyFont="1" applyFill="1" applyBorder="1" applyAlignment="1">
      <alignment horizontal="left" vertical="center" wrapText="1"/>
    </xf>
    <xf numFmtId="0" fontId="32" fillId="0" borderId="0" xfId="1" applyFont="1" applyFill="1" applyBorder="1" applyAlignment="1">
      <alignment horizontal="left" vertical="center"/>
    </xf>
    <xf numFmtId="0" fontId="24" fillId="0" borderId="52" xfId="12" applyFont="1" applyBorder="1" applyAlignment="1">
      <alignment horizontal="left" vertical="top"/>
    </xf>
    <xf numFmtId="0" fontId="24" fillId="0" borderId="53" xfId="12" applyFont="1" applyBorder="1" applyAlignment="1">
      <alignment horizontal="left" vertical="top"/>
    </xf>
    <xf numFmtId="0" fontId="24" fillId="0" borderId="54" xfId="12" applyFont="1" applyBorder="1" applyAlignment="1">
      <alignment horizontal="left" vertical="top"/>
    </xf>
    <xf numFmtId="0" fontId="23" fillId="0" borderId="42" xfId="12" applyFont="1" applyBorder="1" applyAlignment="1">
      <alignment horizontal="left" vertical="top" wrapText="1"/>
    </xf>
    <xf numFmtId="0" fontId="24" fillId="0" borderId="42" xfId="12" applyFont="1" applyBorder="1" applyAlignment="1">
      <alignment horizontal="center" vertical="top"/>
    </xf>
    <xf numFmtId="0" fontId="23" fillId="0" borderId="61" xfId="12" applyFont="1" applyBorder="1" applyAlignment="1">
      <alignment horizontal="left" vertical="top" wrapText="1"/>
    </xf>
    <xf numFmtId="0" fontId="24" fillId="0" borderId="61" xfId="12" applyFont="1" applyBorder="1" applyAlignment="1">
      <alignment horizontal="left" vertical="top"/>
    </xf>
    <xf numFmtId="0" fontId="26" fillId="9" borderId="60" xfId="0" applyFont="1" applyFill="1" applyBorder="1" applyAlignment="1">
      <alignment horizontal="left" vertical="center"/>
    </xf>
    <xf numFmtId="0" fontId="26" fillId="9" borderId="0" xfId="0" applyFont="1" applyFill="1" applyAlignment="1">
      <alignment horizontal="left" vertical="center"/>
    </xf>
    <xf numFmtId="0" fontId="3" fillId="2" borderId="61" xfId="1" applyFill="1" applyBorder="1" applyAlignment="1">
      <alignment horizontal="left" vertical="center"/>
    </xf>
    <xf numFmtId="0" fontId="3" fillId="0" borderId="61" xfId="1" applyBorder="1" applyAlignment="1">
      <alignment horizontal="left" vertical="center"/>
    </xf>
    <xf numFmtId="0" fontId="15" fillId="5" borderId="59" xfId="12" applyFont="1" applyFill="1" applyBorder="1" applyAlignment="1">
      <alignment horizontal="center" vertical="center" wrapText="1"/>
    </xf>
    <xf numFmtId="0" fontId="15" fillId="5" borderId="0" xfId="12" applyFont="1" applyFill="1" applyAlignment="1">
      <alignment horizontal="center" vertical="center" wrapText="1"/>
    </xf>
    <xf numFmtId="0" fontId="24" fillId="15" borderId="66" xfId="12" applyFont="1" applyFill="1" applyBorder="1" applyAlignment="1">
      <alignment horizontal="left" vertical="top"/>
    </xf>
    <xf numFmtId="0" fontId="24" fillId="15" borderId="67" xfId="12" applyFont="1" applyFill="1" applyBorder="1" applyAlignment="1">
      <alignment horizontal="left" vertical="top"/>
    </xf>
    <xf numFmtId="0" fontId="30" fillId="0" borderId="0" xfId="0" applyFont="1" applyAlignment="1">
      <alignment horizontal="left" wrapText="1"/>
    </xf>
    <xf numFmtId="0" fontId="23" fillId="0" borderId="49" xfId="12" applyFont="1" applyBorder="1" applyAlignment="1">
      <alignment horizontal="left" vertical="center" wrapText="1"/>
    </xf>
    <xf numFmtId="0" fontId="23" fillId="0" borderId="50" xfId="12" applyFont="1" applyBorder="1" applyAlignment="1">
      <alignment horizontal="left" vertical="center" wrapText="1"/>
    </xf>
    <xf numFmtId="0" fontId="23" fillId="0" borderId="51" xfId="12" applyFont="1" applyBorder="1" applyAlignment="1">
      <alignment horizontal="left" vertical="center" wrapText="1"/>
    </xf>
    <xf numFmtId="0" fontId="24" fillId="0" borderId="24" xfId="12" applyFont="1" applyBorder="1" applyAlignment="1">
      <alignment horizontal="left" vertical="top"/>
    </xf>
    <xf numFmtId="0" fontId="24" fillId="0" borderId="25" xfId="12" applyFont="1" applyBorder="1" applyAlignment="1">
      <alignment horizontal="left" vertical="top"/>
    </xf>
    <xf numFmtId="0" fontId="24" fillId="0" borderId="26" xfId="12" applyFont="1" applyBorder="1" applyAlignment="1">
      <alignment horizontal="left" vertical="top"/>
    </xf>
    <xf numFmtId="0" fontId="23" fillId="0" borderId="28" xfId="12" applyFont="1" applyBorder="1" applyAlignment="1">
      <alignment vertical="center" wrapText="1"/>
    </xf>
    <xf numFmtId="0" fontId="23" fillId="0" borderId="29" xfId="12" applyFont="1" applyBorder="1" applyAlignment="1">
      <alignment vertical="center" wrapText="1"/>
    </xf>
    <xf numFmtId="0" fontId="23" fillId="0" borderId="30" xfId="12" applyFont="1" applyBorder="1" applyAlignment="1">
      <alignment vertical="center" wrapText="1"/>
    </xf>
    <xf numFmtId="0" fontId="23" fillId="0" borderId="45" xfId="12" applyFont="1" applyBorder="1" applyAlignment="1">
      <alignment horizontal="left" vertical="center" wrapText="1"/>
    </xf>
    <xf numFmtId="0" fontId="23" fillId="0" borderId="46" xfId="12" applyFont="1" applyBorder="1" applyAlignment="1">
      <alignment horizontal="left" vertical="center" wrapText="1"/>
    </xf>
    <xf numFmtId="0" fontId="23" fillId="0" borderId="47" xfId="12" applyFont="1" applyBorder="1" applyAlignment="1">
      <alignment horizontal="left" vertical="center" wrapText="1"/>
    </xf>
    <xf numFmtId="0" fontId="23" fillId="0" borderId="45" xfId="12" applyFont="1" applyBorder="1" applyAlignment="1">
      <alignment vertical="center" wrapText="1"/>
    </xf>
    <xf numFmtId="0" fontId="23" fillId="0" borderId="46" xfId="12" applyFont="1" applyBorder="1" applyAlignment="1">
      <alignment vertical="center" wrapText="1"/>
    </xf>
    <xf numFmtId="0" fontId="23" fillId="0" borderId="47" xfId="12" applyFont="1" applyBorder="1" applyAlignment="1">
      <alignment vertical="center" wrapText="1"/>
    </xf>
    <xf numFmtId="0" fontId="23" fillId="0" borderId="28" xfId="12" applyFont="1" applyBorder="1" applyAlignment="1">
      <alignment horizontal="left" vertical="top" wrapText="1"/>
    </xf>
    <xf numFmtId="0" fontId="23" fillId="0" borderId="29" xfId="12" applyFont="1" applyBorder="1" applyAlignment="1">
      <alignment horizontal="left" vertical="top" wrapText="1"/>
    </xf>
    <xf numFmtId="0" fontId="23" fillId="0" borderId="30" xfId="12" applyFont="1" applyBorder="1" applyAlignment="1">
      <alignment horizontal="left" vertical="top" wrapText="1"/>
    </xf>
    <xf numFmtId="0" fontId="23" fillId="0" borderId="24" xfId="12" applyFont="1" applyBorder="1" applyAlignment="1">
      <alignment horizontal="left" vertical="top" wrapText="1"/>
    </xf>
    <xf numFmtId="0" fontId="23" fillId="0" borderId="25" xfId="12" applyFont="1" applyBorder="1" applyAlignment="1">
      <alignment horizontal="left" vertical="top" wrapText="1"/>
    </xf>
    <xf numFmtId="0" fontId="23" fillId="0" borderId="26" xfId="12" applyFont="1" applyBorder="1" applyAlignment="1">
      <alignment horizontal="left" vertical="top" wrapText="1"/>
    </xf>
    <xf numFmtId="0" fontId="15" fillId="5" borderId="1" xfId="12" applyFont="1" applyFill="1" applyBorder="1" applyAlignment="1">
      <alignment horizontal="center" vertical="center"/>
    </xf>
    <xf numFmtId="0" fontId="15" fillId="5" borderId="58" xfId="12" applyFont="1" applyFill="1" applyBorder="1" applyAlignment="1">
      <alignment horizontal="center" vertical="center"/>
    </xf>
    <xf numFmtId="0" fontId="15" fillId="5" borderId="2" xfId="12" applyFont="1" applyFill="1" applyBorder="1" applyAlignment="1">
      <alignment horizontal="center" vertical="center"/>
    </xf>
  </cellXfs>
  <cellStyles count="44">
    <cellStyle name="Att1" xfId="2" xr:uid="{00000000-0005-0000-0000-000000000000}"/>
    <cellStyle name="Att1 2" xfId="3" xr:uid="{00000000-0005-0000-0000-000001000000}"/>
    <cellStyle name="bold_text" xfId="4" xr:uid="{00000000-0005-0000-0000-000002000000}"/>
    <cellStyle name="boldbluetxt_green" xfId="5" xr:uid="{00000000-0005-0000-0000-000003000000}"/>
    <cellStyle name="box" xfId="6" xr:uid="{00000000-0005-0000-0000-000004000000}"/>
    <cellStyle name="box 2" xfId="7" xr:uid="{00000000-0005-0000-0000-000005000000}"/>
    <cellStyle name="Comma" xfId="43" builtinId="3"/>
    <cellStyle name="Comma 2" xfId="8" xr:uid="{00000000-0005-0000-0000-000007000000}"/>
    <cellStyle name="Comma 2 2" xfId="35" xr:uid="{00000000-0005-0000-0000-000008000000}"/>
    <cellStyle name="Comma 3" xfId="33" xr:uid="{00000000-0005-0000-0000-000009000000}"/>
    <cellStyle name="Comma 4" xfId="40" xr:uid="{00000000-0005-0000-0000-00000A000000}"/>
    <cellStyle name="Header" xfId="9" xr:uid="{00000000-0005-0000-0000-00000B000000}"/>
    <cellStyle name="Header3rdlevel" xfId="10" xr:uid="{00000000-0005-0000-0000-00000C000000}"/>
    <cellStyle name="Header3rdlevel 2" xfId="11" xr:uid="{00000000-0005-0000-0000-00000D000000}"/>
    <cellStyle name="NJS" xfId="20" xr:uid="{00000000-0005-0000-0000-00000E000000}"/>
    <cellStyle name="Normal" xfId="0" builtinId="0"/>
    <cellStyle name="Normal 10" xfId="39" xr:uid="{00000000-0005-0000-0000-000010000000}"/>
    <cellStyle name="Normal 2" xfId="1" xr:uid="{00000000-0005-0000-0000-000011000000}"/>
    <cellStyle name="Normal 2 2" xfId="12" xr:uid="{00000000-0005-0000-0000-000012000000}"/>
    <cellStyle name="Normal 2 3" xfId="29" xr:uid="{00000000-0005-0000-0000-000013000000}"/>
    <cellStyle name="Normal 3" xfId="13" xr:uid="{00000000-0005-0000-0000-000014000000}"/>
    <cellStyle name="Normal 3 2" xfId="36" xr:uid="{00000000-0005-0000-0000-000015000000}"/>
    <cellStyle name="Normal 3 3 2" xfId="42" xr:uid="{00000000-0005-0000-0000-000016000000}"/>
    <cellStyle name="Normal 4" xfId="14" xr:uid="{00000000-0005-0000-0000-000017000000}"/>
    <cellStyle name="Normal 4 2" xfId="15" xr:uid="{00000000-0005-0000-0000-000018000000}"/>
    <cellStyle name="Normal 5" xfId="19" xr:uid="{00000000-0005-0000-0000-000019000000}"/>
    <cellStyle name="Normal 6" xfId="30" xr:uid="{00000000-0005-0000-0000-00001A000000}"/>
    <cellStyle name="Normal 7" xfId="31" xr:uid="{00000000-0005-0000-0000-00001B000000}"/>
    <cellStyle name="Normal 8" xfId="32" xr:uid="{00000000-0005-0000-0000-00001C000000}"/>
    <cellStyle name="Normal 9" xfId="34" xr:uid="{00000000-0005-0000-0000-00001D000000}"/>
    <cellStyle name="Output Amounts" xfId="21" xr:uid="{00000000-0005-0000-0000-00001E000000}"/>
    <cellStyle name="Output Column Headings" xfId="22" xr:uid="{00000000-0005-0000-0000-00001F000000}"/>
    <cellStyle name="Output Line Items" xfId="23" xr:uid="{00000000-0005-0000-0000-000020000000}"/>
    <cellStyle name="Output Line Items 2" xfId="26" xr:uid="{00000000-0005-0000-0000-000021000000}"/>
    <cellStyle name="Output Line Items 2 2" xfId="28" xr:uid="{00000000-0005-0000-0000-000022000000}"/>
    <cellStyle name="Output Line Items 3" xfId="27" xr:uid="{00000000-0005-0000-0000-000023000000}"/>
    <cellStyle name="Output Report Heading" xfId="24" xr:uid="{00000000-0005-0000-0000-000024000000}"/>
    <cellStyle name="Output Report Title" xfId="25" xr:uid="{00000000-0005-0000-0000-000025000000}"/>
    <cellStyle name="Percent 2" xfId="16" xr:uid="{00000000-0005-0000-0000-000027000000}"/>
    <cellStyle name="Percent 3" xfId="37" xr:uid="{00000000-0005-0000-0000-000028000000}"/>
    <cellStyle name="Percent 3 2" xfId="38" xr:uid="{00000000-0005-0000-0000-000029000000}"/>
    <cellStyle name="Percent 4" xfId="41" xr:uid="{00000000-0005-0000-0000-00002A000000}"/>
    <cellStyle name="white_text_on_blue" xfId="17" xr:uid="{00000000-0005-0000-0000-00002B000000}"/>
    <cellStyle name="year_formats_pink" xfId="18" xr:uid="{00000000-0005-0000-0000-00002C000000}"/>
  </cellStyles>
  <dxfs count="0"/>
  <tableStyles count="0" defaultTableStyle="TableStyleMedium2" defaultPivotStyle="PivotStyleLight16"/>
  <colors>
    <mruColors>
      <color rgb="FFDCA4C1"/>
      <color rgb="FFEEE8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1</xdr:col>
      <xdr:colOff>476249</xdr:colOff>
      <xdr:row>3</xdr:row>
      <xdr:rowOff>28573</xdr:rowOff>
    </xdr:from>
    <xdr:ext cx="8387604" cy="5664015"/>
    <xdr:sp macro="" textlink="">
      <xdr:nvSpPr>
        <xdr:cNvPr id="2" name="TextBox 1">
          <a:extLst>
            <a:ext uri="{FF2B5EF4-FFF2-40B4-BE49-F238E27FC236}">
              <a16:creationId xmlns:a16="http://schemas.microsoft.com/office/drawing/2014/main" id="{6B777670-365F-4399-BA9F-BCAEA1A98AB9}"/>
            </a:ext>
          </a:extLst>
        </xdr:cNvPr>
        <xdr:cNvSpPr txBox="1"/>
      </xdr:nvSpPr>
      <xdr:spPr>
        <a:xfrm>
          <a:off x="1159808" y="566455"/>
          <a:ext cx="8387604" cy="5664015"/>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200" b="1">
              <a:solidFill>
                <a:schemeClr val="tx1"/>
              </a:solidFill>
              <a:effectLst/>
              <a:latin typeface="Krub" panose="00000500000000000000" pitchFamily="2" charset="-34"/>
              <a:ea typeface="+mn-ea"/>
              <a:cs typeface="Krub" panose="00000500000000000000" pitchFamily="2" charset="-34"/>
            </a:rPr>
            <a:t>Overview</a:t>
          </a:r>
        </a:p>
        <a:p>
          <a:endParaRPr lang="en-GB" sz="1200">
            <a:solidFill>
              <a:schemeClr val="tx1"/>
            </a:solidFill>
            <a:effectLst/>
            <a:latin typeface="Krub" panose="00000500000000000000" pitchFamily="2" charset="-34"/>
            <a:ea typeface="+mn-ea"/>
            <a:cs typeface="Krub" panose="00000500000000000000" pitchFamily="2" charset="-34"/>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aseline="0">
              <a:solidFill>
                <a:schemeClr val="tx1"/>
              </a:solidFill>
              <a:effectLst/>
              <a:latin typeface="Krub" panose="00000500000000000000" pitchFamily="2" charset="-34"/>
              <a:ea typeface="+mn-ea"/>
              <a:cs typeface="Krub" panose="00000500000000000000" pitchFamily="2" charset="-34"/>
            </a:rPr>
            <a:t>The objective of this data request is to provide bioresources net MEAV and depreciation data in a standardised manner. This will inform our assessment of which data is most appropriate to use in our econometric cost benchmarking models at PR24. </a:t>
          </a:r>
          <a:endParaRPr lang="en-GB" sz="1200">
            <a:solidFill>
              <a:schemeClr val="tx1"/>
            </a:solidFill>
            <a:effectLst/>
            <a:latin typeface="Krub" panose="00000500000000000000" pitchFamily="2" charset="-34"/>
            <a:ea typeface="+mn-ea"/>
            <a:cs typeface="Krub" panose="00000500000000000000" pitchFamily="2" charset="-34"/>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200" baseline="0">
            <a:solidFill>
              <a:sysClr val="windowText" lastClr="000000"/>
            </a:solidFill>
            <a:effectLst/>
            <a:latin typeface="Krub" panose="00000500000000000000" pitchFamily="2" charset="-34"/>
            <a:ea typeface="+mn-ea"/>
            <a:cs typeface="Krub" panose="00000500000000000000" pitchFamily="2" charset="-34"/>
          </a:endParaRPr>
        </a:p>
        <a:p>
          <a:r>
            <a:rPr lang="en-GB" sz="1200" b="1">
              <a:solidFill>
                <a:schemeClr val="tx1"/>
              </a:solidFill>
              <a:effectLst/>
              <a:latin typeface="Krub" panose="00000500000000000000" pitchFamily="2" charset="-34"/>
              <a:ea typeface="+mn-ea"/>
              <a:cs typeface="Krub" panose="00000500000000000000" pitchFamily="2" charset="-34"/>
            </a:rPr>
            <a:t>Basis of the data to be provided</a:t>
          </a:r>
        </a:p>
        <a:p>
          <a:endParaRPr lang="en-GB" sz="1200">
            <a:solidFill>
              <a:schemeClr val="tx1"/>
            </a:solidFill>
            <a:effectLst/>
            <a:latin typeface="Krub" panose="00000500000000000000" pitchFamily="2" charset="-34"/>
            <a:ea typeface="+mn-ea"/>
            <a:cs typeface="Krub" panose="00000500000000000000" pitchFamily="2" charset="-34"/>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aseline="0">
              <a:solidFill>
                <a:schemeClr val="tx1"/>
              </a:solidFill>
              <a:effectLst/>
              <a:latin typeface="Krub" panose="00000500000000000000" pitchFamily="2" charset="-34"/>
              <a:ea typeface="+mn-ea"/>
              <a:cs typeface="Krub" panose="00000500000000000000" pitchFamily="2" charset="-34"/>
            </a:rPr>
            <a:t>Where companies are required to provide forecast information (i.e. for additions) this should be provided consistent with the information provided at PR19 and which informed wastewater feeder model. For the avoidance of doubt, companies do not need to make new projections of their activities, but provide data consistent with their previous forecasts. </a:t>
          </a:r>
        </a:p>
        <a:p>
          <a:pPr marL="0" marR="0" lvl="0" indent="0" defTabSz="914400" eaLnBrk="1" fontAlgn="auto" latinLnBrk="0" hangingPunct="1">
            <a:lnSpc>
              <a:spcPct val="100000"/>
            </a:lnSpc>
            <a:spcBef>
              <a:spcPts val="0"/>
            </a:spcBef>
            <a:spcAft>
              <a:spcPts val="0"/>
            </a:spcAft>
            <a:buClrTx/>
            <a:buSzTx/>
            <a:buFontTx/>
            <a:buNone/>
            <a:tabLst/>
            <a:defRPr/>
          </a:pPr>
          <a:endParaRPr lang="en-GB" sz="1200" baseline="0">
            <a:solidFill>
              <a:schemeClr val="tx1"/>
            </a:solidFill>
            <a:effectLst/>
            <a:latin typeface="Krub" panose="00000500000000000000" pitchFamily="2" charset="-34"/>
            <a:ea typeface="+mn-ea"/>
            <a:cs typeface="Krub" panose="00000500000000000000" pitchFamily="2" charset="-34"/>
          </a:endParaRPr>
        </a:p>
        <a:p>
          <a:r>
            <a:rPr lang="en-GB" sz="1200" baseline="0">
              <a:solidFill>
                <a:schemeClr val="tx1"/>
              </a:solidFill>
              <a:effectLst/>
              <a:latin typeface="Krub" panose="00000500000000000000" pitchFamily="2" charset="-34"/>
              <a:ea typeface="+mn-ea"/>
              <a:cs typeface="Krub" panose="00000500000000000000" pitchFamily="2" charset="-34"/>
            </a:rPr>
            <a:t>Where companies are required to provide historical data on an adjusted basis (i.e. current cost depreciation) they should take account of the guidance in this spreadsheet and in the consultation docment including in Annex 3. </a:t>
          </a:r>
        </a:p>
        <a:p>
          <a:endParaRPr lang="en-GB" sz="1200" baseline="0">
            <a:solidFill>
              <a:schemeClr val="tx1"/>
            </a:solidFill>
            <a:effectLst/>
            <a:latin typeface="Krub" panose="00000500000000000000" pitchFamily="2" charset="-34"/>
            <a:ea typeface="+mn-ea"/>
            <a:cs typeface="Krub" panose="00000500000000000000" pitchFamily="2" charset="-34"/>
          </a:endParaRPr>
        </a:p>
        <a:p>
          <a:r>
            <a:rPr lang="en-GB" sz="1200" b="0" baseline="0">
              <a:solidFill>
                <a:schemeClr val="tx1"/>
              </a:solidFill>
              <a:effectLst/>
              <a:latin typeface="Krub" panose="00000500000000000000" pitchFamily="2" charset="-34"/>
              <a:ea typeface="+mn-ea"/>
              <a:cs typeface="Krub" panose="00000500000000000000" pitchFamily="2" charset="-34"/>
            </a:rPr>
            <a:t>Data that is requested in real terms (i.e. 2019-20 prices) should use CPIH to make any required adjustments. </a:t>
          </a:r>
        </a:p>
        <a:p>
          <a:endParaRPr lang="en-GB" sz="1200" b="1" baseline="0">
            <a:solidFill>
              <a:schemeClr val="tx1"/>
            </a:solidFill>
            <a:effectLst/>
            <a:latin typeface="Krub" panose="00000500000000000000" pitchFamily="2" charset="-34"/>
            <a:ea typeface="+mn-ea"/>
            <a:cs typeface="Krub" panose="00000500000000000000" pitchFamily="2" charset="-34"/>
          </a:endParaRPr>
        </a:p>
        <a:p>
          <a:r>
            <a:rPr lang="en-GB" sz="1200" b="1" baseline="0">
              <a:solidFill>
                <a:schemeClr val="tx1"/>
              </a:solidFill>
              <a:effectLst/>
              <a:latin typeface="Krub" panose="00000500000000000000" pitchFamily="2" charset="-34"/>
              <a:ea typeface="+mn-ea"/>
              <a:cs typeface="Krub" panose="00000500000000000000" pitchFamily="2" charset="-34"/>
            </a:rPr>
            <a:t>Contact details</a:t>
          </a:r>
        </a:p>
        <a:p>
          <a:endParaRPr lang="en-GB" sz="1200" b="1" baseline="0">
            <a:solidFill>
              <a:schemeClr val="tx1"/>
            </a:solidFill>
            <a:effectLst/>
            <a:latin typeface="Krub" panose="00000500000000000000" pitchFamily="2" charset="-34"/>
            <a:ea typeface="+mn-ea"/>
            <a:cs typeface="Krub" panose="00000500000000000000" pitchFamily="2" charset="-34"/>
          </a:endParaRPr>
        </a:p>
        <a:p>
          <a:r>
            <a:rPr lang="en-GB" sz="1200" b="0" baseline="0">
              <a:solidFill>
                <a:schemeClr val="tx1"/>
              </a:solidFill>
              <a:effectLst/>
              <a:latin typeface="Krub" panose="00000500000000000000" pitchFamily="2" charset="-34"/>
              <a:ea typeface="+mn-ea"/>
              <a:cs typeface="Krub" panose="00000500000000000000" pitchFamily="2" charset="-34"/>
            </a:rPr>
            <a:t>The consultation document provides details of how to submit your reponse to this information request. </a:t>
          </a:r>
        </a:p>
        <a:p>
          <a:endParaRPr lang="en-GB" sz="1200" b="0" baseline="0">
            <a:solidFill>
              <a:schemeClr val="tx1"/>
            </a:solidFill>
            <a:effectLst/>
            <a:latin typeface="Krub" panose="00000500000000000000" pitchFamily="2" charset="-34"/>
            <a:ea typeface="+mn-ea"/>
            <a:cs typeface="Krub" panose="00000500000000000000" pitchFamily="2" charset="-34"/>
          </a:endParaRPr>
        </a:p>
        <a:p>
          <a:r>
            <a:rPr lang="en-GB" sz="1200" b="0" baseline="0">
              <a:solidFill>
                <a:schemeClr val="tx1"/>
              </a:solidFill>
              <a:effectLst/>
              <a:latin typeface="Krub" panose="00000500000000000000" pitchFamily="2" charset="-34"/>
              <a:ea typeface="+mn-ea"/>
              <a:cs typeface="Krub" panose="00000500000000000000" pitchFamily="2" charset="-34"/>
            </a:rPr>
            <a:t>If you have any queries during the consultation period about how to populate this data request, please contact: </a:t>
          </a:r>
          <a:r>
            <a:rPr lang="en-GB" sz="1200" b="0" baseline="0">
              <a:solidFill>
                <a:schemeClr val="accent5"/>
              </a:solidFill>
              <a:effectLst/>
              <a:latin typeface="Krub" panose="00000500000000000000" pitchFamily="2" charset="-34"/>
              <a:ea typeface="+mn-ea"/>
              <a:cs typeface="Krub" panose="00000500000000000000" pitchFamily="2" charset="-34"/>
            </a:rPr>
            <a:t>robert.lee@ofwat.gov.uk</a:t>
          </a:r>
        </a:p>
        <a:p>
          <a:endParaRPr lang="en-GB" sz="1200" b="0" baseline="0">
            <a:solidFill>
              <a:schemeClr val="tx1"/>
            </a:solidFill>
            <a:effectLst/>
            <a:latin typeface="+mn-lt"/>
            <a:ea typeface="+mn-ea"/>
            <a:cs typeface="+mn-cs"/>
          </a:endParaRPr>
        </a:p>
        <a:p>
          <a:endParaRPr lang="en-GB" sz="1200" b="0" baseline="0">
            <a:solidFill>
              <a:schemeClr val="tx1"/>
            </a:solidFill>
            <a:effectLst/>
            <a:latin typeface="+mn-lt"/>
            <a:ea typeface="+mn-ea"/>
            <a:cs typeface="+mn-cs"/>
          </a:endParaRPr>
        </a:p>
        <a:p>
          <a:endParaRPr lang="en-GB" sz="1200" b="1" baseline="0">
            <a:solidFill>
              <a:schemeClr val="tx1"/>
            </a:solidFill>
            <a:effectLst/>
            <a:latin typeface="+mn-lt"/>
            <a:ea typeface="+mn-ea"/>
            <a:cs typeface="+mn-cs"/>
          </a:endParaRPr>
        </a:p>
        <a:p>
          <a:endParaRPr lang="en-GB" sz="1200">
            <a:solidFill>
              <a:schemeClr val="tx1"/>
            </a:solidFill>
            <a:effectLst/>
            <a:latin typeface="+mn-lt"/>
            <a:ea typeface="+mn-ea"/>
            <a:cs typeface="+mn-cs"/>
          </a:endParaRPr>
        </a:p>
        <a:p>
          <a:endParaRPr lang="en-GB" sz="1100" b="1"/>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vid.watson\Desktop\Transfer\ODI-performance-model-reporting-2020-21-Mar_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bubble.live.sharepoint.ofwat.net/Programmes/Water2020/Project1/Costs%20and%20drivers/Cost%20assessment/Working%20group/Data%20sub-group/2016%20Cost%20assessment%20tables%20(wastewater)%20AS%20SENT.xlsx"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https://thameswater.sharepoint.com/sites/FinancialAccountingandRegulatoryReporting/Shared%20Documents/2021-22/0.%20Regulation/Consultations%20and%20queries/Net%20MEAV%20and%20depreciation/Garry%20S%20submission/Submission%20from%20Garry%20Strange%20v2.xlsx?32296CD5" TargetMode="External"/><Relationship Id="rId1" Type="http://schemas.openxmlformats.org/officeDocument/2006/relationships/externalLinkPath" Target="file:///\\32296CD5\Submission%20from%20Garry%20Strange%20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thameswater.sharepoint.com/sites/CapFin/Ofwat%20ad%20hoc%20Requests/211209-Data-request-net-MEAV-and-depreciation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ODI data sheets&gt;&gt;"/>
      <sheetName val="Validation"/>
      <sheetName val="App1"/>
      <sheetName val="App1b"/>
      <sheetName val="PC lists"/>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Drop down menu"/>
      <sheetName val="Introduction"/>
      <sheetName val="Validation"/>
      <sheetName val="Expenditure by unit"/>
      <sheetName val="Expenditure by purpose"/>
      <sheetName val="Sewage treatment £"/>
      <sheetName val="Large STW"/>
      <sheetName val="Population"/>
      <sheetName val="Network"/>
      <sheetName val="Sewage treatment"/>
      <sheetName val="Sludge (revised)"/>
      <sheetName val="Sludge treatment"/>
      <sheetName val="Other"/>
    </sheetNames>
    <sheetDataSet>
      <sheetData sheetId="0"/>
      <sheetData sheetId="1">
        <row r="3">
          <cell r="C3" t="str">
            <v>A1</v>
          </cell>
        </row>
        <row r="4">
          <cell r="C4" t="str">
            <v>A2</v>
          </cell>
        </row>
        <row r="5">
          <cell r="C5" t="str">
            <v>A3</v>
          </cell>
        </row>
        <row r="6">
          <cell r="C6" t="str">
            <v>A4</v>
          </cell>
        </row>
        <row r="7">
          <cell r="C7" t="str">
            <v>A5</v>
          </cell>
        </row>
        <row r="8">
          <cell r="C8" t="str">
            <v>A6</v>
          </cell>
        </row>
        <row r="9">
          <cell r="C9" t="str">
            <v>AX</v>
          </cell>
        </row>
        <row r="10">
          <cell r="C10" t="str">
            <v>B1</v>
          </cell>
        </row>
        <row r="11">
          <cell r="C11" t="str">
            <v>B2</v>
          </cell>
        </row>
        <row r="12">
          <cell r="C12" t="str">
            <v>B3</v>
          </cell>
        </row>
        <row r="13">
          <cell r="C13" t="str">
            <v>B4</v>
          </cell>
        </row>
        <row r="14">
          <cell r="C14" t="str">
            <v>B5</v>
          </cell>
        </row>
        <row r="15">
          <cell r="C15" t="str">
            <v>B6</v>
          </cell>
        </row>
        <row r="16">
          <cell r="C16" t="str">
            <v>BX</v>
          </cell>
        </row>
        <row r="17">
          <cell r="C17" t="str">
            <v>C1</v>
          </cell>
        </row>
        <row r="18">
          <cell r="C18" t="str">
            <v>C2</v>
          </cell>
        </row>
        <row r="19">
          <cell r="C19" t="str">
            <v>C3</v>
          </cell>
        </row>
        <row r="20">
          <cell r="C20" t="str">
            <v>C4</v>
          </cell>
        </row>
        <row r="21">
          <cell r="C21" t="str">
            <v>C5</v>
          </cell>
        </row>
        <row r="22">
          <cell r="C22" t="str">
            <v>C6</v>
          </cell>
        </row>
        <row r="23">
          <cell r="C23" t="str">
            <v>CX</v>
          </cell>
        </row>
        <row r="24">
          <cell r="C24" t="str">
            <v>D1</v>
          </cell>
        </row>
        <row r="25">
          <cell r="C25" t="str">
            <v>D2</v>
          </cell>
        </row>
        <row r="26">
          <cell r="C26" t="str">
            <v>D3</v>
          </cell>
        </row>
        <row r="27">
          <cell r="C27" t="str">
            <v>D4</v>
          </cell>
        </row>
        <row r="28">
          <cell r="C28" t="str">
            <v>D5</v>
          </cell>
        </row>
        <row r="29">
          <cell r="C29" t="str">
            <v>D6</v>
          </cell>
        </row>
        <row r="30">
          <cell r="C30" t="str">
            <v>DX</v>
          </cell>
        </row>
        <row r="31">
          <cell r="C31" t="str">
            <v>NA</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EAR_SHEET"/>
      <sheetName val="calc sheet"/>
      <sheetName val="Cover"/>
      <sheetName val="1.MEAV"/>
      <sheetName val=" 2. Sludge Treat by site"/>
      <sheetName val=" 3. Sludge Thick by site"/>
      <sheetName val="4.Additions"/>
      <sheetName val="5.Depreciation &amp; NMEAV"/>
      <sheetName val="6.Proj - ST"/>
      <sheetName val="7.Proj - STreat"/>
      <sheetName val="8.Proj - SD"/>
      <sheetName val="9.Proj - M&amp;G"/>
      <sheetName val="10.Proj - total"/>
    </sheetNames>
    <sheetDataSet>
      <sheetData sheetId="0"/>
      <sheetData sheetId="1"/>
      <sheetData sheetId="2"/>
      <sheetData sheetId="3">
        <row r="7">
          <cell r="F7">
            <v>0</v>
          </cell>
          <cell r="G7">
            <v>28.961208257286525</v>
          </cell>
          <cell r="H7">
            <v>54.336986301369862</v>
          </cell>
          <cell r="I7">
            <v>95.663013698630138</v>
          </cell>
        </row>
        <row r="9">
          <cell r="F9">
            <v>0</v>
          </cell>
          <cell r="G9">
            <v>71.220686259371746</v>
          </cell>
          <cell r="H9">
            <v>4.8918230836012144</v>
          </cell>
          <cell r="I9">
            <v>14.826916933761943</v>
          </cell>
        </row>
        <row r="10">
          <cell r="F10">
            <v>0</v>
          </cell>
          <cell r="G10">
            <v>101.64419434599367</v>
          </cell>
          <cell r="H10">
            <v>0</v>
          </cell>
          <cell r="I10">
            <v>1</v>
          </cell>
        </row>
      </sheetData>
      <sheetData sheetId="4">
        <row r="6">
          <cell r="D6" t="str">
            <v>Aylesbury</v>
          </cell>
          <cell r="E6" t="str">
            <v>AYLES1</v>
          </cell>
          <cell r="F6" t="str">
            <v>Conventional AD</v>
          </cell>
          <cell r="G6">
            <v>35.244032702560347</v>
          </cell>
          <cell r="H6">
            <v>23.115603574897946</v>
          </cell>
          <cell r="I6">
            <v>11.349698093820393</v>
          </cell>
          <cell r="K6">
            <v>3.125</v>
          </cell>
          <cell r="L6">
            <v>3.1704380549644648</v>
          </cell>
        </row>
        <row r="7">
          <cell r="D7" t="str">
            <v>Banbury</v>
          </cell>
          <cell r="E7" t="str">
            <v>BANBS1</v>
          </cell>
          <cell r="F7" t="str">
            <v>Conventional AD</v>
          </cell>
          <cell r="G7">
            <v>35.742201593691092</v>
          </cell>
          <cell r="H7">
            <v>25.498063168059552</v>
          </cell>
          <cell r="I7">
            <v>3.6582716597955933</v>
          </cell>
          <cell r="K7">
            <v>1.95</v>
          </cell>
          <cell r="L7">
            <v>2.9755581933049533</v>
          </cell>
        </row>
        <row r="8">
          <cell r="D8" t="str">
            <v>Basingstoke</v>
          </cell>
          <cell r="E8" t="str">
            <v>BASIS1</v>
          </cell>
          <cell r="F8" t="str">
            <v>Advanced AD</v>
          </cell>
          <cell r="G8">
            <v>108.58446621167953</v>
          </cell>
          <cell r="H8">
            <v>10.524128899115716</v>
          </cell>
          <cell r="I8">
            <v>22.173662789444862</v>
          </cell>
          <cell r="K8">
            <v>3.2</v>
          </cell>
          <cell r="L8">
            <v>10.843542811193876</v>
          </cell>
        </row>
        <row r="9">
          <cell r="D9" t="str">
            <v>Beckton</v>
          </cell>
          <cell r="E9" t="str">
            <v>BECKS1</v>
          </cell>
          <cell r="F9" t="str">
            <v>Advanced AD</v>
          </cell>
          <cell r="G9">
            <v>390.90128925200895</v>
          </cell>
          <cell r="H9">
            <v>16.224710188717427</v>
          </cell>
          <cell r="I9">
            <v>14.129925965899442</v>
          </cell>
          <cell r="K9">
            <v>20.625</v>
          </cell>
          <cell r="L9">
            <v>48.515762024489817</v>
          </cell>
        </row>
        <row r="10">
          <cell r="D10" t="str">
            <v>Beddington</v>
          </cell>
          <cell r="E10" t="str">
            <v>BEDDS1</v>
          </cell>
          <cell r="F10" t="str">
            <v>Conventional AD</v>
          </cell>
          <cell r="G10">
            <v>56.403364134740301</v>
          </cell>
          <cell r="H10">
            <v>14.623686366372169</v>
          </cell>
          <cell r="I10">
            <v>21.156313918727808</v>
          </cell>
          <cell r="K10">
            <v>31.5</v>
          </cell>
          <cell r="L10">
            <v>14.071106206122446</v>
          </cell>
        </row>
        <row r="11">
          <cell r="D11" t="str">
            <v>Bicester</v>
          </cell>
          <cell r="E11" t="str">
            <v>BICES1</v>
          </cell>
          <cell r="F11" t="str">
            <v>Liming</v>
          </cell>
          <cell r="G11">
            <v>10.434532016859972</v>
          </cell>
          <cell r="H11">
            <v>24.770187948174861</v>
          </cell>
          <cell r="I11">
            <v>10.822243555708297</v>
          </cell>
          <cell r="K11">
            <v>0.78</v>
          </cell>
          <cell r="L11">
            <v>2.257539674489796</v>
          </cell>
        </row>
        <row r="12">
          <cell r="D12" t="str">
            <v>Bishops Stortford</v>
          </cell>
          <cell r="E12" t="str">
            <v>BISHS1</v>
          </cell>
          <cell r="F12" t="str">
            <v>Conventional AD</v>
          </cell>
          <cell r="G12">
            <v>28.602595806631257</v>
          </cell>
          <cell r="H12">
            <v>19.084329888287133</v>
          </cell>
          <cell r="I12">
            <v>10.474867346459838</v>
          </cell>
          <cell r="K12">
            <v>1.8700000000000003</v>
          </cell>
          <cell r="L12">
            <v>1.9573836357142858</v>
          </cell>
        </row>
        <row r="13">
          <cell r="D13" t="str">
            <v>Bracknell</v>
          </cell>
          <cell r="E13" t="str">
            <v>BRACS1</v>
          </cell>
          <cell r="F13" t="str">
            <v>Conventional AD</v>
          </cell>
          <cell r="G13">
            <v>34.818094199011128</v>
          </cell>
          <cell r="H13">
            <v>18.623906111116288</v>
          </cell>
          <cell r="I13">
            <v>17.649255886753874</v>
          </cell>
          <cell r="K13">
            <v>4.95</v>
          </cell>
          <cell r="L13">
            <v>2.4546447305794605</v>
          </cell>
        </row>
        <row r="14">
          <cell r="D14" t="str">
            <v>Camberley</v>
          </cell>
          <cell r="E14" t="str">
            <v>CAMBS1</v>
          </cell>
          <cell r="F14" t="str">
            <v>Conventional AD</v>
          </cell>
          <cell r="G14">
            <v>35.90855483183087</v>
          </cell>
          <cell r="H14">
            <v>21.552809234430605</v>
          </cell>
          <cell r="I14">
            <v>16.906973607551372</v>
          </cell>
          <cell r="K14">
            <v>2.08</v>
          </cell>
          <cell r="L14">
            <v>2.2535682719378696</v>
          </cell>
        </row>
        <row r="15">
          <cell r="D15" t="str">
            <v>Chertsey</v>
          </cell>
          <cell r="E15" t="str">
            <v>CHERS1</v>
          </cell>
          <cell r="F15" t="str">
            <v>Advanced AD</v>
          </cell>
          <cell r="G15">
            <v>66.31991925990009</v>
          </cell>
          <cell r="H15">
            <v>18.809276099330191</v>
          </cell>
          <cell r="I15">
            <v>10.142756330603376</v>
          </cell>
          <cell r="K15">
            <v>7.476</v>
          </cell>
          <cell r="L15">
            <v>6.7268161099319741</v>
          </cell>
        </row>
        <row r="16">
          <cell r="D16" t="str">
            <v>Crawley</v>
          </cell>
          <cell r="E16" t="str">
            <v>CRAWS1</v>
          </cell>
          <cell r="F16" t="str">
            <v>Advanced AD</v>
          </cell>
          <cell r="G16">
            <v>57.941038887024604</v>
          </cell>
          <cell r="H16">
            <v>23.991207481158551</v>
          </cell>
          <cell r="I16">
            <v>2.7836834914010238</v>
          </cell>
          <cell r="K16">
            <v>9.375</v>
          </cell>
          <cell r="L16">
            <v>8.1154659553945585</v>
          </cell>
        </row>
        <row r="17">
          <cell r="D17" t="str">
            <v>Crossness</v>
          </cell>
          <cell r="E17" t="str">
            <v>CROSS1</v>
          </cell>
          <cell r="F17" t="str">
            <v>Advanced AD</v>
          </cell>
          <cell r="G17">
            <v>256.84177001065615</v>
          </cell>
          <cell r="H17">
            <v>14.184277714232348</v>
          </cell>
          <cell r="I17">
            <v>17.565202017428614</v>
          </cell>
          <cell r="K17">
            <v>24.8</v>
          </cell>
          <cell r="L17">
            <v>44.417716704999961</v>
          </cell>
        </row>
        <row r="18">
          <cell r="D18" t="str">
            <v>Deephams</v>
          </cell>
          <cell r="E18" t="str">
            <v>DEEPS1</v>
          </cell>
          <cell r="F18" t="str">
            <v>Conventional AD</v>
          </cell>
          <cell r="G18">
            <v>100.32080966546022</v>
          </cell>
          <cell r="H18">
            <v>24.057621531706861</v>
          </cell>
          <cell r="I18">
            <v>8.6277253945105414</v>
          </cell>
          <cell r="K18">
            <v>27.875</v>
          </cell>
          <cell r="L18">
            <v>27.416138122040813</v>
          </cell>
        </row>
        <row r="19">
          <cell r="D19" t="str">
            <v>Didcot</v>
          </cell>
          <cell r="E19" t="str">
            <v>DIDCS1</v>
          </cell>
          <cell r="F19" t="str">
            <v>Conventional AD</v>
          </cell>
          <cell r="G19">
            <v>23.811618382485285</v>
          </cell>
          <cell r="H19">
            <v>27.08049311877301</v>
          </cell>
          <cell r="I19">
            <v>10.584853975359856</v>
          </cell>
          <cell r="K19">
            <v>0.44</v>
          </cell>
          <cell r="L19">
            <v>1.8000118643125889</v>
          </cell>
        </row>
        <row r="20">
          <cell r="D20" t="str">
            <v>East Hyde</v>
          </cell>
          <cell r="E20" t="str">
            <v>EHYDS1</v>
          </cell>
          <cell r="F20" t="str">
            <v>Conventional AD</v>
          </cell>
          <cell r="G20">
            <v>41.205917229524488</v>
          </cell>
          <cell r="H20">
            <v>25.728956390278636</v>
          </cell>
          <cell r="I20">
            <v>3.2604000595317144</v>
          </cell>
          <cell r="K20">
            <v>1.8525</v>
          </cell>
          <cell r="L20">
            <v>5.6135232954761873</v>
          </cell>
        </row>
        <row r="21">
          <cell r="D21" t="str">
            <v>Hogsmill</v>
          </cell>
          <cell r="E21" t="str">
            <v>HOGSS1</v>
          </cell>
          <cell r="F21" t="str">
            <v>Conventional AD</v>
          </cell>
          <cell r="G21">
            <v>58.541860742361685</v>
          </cell>
          <cell r="H21">
            <v>11.290458248124619</v>
          </cell>
          <cell r="I21">
            <v>21.062513428603687</v>
          </cell>
          <cell r="K21">
            <v>7.875</v>
          </cell>
          <cell r="L21">
            <v>11.036152610000002</v>
          </cell>
        </row>
        <row r="22">
          <cell r="D22" t="str">
            <v>Long Reach</v>
          </cell>
          <cell r="E22" t="str">
            <v>LREAS1</v>
          </cell>
          <cell r="F22" t="str">
            <v>Advanced AD</v>
          </cell>
          <cell r="G22">
            <v>87.047899956392754</v>
          </cell>
          <cell r="H22">
            <v>23.813158658904637</v>
          </cell>
          <cell r="I22">
            <v>8.5788983709063373</v>
          </cell>
          <cell r="K22">
            <v>9.3000000000000007</v>
          </cell>
          <cell r="L22">
            <v>17.026497427823134</v>
          </cell>
        </row>
        <row r="23">
          <cell r="D23" t="str">
            <v>Maple Lodge</v>
          </cell>
          <cell r="E23" t="str">
            <v>MAPLS1</v>
          </cell>
          <cell r="F23" t="str">
            <v>Conventional AD</v>
          </cell>
          <cell r="G23">
            <v>97.754317329285072</v>
          </cell>
          <cell r="H23">
            <v>23.094369966732497</v>
          </cell>
          <cell r="I23">
            <v>7.2898223601038206</v>
          </cell>
          <cell r="K23">
            <v>12.87</v>
          </cell>
          <cell r="L23">
            <v>19.265686203571438</v>
          </cell>
        </row>
        <row r="24">
          <cell r="D24" t="str">
            <v>Mogden</v>
          </cell>
          <cell r="E24" t="str">
            <v>MOGDS1</v>
          </cell>
          <cell r="F24" t="str">
            <v>Advanced AD</v>
          </cell>
          <cell r="G24">
            <v>214.89068871344318</v>
          </cell>
          <cell r="H24">
            <v>20.920087968965483</v>
          </cell>
          <cell r="I24">
            <v>9.620291079576262</v>
          </cell>
          <cell r="K24">
            <v>65.834999999999994</v>
          </cell>
          <cell r="L24">
            <v>38.842904061972767</v>
          </cell>
        </row>
        <row r="25">
          <cell r="D25" t="str">
            <v>Mogden (pipeline)</v>
          </cell>
          <cell r="E25" t="str">
            <v>MOGDS1</v>
          </cell>
          <cell r="G25">
            <v>62.059729919928074</v>
          </cell>
          <cell r="H25">
            <v>19.336986301369862</v>
          </cell>
          <cell r="I25">
            <v>130.66301369863012</v>
          </cell>
          <cell r="K25">
            <v>0</v>
          </cell>
          <cell r="L25">
            <v>0</v>
          </cell>
        </row>
        <row r="26">
          <cell r="D26" t="str">
            <v>Oxford</v>
          </cell>
          <cell r="E26" t="str">
            <v>OXFOS1</v>
          </cell>
          <cell r="F26" t="str">
            <v>Advanced AD</v>
          </cell>
          <cell r="G26">
            <v>124.6720410505969</v>
          </cell>
          <cell r="H26">
            <v>11.610621610505362</v>
          </cell>
          <cell r="I26">
            <v>21.91437894272617</v>
          </cell>
          <cell r="K26">
            <v>6.2099999999999991</v>
          </cell>
          <cell r="L26">
            <v>10.46727307099588</v>
          </cell>
        </row>
        <row r="27">
          <cell r="D27" t="str">
            <v>Reading</v>
          </cell>
          <cell r="E27" t="str">
            <v>READS1</v>
          </cell>
          <cell r="F27" t="str">
            <v>Advanced AD</v>
          </cell>
          <cell r="G27">
            <v>52.894707608089902</v>
          </cell>
          <cell r="H27">
            <v>11.983672910301699</v>
          </cell>
          <cell r="I27">
            <v>14.453535181937841</v>
          </cell>
          <cell r="K27">
            <v>2.4500000000000002</v>
          </cell>
          <cell r="L27">
            <v>5.1923348744017606</v>
          </cell>
        </row>
        <row r="28">
          <cell r="D28" t="str">
            <v>Riverside</v>
          </cell>
          <cell r="E28" t="str">
            <v>RIVES1</v>
          </cell>
          <cell r="F28" t="str">
            <v>Advanced AD</v>
          </cell>
          <cell r="G28">
            <v>110.7110312347146</v>
          </cell>
          <cell r="H28">
            <v>11.965376060877855</v>
          </cell>
          <cell r="I28">
            <v>23.597358480129813</v>
          </cell>
          <cell r="K28">
            <v>6.8200000000000012</v>
          </cell>
          <cell r="L28">
            <v>22.935793952108824</v>
          </cell>
        </row>
        <row r="29">
          <cell r="D29" t="str">
            <v>Rye Meads</v>
          </cell>
          <cell r="E29" t="str">
            <v>RYEMS1</v>
          </cell>
          <cell r="F29" t="str">
            <v>Conventional AD</v>
          </cell>
          <cell r="G29">
            <v>73.417939941825324</v>
          </cell>
          <cell r="H29">
            <v>22.278116098294284</v>
          </cell>
          <cell r="I29">
            <v>7.1432416969347541</v>
          </cell>
          <cell r="K29">
            <v>29.37</v>
          </cell>
          <cell r="L29">
            <v>17.289622187755107</v>
          </cell>
        </row>
        <row r="30">
          <cell r="D30" t="str">
            <v>Slough</v>
          </cell>
          <cell r="E30" t="str">
            <v>SLOUS1</v>
          </cell>
          <cell r="F30" t="str">
            <v>conventional AD</v>
          </cell>
          <cell r="G30">
            <v>60.401090657816795</v>
          </cell>
          <cell r="H30">
            <v>22.239985788272371</v>
          </cell>
          <cell r="I30">
            <v>9.4129358374204521</v>
          </cell>
          <cell r="K30">
            <v>30.1</v>
          </cell>
          <cell r="L30">
            <v>7.658139473809527</v>
          </cell>
        </row>
        <row r="31">
          <cell r="D31" t="str">
            <v>Swindon</v>
          </cell>
          <cell r="E31" t="str">
            <v>SWINS1</v>
          </cell>
          <cell r="F31" t="str">
            <v>advanced AD</v>
          </cell>
          <cell r="G31">
            <v>51.620291966180304</v>
          </cell>
          <cell r="H31">
            <v>22.029808202644215</v>
          </cell>
          <cell r="I31">
            <v>6.6924320933779766</v>
          </cell>
          <cell r="K31">
            <v>2.5</v>
          </cell>
          <cell r="L31">
            <v>7.4878722021428619</v>
          </cell>
        </row>
        <row r="32">
          <cell r="D32" t="str">
            <v>Wargrave</v>
          </cell>
          <cell r="E32" t="str">
            <v>WARGS1</v>
          </cell>
          <cell r="F32" t="str">
            <v>conventional AD</v>
          </cell>
          <cell r="G32">
            <v>32.503462921277446</v>
          </cell>
          <cell r="H32">
            <v>18.33257299910932</v>
          </cell>
          <cell r="I32">
            <v>7.8651742444461634</v>
          </cell>
          <cell r="K32">
            <v>1.35</v>
          </cell>
          <cell r="L32">
            <v>2.6299438054945035</v>
          </cell>
        </row>
      </sheetData>
      <sheetData sheetId="5">
        <row r="6">
          <cell r="D6" t="str">
            <v>Abingdon</v>
          </cell>
          <cell r="E6" t="str">
            <v>ABINS1</v>
          </cell>
          <cell r="F6" t="str">
            <v>Yes</v>
          </cell>
          <cell r="G6">
            <v>8.3787682188643533</v>
          </cell>
          <cell r="H6">
            <v>30.301549431299136</v>
          </cell>
          <cell r="I6">
            <v>9.3067030604997321</v>
          </cell>
          <cell r="K6">
            <v>0.46250000000000002</v>
          </cell>
          <cell r="L6">
            <v>0.873</v>
          </cell>
        </row>
        <row r="7">
          <cell r="D7" t="str">
            <v>Cranleigh</v>
          </cell>
          <cell r="E7" t="str">
            <v>CRANS1</v>
          </cell>
          <cell r="F7" t="str">
            <v>Yes</v>
          </cell>
          <cell r="G7">
            <v>6.5248175529341292</v>
          </cell>
          <cell r="H7">
            <v>20.930559933197454</v>
          </cell>
          <cell r="I7">
            <v>7.8566349437570198</v>
          </cell>
          <cell r="K7">
            <v>0.48749999999999999</v>
          </cell>
          <cell r="L7">
            <v>0.255</v>
          </cell>
        </row>
        <row r="8">
          <cell r="D8" t="str">
            <v>Earlswood</v>
          </cell>
          <cell r="E8" t="str">
            <v>EARLS1</v>
          </cell>
          <cell r="F8" t="str">
            <v>Yes</v>
          </cell>
          <cell r="G8">
            <v>20.929494217128255</v>
          </cell>
          <cell r="H8">
            <v>17.420267183491603</v>
          </cell>
          <cell r="I8">
            <v>13.040598677127253</v>
          </cell>
          <cell r="K8">
            <v>0.6</v>
          </cell>
          <cell r="L8">
            <v>2.2290000000000001</v>
          </cell>
        </row>
        <row r="9">
          <cell r="D9" t="str">
            <v>Farnham</v>
          </cell>
          <cell r="E9" t="str">
            <v>FARNS3</v>
          </cell>
          <cell r="F9" t="str">
            <v>Yes</v>
          </cell>
          <cell r="G9">
            <v>27.415761232029475</v>
          </cell>
          <cell r="H9">
            <v>18.349532844434094</v>
          </cell>
          <cell r="I9">
            <v>9.0744782938350532</v>
          </cell>
          <cell r="K9">
            <v>1.1200000000000001</v>
          </cell>
          <cell r="L9">
            <v>1.401</v>
          </cell>
        </row>
        <row r="10">
          <cell r="D10" t="str">
            <v>Fleet</v>
          </cell>
          <cell r="E10" t="str">
            <v>FLEES1</v>
          </cell>
          <cell r="F10" t="str">
            <v>Yes</v>
          </cell>
          <cell r="G10">
            <v>10.20603103674112</v>
          </cell>
          <cell r="H10">
            <v>20.730711283514797</v>
          </cell>
          <cell r="I10">
            <v>11.85150039421535</v>
          </cell>
          <cell r="K10">
            <v>0.625</v>
          </cell>
          <cell r="L10">
            <v>0.71599999999999997</v>
          </cell>
        </row>
        <row r="11">
          <cell r="D11" t="str">
            <v>Godalming</v>
          </cell>
          <cell r="E11" t="str">
            <v>GODAS1</v>
          </cell>
          <cell r="F11" t="str">
            <v>Yes</v>
          </cell>
          <cell r="G11">
            <v>7.9849313977068768</v>
          </cell>
          <cell r="H11">
            <v>22.439011002135068</v>
          </cell>
          <cell r="I11">
            <v>11.457683446008399</v>
          </cell>
          <cell r="K11">
            <v>0.625</v>
          </cell>
          <cell r="L11">
            <v>0.61199999999999999</v>
          </cell>
        </row>
        <row r="12">
          <cell r="D12" t="str">
            <v>Guildford</v>
          </cell>
          <cell r="E12" t="str">
            <v>GUILS1</v>
          </cell>
          <cell r="F12" t="str">
            <v>Yes</v>
          </cell>
          <cell r="G12">
            <v>19.035778545444373</v>
          </cell>
          <cell r="H12">
            <v>19.298065219356236</v>
          </cell>
          <cell r="I12">
            <v>12.276663881319848</v>
          </cell>
          <cell r="K12">
            <v>1.4</v>
          </cell>
          <cell r="L12">
            <v>2.5670000000000002</v>
          </cell>
        </row>
        <row r="13">
          <cell r="D13" t="str">
            <v>Little Marlow</v>
          </cell>
          <cell r="E13" t="str">
            <v>LMARS1</v>
          </cell>
          <cell r="F13" t="str">
            <v>Yes</v>
          </cell>
          <cell r="G13">
            <v>26.253140708435197</v>
          </cell>
          <cell r="H13">
            <v>20.549190960017629</v>
          </cell>
          <cell r="I13">
            <v>8.6636234634105485</v>
          </cell>
          <cell r="K13">
            <v>1.365</v>
          </cell>
          <cell r="L13">
            <v>5.0350000000000001</v>
          </cell>
        </row>
        <row r="14">
          <cell r="D14" t="str">
            <v>Newbury</v>
          </cell>
          <cell r="E14" t="str">
            <v>NEWBS1</v>
          </cell>
          <cell r="F14" t="str">
            <v>Yes</v>
          </cell>
          <cell r="G14">
            <v>20.303505001688883</v>
          </cell>
          <cell r="H14">
            <v>22.644817044761513</v>
          </cell>
          <cell r="I14">
            <v>5.1990352175513967</v>
          </cell>
          <cell r="K14">
            <v>1.05</v>
          </cell>
          <cell r="L14">
            <v>4.53</v>
          </cell>
        </row>
        <row r="15">
          <cell r="D15" t="str">
            <v>Wantage</v>
          </cell>
          <cell r="E15" t="str">
            <v>WANTS1</v>
          </cell>
          <cell r="F15" t="str">
            <v>Yes</v>
          </cell>
          <cell r="G15">
            <v>5.6436058631190971</v>
          </cell>
          <cell r="H15">
            <v>19.387798403295506</v>
          </cell>
          <cell r="I15">
            <v>26.390779735252092</v>
          </cell>
          <cell r="K15">
            <v>0.52800000000000002</v>
          </cell>
          <cell r="L15">
            <v>0.56699999999999995</v>
          </cell>
        </row>
        <row r="16">
          <cell r="D16" t="str">
            <v>Witney</v>
          </cell>
          <cell r="E16" t="str">
            <v>WITNS1</v>
          </cell>
          <cell r="F16" t="str">
            <v>Yes</v>
          </cell>
          <cell r="G16">
            <v>16.276187443870274</v>
          </cell>
          <cell r="H16">
            <v>17.609925848768647</v>
          </cell>
          <cell r="I16">
            <v>7.8219317672221722</v>
          </cell>
          <cell r="K16">
            <v>0.45</v>
          </cell>
          <cell r="L16">
            <v>3.07</v>
          </cell>
        </row>
        <row r="17">
          <cell r="D17" t="str">
            <v>Woking</v>
          </cell>
          <cell r="E17" t="str">
            <v>WOKIS1</v>
          </cell>
          <cell r="F17" t="str">
            <v>Yes</v>
          </cell>
          <cell r="G17">
            <v>12.725742332665014</v>
          </cell>
          <cell r="H17">
            <v>22.991374754719182</v>
          </cell>
          <cell r="I17">
            <v>14.191524867232086</v>
          </cell>
          <cell r="K17">
            <v>5.44</v>
          </cell>
          <cell r="L17">
            <v>1.607</v>
          </cell>
        </row>
      </sheetData>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Additions"/>
      <sheetName val="5.Depreciation &amp; NMEAV"/>
    </sheetNames>
    <sheetDataSet>
      <sheetData sheetId="0" refreshError="1">
        <row r="8">
          <cell r="G8">
            <v>0</v>
          </cell>
          <cell r="H8">
            <v>0</v>
          </cell>
          <cell r="I8">
            <v>0</v>
          </cell>
          <cell r="J8">
            <v>0</v>
          </cell>
          <cell r="K8">
            <v>0.39068504555971723</v>
          </cell>
          <cell r="L8">
            <v>2.3196556183260796E-2</v>
          </cell>
          <cell r="M8">
            <v>0.9932977393116279</v>
          </cell>
          <cell r="N8">
            <v>1.0158805931521957</v>
          </cell>
          <cell r="O8">
            <v>0.42617396552548881</v>
          </cell>
          <cell r="P8">
            <v>0.1893440298483984</v>
          </cell>
          <cell r="Q8">
            <v>0.91170079946581384</v>
          </cell>
          <cell r="R8">
            <v>10.571816561201189</v>
          </cell>
          <cell r="S8">
            <v>6.8272081136399025</v>
          </cell>
          <cell r="T8">
            <v>4.7355896892066554</v>
          </cell>
        </row>
        <row r="9">
          <cell r="G9">
            <v>16.25831556373101</v>
          </cell>
          <cell r="H9">
            <v>27.016053649098509</v>
          </cell>
          <cell r="I9">
            <v>27.25264605281243</v>
          </cell>
          <cell r="J9">
            <v>41.762761745686355</v>
          </cell>
          <cell r="K9">
            <v>81.043123261654813</v>
          </cell>
          <cell r="L9">
            <v>115.05161922377512</v>
          </cell>
          <cell r="M9">
            <v>75.260253648920852</v>
          </cell>
          <cell r="N9">
            <v>49.215924413036205</v>
          </cell>
          <cell r="O9">
            <v>32.462287866689657</v>
          </cell>
          <cell r="P9">
            <v>48.981782459330653</v>
          </cell>
          <cell r="Q9">
            <v>65.241677867092122</v>
          </cell>
          <cell r="R9">
            <v>61.045465974789835</v>
          </cell>
          <cell r="S9">
            <v>61.671513814838299</v>
          </cell>
          <cell r="T9">
            <v>37.614221487855453</v>
          </cell>
        </row>
        <row r="10">
          <cell r="G10">
            <v>-9.875726093319194E-2</v>
          </cell>
          <cell r="H10">
            <v>1.1200828157349898E-8</v>
          </cell>
          <cell r="I10">
            <v>0</v>
          </cell>
          <cell r="J10">
            <v>0</v>
          </cell>
          <cell r="K10">
            <v>0.10460522144729381</v>
          </cell>
          <cell r="L10">
            <v>6.0011602477717335E-2</v>
          </cell>
          <cell r="M10">
            <v>7.9132445667772897</v>
          </cell>
          <cell r="N10">
            <v>8.4545298452659274</v>
          </cell>
          <cell r="O10">
            <v>3.9142426976750504</v>
          </cell>
          <cell r="P10">
            <v>0.56584695616098624</v>
          </cell>
          <cell r="Q10">
            <v>0.41493091854738701</v>
          </cell>
          <cell r="R10">
            <v>4.0127248393553856</v>
          </cell>
          <cell r="S10">
            <v>3.4531726896093105</v>
          </cell>
          <cell r="T10">
            <v>4.4221480519480522E-2</v>
          </cell>
        </row>
        <row r="11">
          <cell r="G11">
            <v>5.5376807942049879</v>
          </cell>
          <cell r="H11">
            <v>6.4746018837196875</v>
          </cell>
          <cell r="I11">
            <v>7.6767932437045303</v>
          </cell>
          <cell r="J11">
            <v>10.782548079492122</v>
          </cell>
          <cell r="K11">
            <v>6.9065525768754972</v>
          </cell>
          <cell r="L11">
            <v>10.290825819534344</v>
          </cell>
          <cell r="M11">
            <v>6.3338854269480107</v>
          </cell>
          <cell r="N11">
            <v>11.230796727493047</v>
          </cell>
          <cell r="O11">
            <v>12.179295470109796</v>
          </cell>
          <cell r="P11">
            <v>12.092731412588478</v>
          </cell>
          <cell r="Q11">
            <v>9.3849357553893906</v>
          </cell>
          <cell r="R11">
            <v>2.3540804570919422</v>
          </cell>
          <cell r="S11">
            <v>-4.9724296057306418E-2</v>
          </cell>
          <cell r="T11">
            <v>5.904706403037973E-2</v>
          </cell>
        </row>
        <row r="15">
          <cell r="G15">
            <v>0</v>
          </cell>
          <cell r="H15">
            <v>0</v>
          </cell>
          <cell r="I15">
            <v>0</v>
          </cell>
          <cell r="J15">
            <v>0</v>
          </cell>
          <cell r="K15">
            <v>0</v>
          </cell>
          <cell r="L15">
            <v>-1.0660098522167487E-3</v>
          </cell>
          <cell r="M15">
            <v>1.1422264875239922E-2</v>
          </cell>
          <cell r="N15">
            <v>1.0169172932330828E-3</v>
          </cell>
          <cell r="O15">
            <v>0</v>
          </cell>
          <cell r="P15">
            <v>0</v>
          </cell>
          <cell r="Q15">
            <v>0.7131419195574844</v>
          </cell>
          <cell r="R15">
            <v>2.3567405786938083</v>
          </cell>
          <cell r="S15">
            <v>9.2964036907730682E-2</v>
          </cell>
          <cell r="T15">
            <v>0</v>
          </cell>
        </row>
        <row r="16">
          <cell r="G16">
            <v>87.298655091365902</v>
          </cell>
          <cell r="H16">
            <v>69.095811212076271</v>
          </cell>
          <cell r="I16">
            <v>143.26006119667633</v>
          </cell>
          <cell r="J16">
            <v>41.672328614853107</v>
          </cell>
          <cell r="K16">
            <v>39.014254059678493</v>
          </cell>
          <cell r="L16">
            <v>-4.0934778325123151</v>
          </cell>
          <cell r="M16">
            <v>-1.3291362763915546</v>
          </cell>
          <cell r="N16">
            <v>1.7287593984962407E-2</v>
          </cell>
          <cell r="O16">
            <v>2.4470000000000001</v>
          </cell>
          <cell r="P16">
            <v>1.1107607699358388</v>
          </cell>
          <cell r="Q16">
            <v>19.931149209117756</v>
          </cell>
          <cell r="R16">
            <v>26.85756961694139</v>
          </cell>
          <cell r="S16">
            <v>14.078371582260347</v>
          </cell>
          <cell r="T16">
            <v>21.746425936314289</v>
          </cell>
        </row>
        <row r="17">
          <cell r="G17">
            <v>10.898482393828207</v>
          </cell>
          <cell r="H17">
            <v>3.3973727072670812</v>
          </cell>
          <cell r="I17">
            <v>0.17084621979716016</v>
          </cell>
          <cell r="J17">
            <v>6.9536677057372129</v>
          </cell>
          <cell r="K17">
            <v>0.21011671640112806</v>
          </cell>
          <cell r="L17">
            <v>-0.10020492610837438</v>
          </cell>
          <cell r="M17">
            <v>2.076775431861804E-3</v>
          </cell>
          <cell r="N17">
            <v>0</v>
          </cell>
          <cell r="O17">
            <v>0</v>
          </cell>
          <cell r="P17">
            <v>0</v>
          </cell>
          <cell r="Q17">
            <v>0</v>
          </cell>
          <cell r="R17">
            <v>0</v>
          </cell>
          <cell r="S17">
            <v>0</v>
          </cell>
          <cell r="T17">
            <v>0</v>
          </cell>
        </row>
        <row r="18">
          <cell r="G18">
            <v>0</v>
          </cell>
          <cell r="H18">
            <v>0</v>
          </cell>
          <cell r="I18">
            <v>0</v>
          </cell>
          <cell r="J18">
            <v>0</v>
          </cell>
          <cell r="Q18">
            <v>0</v>
          </cell>
          <cell r="R18">
            <v>0</v>
          </cell>
          <cell r="S18">
            <v>0</v>
          </cell>
          <cell r="T18">
            <v>0</v>
          </cell>
        </row>
      </sheetData>
      <sheetData sheetId="1" refreshError="1">
        <row r="8">
          <cell r="G8">
            <v>-33.370453398317814</v>
          </cell>
          <cell r="H8">
            <v>-39.08246686038347</v>
          </cell>
          <cell r="I8">
            <v>-47.351386832078823</v>
          </cell>
          <cell r="J8">
            <v>-50.273839912204913</v>
          </cell>
          <cell r="K8">
            <v>-55.62364691271555</v>
          </cell>
          <cell r="L8">
            <v>-44.369</v>
          </cell>
          <cell r="M8">
            <v>-49.132999999999996</v>
          </cell>
          <cell r="N8">
            <v>-55.620999999999995</v>
          </cell>
          <cell r="O8">
            <v>-55.784999999999997</v>
          </cell>
          <cell r="P8">
            <v>-55.93074992890547</v>
          </cell>
          <cell r="Q8">
            <v>-51.725777475359948</v>
          </cell>
          <cell r="R8">
            <v>-39.217590984821072</v>
          </cell>
          <cell r="S8">
            <v>-34.375952785902513</v>
          </cell>
          <cell r="T8">
            <v>-31.075462789802511</v>
          </cell>
        </row>
        <row r="9">
          <cell r="P9">
            <v>-3.5340918802451702</v>
          </cell>
          <cell r="Q9">
            <v>-16.304572052990018</v>
          </cell>
          <cell r="R9">
            <v>-20.086684846579612</v>
          </cell>
          <cell r="S9">
            <v>-25.211468027255545</v>
          </cell>
          <cell r="T9">
            <v>-31.504853299182987</v>
          </cell>
        </row>
        <row r="21">
          <cell r="G21">
            <v>-34.561745214184356</v>
          </cell>
          <cell r="H21">
            <v>-40.36464535067207</v>
          </cell>
          <cell r="I21">
            <v>-48.512821648296061</v>
          </cell>
          <cell r="J21">
            <v>-50.727661865092379</v>
          </cell>
          <cell r="K21">
            <v>-56.489039611383575</v>
          </cell>
          <cell r="L21">
            <v>-63.181064176699614</v>
          </cell>
          <cell r="M21">
            <v>-66.202861539516746</v>
          </cell>
          <cell r="N21">
            <v>-66.833156159432306</v>
          </cell>
          <cell r="O21">
            <v>69.5496369983302</v>
          </cell>
          <cell r="P21">
            <v>-70.973838230598233</v>
          </cell>
          <cell r="Q21">
            <v>-67.374261571083466</v>
          </cell>
          <cell r="R21">
            <v>-58.444991980845536</v>
          </cell>
          <cell r="S21">
            <v>-58.535518715581134</v>
          </cell>
          <cell r="T21">
            <v>-61.522201317024795</v>
          </cell>
        </row>
        <row r="22">
          <cell r="P22">
            <v>-3.5340918802451702</v>
          </cell>
          <cell r="Q22">
            <v>-16.2953315732336</v>
          </cell>
          <cell r="R22">
            <v>-19.996500909987436</v>
          </cell>
          <cell r="S22">
            <v>-25.05365372711864</v>
          </cell>
          <cell r="T22">
            <v>-31.276912315657228</v>
          </cell>
        </row>
        <row r="24">
          <cell r="G24">
            <v>197.4141143692363</v>
          </cell>
          <cell r="H24">
            <v>-38.460874708888717</v>
          </cell>
          <cell r="I24">
            <v>-26.371077284671763</v>
          </cell>
          <cell r="J24">
            <v>1.2339188838200199</v>
          </cell>
          <cell r="K24">
            <v>-48.093780240103222</v>
          </cell>
          <cell r="L24">
            <v>-44.465997074598299</v>
          </cell>
          <cell r="M24">
            <v>-29.100303390082541</v>
          </cell>
          <cell r="N24">
            <v>-11.613550771665194</v>
          </cell>
          <cell r="O24">
            <v>-15.012679916132944</v>
          </cell>
          <cell r="P24">
            <v>16.787070634843772</v>
          </cell>
          <cell r="Q24">
            <v>-138.19424404040683</v>
          </cell>
          <cell r="R24">
            <v>3.1613013042252143</v>
          </cell>
          <cell r="S24">
            <v>1.8168830044473041</v>
          </cell>
          <cell r="T24">
            <v>3.012720440593522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5"/>
  <sheetViews>
    <sheetView workbookViewId="0"/>
  </sheetViews>
  <sheetFormatPr defaultRowHeight="13.5"/>
  <sheetData>
    <row r="1" spans="1:2">
      <c r="A1" t="s">
        <v>0</v>
      </c>
      <c r="B1" t="s">
        <v>1</v>
      </c>
    </row>
    <row r="2" spans="1:2">
      <c r="A2" t="s">
        <v>2</v>
      </c>
      <c r="B2" t="s">
        <v>3</v>
      </c>
    </row>
    <row r="3" spans="1:2">
      <c r="A3" t="s">
        <v>4</v>
      </c>
      <c r="B3" t="s">
        <v>5</v>
      </c>
    </row>
    <row r="4" spans="1:2">
      <c r="A4" t="s">
        <v>6</v>
      </c>
      <c r="B4" t="s">
        <v>7</v>
      </c>
    </row>
    <row r="5" spans="1:2">
      <c r="A5" t="s">
        <v>8</v>
      </c>
      <c r="B5" t="s">
        <v>9</v>
      </c>
    </row>
    <row r="6" spans="1:2">
      <c r="A6" t="s">
        <v>10</v>
      </c>
      <c r="B6" t="s">
        <v>11</v>
      </c>
    </row>
    <row r="7" spans="1:2">
      <c r="A7" t="s">
        <v>12</v>
      </c>
      <c r="B7" t="s">
        <v>13</v>
      </c>
    </row>
    <row r="8" spans="1:2">
      <c r="A8" t="s">
        <v>14</v>
      </c>
      <c r="B8" t="s">
        <v>13</v>
      </c>
    </row>
    <row r="9" spans="1:2">
      <c r="A9" t="s">
        <v>15</v>
      </c>
      <c r="B9" t="s">
        <v>16</v>
      </c>
    </row>
    <row r="10" spans="1:2">
      <c r="A10" t="s">
        <v>17</v>
      </c>
      <c r="B10" t="s">
        <v>16</v>
      </c>
    </row>
    <row r="11" spans="1:2">
      <c r="A11" t="s">
        <v>18</v>
      </c>
      <c r="B11" t="s">
        <v>16</v>
      </c>
    </row>
    <row r="12" spans="1:2">
      <c r="A12" t="s">
        <v>19</v>
      </c>
      <c r="B12" t="s">
        <v>16</v>
      </c>
    </row>
    <row r="13" spans="1:2">
      <c r="A13" t="s">
        <v>20</v>
      </c>
      <c r="B13" t="s">
        <v>21</v>
      </c>
    </row>
    <row r="14" spans="1:2">
      <c r="A14" t="s">
        <v>22</v>
      </c>
      <c r="B14" t="s">
        <v>23</v>
      </c>
    </row>
    <row r="15" spans="1:2">
      <c r="A15" t="s">
        <v>24</v>
      </c>
      <c r="B15" t="s">
        <v>25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BA44F-067C-4DA5-9452-CB693F12B4C2}">
  <sheetPr>
    <pageSetUpPr fitToPage="1"/>
  </sheetPr>
  <dimension ref="A1:P63"/>
  <sheetViews>
    <sheetView view="pageBreakPreview" zoomScaleNormal="100" zoomScaleSheetLayoutView="100" workbookViewId="0">
      <selection activeCell="G33" sqref="G33"/>
    </sheetView>
  </sheetViews>
  <sheetFormatPr defaultColWidth="8.6875" defaultRowHeight="13.5"/>
  <cols>
    <col min="1" max="2" width="5.6875" customWidth="1"/>
    <col min="3" max="3" width="5" customWidth="1"/>
    <col min="4" max="4" width="33.5" customWidth="1"/>
    <col min="6" max="6" width="6.1875" customWidth="1"/>
    <col min="7" max="16" width="7.3125" customWidth="1"/>
    <col min="17" max="17" width="1.625" customWidth="1"/>
    <col min="18" max="18" width="2.3125" customWidth="1"/>
  </cols>
  <sheetData>
    <row r="1" spans="1:16" ht="19.899999999999999">
      <c r="A1" s="9">
        <v>8</v>
      </c>
      <c r="B1" s="9" t="s">
        <v>201</v>
      </c>
    </row>
    <row r="2" spans="1:16" ht="13.9" thickBot="1"/>
    <row r="3" spans="1:16" ht="26.65" thickBot="1">
      <c r="C3" s="189" t="s">
        <v>27</v>
      </c>
      <c r="D3" s="190"/>
      <c r="E3" s="1" t="s">
        <v>28</v>
      </c>
      <c r="F3" s="63" t="s">
        <v>83</v>
      </c>
      <c r="G3" s="63" t="s">
        <v>93</v>
      </c>
      <c r="H3" s="63" t="s">
        <v>94</v>
      </c>
      <c r="I3" s="63" t="s">
        <v>95</v>
      </c>
      <c r="J3" s="63" t="s">
        <v>96</v>
      </c>
      <c r="K3" s="63" t="s">
        <v>97</v>
      </c>
      <c r="L3" s="63" t="s">
        <v>98</v>
      </c>
      <c r="M3" s="63" t="s">
        <v>99</v>
      </c>
      <c r="N3" s="63" t="s">
        <v>100</v>
      </c>
      <c r="O3" s="63" t="s">
        <v>101</v>
      </c>
      <c r="P3" s="63" t="s">
        <v>102</v>
      </c>
    </row>
    <row r="4" spans="1:16" ht="13.9" thickBot="1">
      <c r="C4" s="129"/>
      <c r="D4" s="129"/>
      <c r="E4" s="130"/>
      <c r="F4" s="131"/>
      <c r="G4" s="235" t="s">
        <v>103</v>
      </c>
      <c r="H4" s="236"/>
      <c r="I4" s="236"/>
      <c r="J4" s="236"/>
      <c r="K4" s="236"/>
      <c r="L4" s="236"/>
      <c r="M4" s="236"/>
      <c r="N4" s="236"/>
      <c r="O4" s="236"/>
      <c r="P4" s="237"/>
    </row>
    <row r="5" spans="1:16" ht="18" customHeight="1" thickBot="1">
      <c r="G5" s="1" t="s">
        <v>104</v>
      </c>
      <c r="H5" s="1" t="s">
        <v>104</v>
      </c>
      <c r="I5" s="1" t="s">
        <v>104</v>
      </c>
      <c r="J5" s="1" t="s">
        <v>104</v>
      </c>
      <c r="K5" s="1" t="s">
        <v>104</v>
      </c>
      <c r="L5" s="1" t="s">
        <v>104</v>
      </c>
      <c r="M5" s="1" t="s">
        <v>104</v>
      </c>
      <c r="N5" s="1" t="s">
        <v>104</v>
      </c>
      <c r="O5" s="1" t="s">
        <v>104</v>
      </c>
      <c r="P5" s="1" t="s">
        <v>104</v>
      </c>
    </row>
    <row r="6" spans="1:16" ht="16.5" customHeight="1" thickBot="1">
      <c r="C6" s="8"/>
      <c r="D6" s="8"/>
      <c r="E6" s="8"/>
      <c r="F6" s="8"/>
      <c r="G6" s="8"/>
      <c r="H6" s="8"/>
      <c r="I6" s="46"/>
      <c r="J6" s="46"/>
      <c r="K6" s="46"/>
    </row>
    <row r="7" spans="1:16" ht="13.9" thickBot="1">
      <c r="C7" s="90" t="s">
        <v>36</v>
      </c>
      <c r="D7" s="91" t="s">
        <v>202</v>
      </c>
      <c r="E7" s="8"/>
      <c r="F7" s="8"/>
      <c r="G7" s="8"/>
      <c r="H7" s="8"/>
      <c r="I7" s="46"/>
      <c r="J7" s="46"/>
      <c r="K7" s="46"/>
    </row>
    <row r="8" spans="1:16">
      <c r="C8" s="62">
        <v>1</v>
      </c>
      <c r="D8" s="19" t="s">
        <v>156</v>
      </c>
      <c r="E8" s="2"/>
      <c r="F8" s="2">
        <v>3</v>
      </c>
      <c r="G8" s="71">
        <f>'1.MEAV'!G9</f>
        <v>71.220686259371746</v>
      </c>
      <c r="H8" s="69"/>
      <c r="I8" s="69"/>
      <c r="J8" s="69"/>
      <c r="K8" s="69"/>
      <c r="L8" s="69"/>
      <c r="M8" s="69"/>
      <c r="N8" s="69"/>
      <c r="O8" s="69"/>
      <c r="P8" s="76"/>
    </row>
    <row r="9" spans="1:16">
      <c r="C9" s="65">
        <v>2</v>
      </c>
      <c r="D9" s="66" t="s">
        <v>157</v>
      </c>
      <c r="E9" s="67"/>
      <c r="F9" s="59">
        <v>3</v>
      </c>
      <c r="G9" s="73">
        <v>0</v>
      </c>
      <c r="H9" s="70">
        <f>G11</f>
        <v>10.799725132895015</v>
      </c>
      <c r="I9" s="70">
        <f t="shared" ref="I9:K9" si="0">H11</f>
        <v>14.197097851362924</v>
      </c>
      <c r="J9" s="70">
        <f t="shared" si="0"/>
        <v>14.367944071160085</v>
      </c>
      <c r="K9" s="70">
        <f t="shared" si="0"/>
        <v>21.321611776897299</v>
      </c>
      <c r="L9" s="70"/>
      <c r="M9" s="70"/>
      <c r="N9" s="70"/>
      <c r="O9" s="70"/>
      <c r="P9" s="77"/>
    </row>
    <row r="10" spans="1:16">
      <c r="C10" s="61">
        <v>3</v>
      </c>
      <c r="D10" s="75" t="s">
        <v>82</v>
      </c>
      <c r="E10" s="59"/>
      <c r="F10" s="59">
        <v>3</v>
      </c>
      <c r="G10" s="72">
        <f>'4.Additions'!G10+'4.Additions'!G17</f>
        <v>10.799725132895015</v>
      </c>
      <c r="H10" s="72">
        <f>'4.Additions'!H10+'4.Additions'!H17</f>
        <v>3.3973727184679094</v>
      </c>
      <c r="I10" s="72">
        <f>'4.Additions'!I10+'4.Additions'!I17</f>
        <v>0.17084621979716016</v>
      </c>
      <c r="J10" s="72">
        <f>'4.Additions'!J10+'4.Additions'!J17</f>
        <v>6.9536677057372129</v>
      </c>
      <c r="K10" s="72">
        <f>'4.Additions'!K10+'4.Additions'!K17</f>
        <v>0.31472193784842184</v>
      </c>
      <c r="L10" s="72">
        <f>'4.Additions'!L10+'4.Additions'!L17</f>
        <v>-4.0193323630657043E-2</v>
      </c>
      <c r="M10" s="72">
        <f>'4.Additions'!M10+'4.Additions'!M17</f>
        <v>7.9153213422091513</v>
      </c>
      <c r="N10" s="72">
        <f>'4.Additions'!N10+'4.Additions'!N17</f>
        <v>8.4545298452659274</v>
      </c>
      <c r="O10" s="72">
        <f>'4.Additions'!O10+'4.Additions'!O17</f>
        <v>3.9142426976750504</v>
      </c>
      <c r="P10" s="78">
        <f>'4.Additions'!P10+'4.Additions'!P17</f>
        <v>0.56584695616098624</v>
      </c>
    </row>
    <row r="11" spans="1:16">
      <c r="C11" s="61">
        <v>4</v>
      </c>
      <c r="D11" s="75" t="s">
        <v>158</v>
      </c>
      <c r="E11" s="59"/>
      <c r="F11" s="59">
        <v>3</v>
      </c>
      <c r="G11" s="72">
        <f>G9+G10</f>
        <v>10.799725132895015</v>
      </c>
      <c r="H11" s="72">
        <f t="shared" ref="H11:K11" si="1">H9+H10</f>
        <v>14.197097851362924</v>
      </c>
      <c r="I11" s="72">
        <f t="shared" si="1"/>
        <v>14.367944071160085</v>
      </c>
      <c r="J11" s="72">
        <f t="shared" si="1"/>
        <v>21.321611776897299</v>
      </c>
      <c r="K11" s="72">
        <f t="shared" si="1"/>
        <v>21.636333714745721</v>
      </c>
      <c r="L11" s="157"/>
      <c r="M11" s="157"/>
      <c r="N11" s="157"/>
      <c r="O11" s="157"/>
      <c r="P11" s="160"/>
    </row>
    <row r="12" spans="1:16">
      <c r="C12" s="61">
        <v>5</v>
      </c>
      <c r="D12" s="75" t="s">
        <v>159</v>
      </c>
      <c r="E12" s="59"/>
      <c r="F12" s="59">
        <v>3</v>
      </c>
      <c r="G12" s="157"/>
      <c r="H12" s="157"/>
      <c r="I12" s="157"/>
      <c r="J12" s="157"/>
      <c r="K12" s="157"/>
      <c r="L12" s="159">
        <v>0</v>
      </c>
      <c r="M12" s="72">
        <f>L13</f>
        <v>-4.0193323630657043E-2</v>
      </c>
      <c r="N12" s="72">
        <f t="shared" ref="N12:P12" si="2">M13</f>
        <v>7.8751280185784944</v>
      </c>
      <c r="O12" s="72">
        <f t="shared" si="2"/>
        <v>16.329657863844421</v>
      </c>
      <c r="P12" s="78">
        <f t="shared" si="2"/>
        <v>20.243900561519471</v>
      </c>
    </row>
    <row r="13" spans="1:16" ht="13.9" thickBot="1">
      <c r="C13" s="82">
        <v>6</v>
      </c>
      <c r="D13" s="20" t="s">
        <v>195</v>
      </c>
      <c r="E13" s="16"/>
      <c r="F13" s="16">
        <v>3</v>
      </c>
      <c r="G13" s="158"/>
      <c r="H13" s="158"/>
      <c r="I13" s="158"/>
      <c r="J13" s="158"/>
      <c r="K13" s="158"/>
      <c r="L13" s="83">
        <f>L10+L12</f>
        <v>-4.0193323630657043E-2</v>
      </c>
      <c r="M13" s="83">
        <f t="shared" ref="M13:P13" si="3">M10+M12</f>
        <v>7.8751280185784944</v>
      </c>
      <c r="N13" s="83">
        <f t="shared" si="3"/>
        <v>16.329657863844421</v>
      </c>
      <c r="O13" s="83">
        <f t="shared" si="3"/>
        <v>20.243900561519471</v>
      </c>
      <c r="P13" s="84">
        <f t="shared" si="3"/>
        <v>20.809747517680456</v>
      </c>
    </row>
    <row r="14" spans="1:16" ht="13.9" thickBot="1"/>
    <row r="15" spans="1:16" ht="13.9" thickBot="1">
      <c r="C15" s="90" t="s">
        <v>43</v>
      </c>
      <c r="D15" s="91" t="s">
        <v>203</v>
      </c>
      <c r="E15" s="8"/>
      <c r="F15" s="8"/>
      <c r="G15" s="8"/>
      <c r="H15" s="8"/>
      <c r="I15" s="46"/>
      <c r="J15" s="46"/>
      <c r="K15" s="46"/>
    </row>
    <row r="16" spans="1:16">
      <c r="C16" s="62">
        <v>7</v>
      </c>
      <c r="D16" s="19" t="s">
        <v>162</v>
      </c>
      <c r="E16" s="2"/>
      <c r="F16" s="2">
        <v>3</v>
      </c>
      <c r="G16" s="74">
        <f>'1.MEAV'!G9-'1.MEAV'!J9</f>
        <v>17.66842084061836</v>
      </c>
      <c r="H16" s="71">
        <f>G18</f>
        <v>21.280248279727502</v>
      </c>
      <c r="I16" s="71">
        <f t="shared" ref="I16:P16" si="4">H18</f>
        <v>24.892075718836644</v>
      </c>
      <c r="J16" s="71">
        <f t="shared" si="4"/>
        <v>28.503903157945786</v>
      </c>
      <c r="K16" s="71">
        <f t="shared" si="4"/>
        <v>32.115730597054927</v>
      </c>
      <c r="L16" s="71">
        <f t="shared" si="4"/>
        <v>35.727558036164069</v>
      </c>
      <c r="M16" s="71">
        <f t="shared" si="4"/>
        <v>39.339385475273211</v>
      </c>
      <c r="N16" s="71">
        <f t="shared" si="4"/>
        <v>42.951212914382353</v>
      </c>
      <c r="O16" s="71">
        <f t="shared" si="4"/>
        <v>46.563040353491495</v>
      </c>
      <c r="P16" s="79">
        <f t="shared" si="4"/>
        <v>50.174867792600637</v>
      </c>
    </row>
    <row r="17" spans="3:16">
      <c r="C17" s="85">
        <v>8</v>
      </c>
      <c r="D17" s="86" t="s">
        <v>163</v>
      </c>
      <c r="E17" s="60"/>
      <c r="F17" s="60">
        <v>3</v>
      </c>
      <c r="G17" s="87">
        <f>IF(($G$8/('1.MEAV'!$H$9+'1.MEAV'!$I$9)+G16)&gt;$G$8,MAX(0,$G$8-F18),$G$8/('1.MEAV'!$H$9+'1.MEAV'!$I$9))</f>
        <v>3.6118274391091427</v>
      </c>
      <c r="H17" s="87">
        <f>IF(($G$8/('1.MEAV'!$H$9+'1.MEAV'!$I$9)+H16)&gt;$G$8,MAX(0,$G$8-G18),$G$8/('1.MEAV'!$H$9+'1.MEAV'!$I$9))</f>
        <v>3.6118274391091427</v>
      </c>
      <c r="I17" s="87">
        <f>IF(($G$8/('1.MEAV'!$H$9+'1.MEAV'!$I$9)+I16)&gt;$G$8,MAX(0,$G$8-H18),$G$8/('1.MEAV'!$H$9+'1.MEAV'!$I$9))</f>
        <v>3.6118274391091427</v>
      </c>
      <c r="J17" s="87">
        <f>IF(($G$8/('1.MEAV'!$H$9+'1.MEAV'!$I$9)+J16)&gt;$G$8,MAX(0,$G$8-I18),$G$8/('1.MEAV'!$H$9+'1.MEAV'!$I$9))</f>
        <v>3.6118274391091427</v>
      </c>
      <c r="K17" s="87">
        <f>IF(($G$8/('1.MEAV'!$H$9+'1.MEAV'!$I$9)+K16)&gt;$G$8,MAX(0,$G$8-J18),$G$8/('1.MEAV'!$H$9+'1.MEAV'!$I$9))</f>
        <v>3.6118274391091427</v>
      </c>
      <c r="L17" s="87">
        <f>IF(($G$8/('1.MEAV'!$H$9+'1.MEAV'!$I$9)+L16)&gt;$G$8,MAX(0,$G$8-K18),$G$8/('1.MEAV'!$H$9+'1.MEAV'!$I$9))</f>
        <v>3.6118274391091427</v>
      </c>
      <c r="M17" s="87">
        <f>IF(($G$8/('1.MEAV'!$H$9+'1.MEAV'!$I$9)+M16)&gt;$G$8,MAX(0,$G$8-L18),$G$8/('1.MEAV'!$H$9+'1.MEAV'!$I$9))</f>
        <v>3.6118274391091427</v>
      </c>
      <c r="N17" s="87">
        <f>IF(($G$8/('1.MEAV'!$H$9+'1.MEAV'!$I$9)+N16)&gt;$G$8,MAX(0,$G$8-M18),$G$8/('1.MEAV'!$H$9+'1.MEAV'!$I$9))</f>
        <v>3.6118274391091427</v>
      </c>
      <c r="O17" s="87">
        <f>IF(($G$8/('1.MEAV'!$H$9+'1.MEAV'!$I$9)+O16)&gt;$G$8,MAX(0,$G$8-N18),$G$8/('1.MEAV'!$H$9+'1.MEAV'!$I$9))</f>
        <v>3.6118274391091427</v>
      </c>
      <c r="P17" s="88">
        <f>IF(($G$8/('1.MEAV'!$H$9+'1.MEAV'!$I$9)+P16)&gt;$G$8,MAX(0,$G$8-O18),$G$8/('1.MEAV'!$H$9+'1.MEAV'!$I$9))</f>
        <v>3.6118274391091427</v>
      </c>
    </row>
    <row r="18" spans="3:16" ht="13.9" thickBot="1">
      <c r="C18" s="82">
        <v>9</v>
      </c>
      <c r="D18" s="20" t="s">
        <v>164</v>
      </c>
      <c r="E18" s="16"/>
      <c r="F18" s="16">
        <v>3</v>
      </c>
      <c r="G18" s="83">
        <f>SUM(G16:G17)</f>
        <v>21.280248279727502</v>
      </c>
      <c r="H18" s="83">
        <f>SUM(H16:H17)</f>
        <v>24.892075718836644</v>
      </c>
      <c r="I18" s="83">
        <f t="shared" ref="I18:P18" si="5">SUM(I16:I17)</f>
        <v>28.503903157945786</v>
      </c>
      <c r="J18" s="83">
        <f t="shared" si="5"/>
        <v>32.115730597054927</v>
      </c>
      <c r="K18" s="83">
        <f t="shared" si="5"/>
        <v>35.727558036164069</v>
      </c>
      <c r="L18" s="83">
        <f t="shared" si="5"/>
        <v>39.339385475273211</v>
      </c>
      <c r="M18" s="83">
        <f t="shared" si="5"/>
        <v>42.951212914382353</v>
      </c>
      <c r="N18" s="83">
        <f t="shared" si="5"/>
        <v>46.563040353491495</v>
      </c>
      <c r="O18" s="83">
        <f t="shared" si="5"/>
        <v>50.174867792600637</v>
      </c>
      <c r="P18" s="84">
        <f t="shared" si="5"/>
        <v>53.786695231709778</v>
      </c>
    </row>
    <row r="19" spans="3:16" ht="13.9" thickBot="1">
      <c r="F19" s="6"/>
      <c r="G19" s="98"/>
      <c r="H19" s="98"/>
      <c r="I19" s="98"/>
      <c r="J19" s="98"/>
      <c r="K19" s="98"/>
      <c r="L19" s="98"/>
      <c r="M19" s="98"/>
      <c r="N19" s="98"/>
      <c r="O19" s="98"/>
      <c r="P19" s="98"/>
    </row>
    <row r="20" spans="3:16" ht="13.9" thickBot="1">
      <c r="C20" s="90" t="s">
        <v>165</v>
      </c>
      <c r="D20" s="91" t="s">
        <v>204</v>
      </c>
      <c r="E20" s="8"/>
      <c r="F20" s="8"/>
      <c r="G20" s="57"/>
      <c r="H20" s="8"/>
      <c r="I20" s="46"/>
      <c r="J20" s="46"/>
      <c r="K20" s="46"/>
    </row>
    <row r="21" spans="3:16">
      <c r="C21" s="62">
        <v>10</v>
      </c>
      <c r="D21" s="19" t="s">
        <v>162</v>
      </c>
      <c r="E21" s="2"/>
      <c r="F21" s="2">
        <v>3</v>
      </c>
      <c r="G21" s="161">
        <v>0</v>
      </c>
      <c r="H21" s="71">
        <f>G23</f>
        <v>0.54768839811191872</v>
      </c>
      <c r="I21" s="71">
        <f t="shared" ref="I21:P21" si="6">H23</f>
        <v>1.2676683683768444</v>
      </c>
      <c r="J21" s="71">
        <f t="shared" si="6"/>
        <v>1.996312493635787</v>
      </c>
      <c r="K21" s="71">
        <f t="shared" si="6"/>
        <v>3.0775992167287809</v>
      </c>
      <c r="L21" s="71">
        <f t="shared" si="6"/>
        <v>4.1748464899163196</v>
      </c>
      <c r="M21" s="71">
        <f t="shared" si="6"/>
        <v>5.2720937631038582</v>
      </c>
      <c r="N21" s="71">
        <f t="shared" si="6"/>
        <v>6.3693410362913969</v>
      </c>
      <c r="O21" s="71">
        <f t="shared" si="6"/>
        <v>7.4665883094789356</v>
      </c>
      <c r="P21" s="79">
        <f t="shared" si="6"/>
        <v>8.5638355826664743</v>
      </c>
    </row>
    <row r="22" spans="3:16">
      <c r="C22" s="85">
        <v>11</v>
      </c>
      <c r="D22" s="86" t="s">
        <v>163</v>
      </c>
      <c r="E22" s="60"/>
      <c r="F22" s="60">
        <v>3</v>
      </c>
      <c r="G22" s="87">
        <f>G11/('1.MEAV'!$H$9+'1.MEAV'!$I$9)</f>
        <v>0.54768839811191872</v>
      </c>
      <c r="H22" s="87">
        <f>H11/('1.MEAV'!$H$9+'1.MEAV'!$I$9)</f>
        <v>0.71997997026492566</v>
      </c>
      <c r="I22" s="87">
        <f>I11/('1.MEAV'!$H$9+'1.MEAV'!$I$9)</f>
        <v>0.72864412525894273</v>
      </c>
      <c r="J22" s="87">
        <f>J11/('1.MEAV'!$H$9+'1.MEAV'!$I$9)</f>
        <v>1.0812867230929941</v>
      </c>
      <c r="K22" s="87">
        <f>K11/('1.MEAV'!$H$9+'1.MEAV'!$I$9)</f>
        <v>1.0972472731875387</v>
      </c>
      <c r="L22" s="87">
        <f>$K11/('1.MEAV'!$H$9+'1.MEAV'!$I$9)</f>
        <v>1.0972472731875387</v>
      </c>
      <c r="M22" s="87">
        <f>$K11/('1.MEAV'!$H$9+'1.MEAV'!$I$9)</f>
        <v>1.0972472731875387</v>
      </c>
      <c r="N22" s="87">
        <f>$K11/('1.MEAV'!$H$9+'1.MEAV'!$I$9)</f>
        <v>1.0972472731875387</v>
      </c>
      <c r="O22" s="87">
        <f>$K11/('1.MEAV'!$H$9+'1.MEAV'!$I$9)</f>
        <v>1.0972472731875387</v>
      </c>
      <c r="P22" s="87">
        <f>$K11/('1.MEAV'!$H$9+'1.MEAV'!$I$9)</f>
        <v>1.0972472731875387</v>
      </c>
    </row>
    <row r="23" spans="3:16" ht="13.9" thickBot="1">
      <c r="C23" s="82">
        <v>12</v>
      </c>
      <c r="D23" s="20" t="s">
        <v>164</v>
      </c>
      <c r="E23" s="16"/>
      <c r="F23" s="16">
        <v>3</v>
      </c>
      <c r="G23" s="83">
        <f>SUM(G21:G22)</f>
        <v>0.54768839811191872</v>
      </c>
      <c r="H23" s="83">
        <f>SUM(H21:H22)</f>
        <v>1.2676683683768444</v>
      </c>
      <c r="I23" s="83">
        <f t="shared" ref="I23:P23" si="7">SUM(I21:I22)</f>
        <v>1.996312493635787</v>
      </c>
      <c r="J23" s="83">
        <f t="shared" si="7"/>
        <v>3.0775992167287809</v>
      </c>
      <c r="K23" s="83">
        <f t="shared" si="7"/>
        <v>4.1748464899163196</v>
      </c>
      <c r="L23" s="83">
        <f t="shared" si="7"/>
        <v>5.2720937631038582</v>
      </c>
      <c r="M23" s="83">
        <f t="shared" si="7"/>
        <v>6.3693410362913969</v>
      </c>
      <c r="N23" s="83">
        <f t="shared" si="7"/>
        <v>7.4665883094789356</v>
      </c>
      <c r="O23" s="83">
        <f t="shared" si="7"/>
        <v>8.5638355826664743</v>
      </c>
      <c r="P23" s="84">
        <f t="shared" si="7"/>
        <v>9.6610828558540121</v>
      </c>
    </row>
    <row r="24" spans="3:16" ht="13.9" thickBot="1">
      <c r="C24" s="7"/>
      <c r="D24" s="8"/>
      <c r="E24" s="6"/>
      <c r="F24" s="6"/>
      <c r="G24" s="98"/>
      <c r="H24" s="98"/>
      <c r="I24" s="98"/>
      <c r="J24" s="98"/>
      <c r="K24" s="98"/>
      <c r="L24" s="98"/>
      <c r="M24" s="98"/>
      <c r="N24" s="98"/>
      <c r="O24" s="98"/>
      <c r="P24" s="98"/>
    </row>
    <row r="25" spans="3:16" ht="13.9" thickBot="1">
      <c r="C25" s="90" t="s">
        <v>167</v>
      </c>
      <c r="D25" s="91" t="s">
        <v>205</v>
      </c>
      <c r="E25" s="8"/>
      <c r="F25" s="8"/>
      <c r="G25" s="57"/>
      <c r="H25" s="8"/>
      <c r="I25" s="46"/>
      <c r="J25" s="46"/>
      <c r="K25" s="46"/>
    </row>
    <row r="26" spans="3:16">
      <c r="C26" s="62">
        <v>13</v>
      </c>
      <c r="D26" s="19" t="s">
        <v>162</v>
      </c>
      <c r="E26" s="2"/>
      <c r="F26" s="2">
        <v>3</v>
      </c>
      <c r="G26" s="153"/>
      <c r="H26" s="153"/>
      <c r="I26" s="153"/>
      <c r="J26" s="153"/>
      <c r="K26" s="153"/>
      <c r="L26" s="156">
        <v>0</v>
      </c>
      <c r="M26" s="71">
        <f t="shared" ref="M26:P26" si="8">L28</f>
        <v>-2.0383312318771473E-3</v>
      </c>
      <c r="N26" s="71">
        <f t="shared" si="8"/>
        <v>0.39733444875528851</v>
      </c>
      <c r="O26" s="71">
        <f t="shared" si="8"/>
        <v>1.2254633175098586</v>
      </c>
      <c r="P26" s="79">
        <f t="shared" si="8"/>
        <v>2.2520958783983276</v>
      </c>
    </row>
    <row r="27" spans="3:16">
      <c r="C27" s="85">
        <v>14</v>
      </c>
      <c r="D27" s="86" t="s">
        <v>163</v>
      </c>
      <c r="E27" s="60"/>
      <c r="F27" s="60">
        <v>3</v>
      </c>
      <c r="G27" s="154"/>
      <c r="H27" s="154"/>
      <c r="I27" s="154"/>
      <c r="J27" s="154"/>
      <c r="K27" s="154"/>
      <c r="L27" s="87">
        <f>L13/('1.MEAV'!$H$9+'1.MEAV'!$I$9)</f>
        <v>-2.0383312318771473E-3</v>
      </c>
      <c r="M27" s="87">
        <f>M13/('1.MEAV'!$H$9+'1.MEAV'!$I$9)</f>
        <v>0.39937277998716564</v>
      </c>
      <c r="N27" s="87">
        <f>N13/('1.MEAV'!$H$9+'1.MEAV'!$I$9)</f>
        <v>0.82812886875457004</v>
      </c>
      <c r="O27" s="87">
        <f>O13/('1.MEAV'!$H$9+'1.MEAV'!$I$9)</f>
        <v>1.026632560888469</v>
      </c>
      <c r="P27" s="88">
        <f>P13/('1.MEAV'!$H$9+'1.MEAV'!$I$9)</f>
        <v>1.0553284590879854</v>
      </c>
    </row>
    <row r="28" spans="3:16" ht="13.9" thickBot="1">
      <c r="C28" s="82">
        <v>15</v>
      </c>
      <c r="D28" s="20" t="s">
        <v>164</v>
      </c>
      <c r="E28" s="16"/>
      <c r="F28" s="16">
        <v>3</v>
      </c>
      <c r="G28" s="155"/>
      <c r="H28" s="155"/>
      <c r="I28" s="155"/>
      <c r="J28" s="155"/>
      <c r="K28" s="155"/>
      <c r="L28" s="83">
        <f t="shared" ref="L28:P28" si="9">SUM(L26:L27)</f>
        <v>-2.0383312318771473E-3</v>
      </c>
      <c r="M28" s="83">
        <f t="shared" si="9"/>
        <v>0.39733444875528851</v>
      </c>
      <c r="N28" s="83">
        <f t="shared" si="9"/>
        <v>1.2254633175098586</v>
      </c>
      <c r="O28" s="83">
        <f t="shared" si="9"/>
        <v>2.2520958783983276</v>
      </c>
      <c r="P28" s="84">
        <f t="shared" si="9"/>
        <v>3.3074243374863128</v>
      </c>
    </row>
    <row r="29" spans="3:16" ht="13.9" thickBot="1"/>
    <row r="30" spans="3:16" ht="13.9" thickBot="1">
      <c r="C30" s="90" t="s">
        <v>169</v>
      </c>
      <c r="D30" s="91" t="s">
        <v>206</v>
      </c>
      <c r="E30" s="8"/>
      <c r="F30" s="8"/>
      <c r="G30" s="8"/>
      <c r="H30" s="8"/>
      <c r="I30" s="46"/>
      <c r="J30" s="46"/>
      <c r="K30" s="46"/>
    </row>
    <row r="31" spans="3:16">
      <c r="C31" s="62">
        <v>16</v>
      </c>
      <c r="D31" s="19" t="s">
        <v>171</v>
      </c>
      <c r="E31" s="2"/>
      <c r="F31" s="2">
        <v>3</v>
      </c>
      <c r="G31" s="74">
        <f>$G$8-G18</f>
        <v>49.940437979644244</v>
      </c>
      <c r="H31" s="74">
        <f t="shared" ref="H31:P31" si="10">$G$8-H18</f>
        <v>46.328610540535102</v>
      </c>
      <c r="I31" s="74">
        <f t="shared" si="10"/>
        <v>42.71678310142596</v>
      </c>
      <c r="J31" s="74">
        <f t="shared" si="10"/>
        <v>39.104955662316819</v>
      </c>
      <c r="K31" s="74">
        <f t="shared" si="10"/>
        <v>35.493128223207677</v>
      </c>
      <c r="L31" s="74">
        <f t="shared" si="10"/>
        <v>31.881300784098535</v>
      </c>
      <c r="M31" s="74">
        <f t="shared" si="10"/>
        <v>28.269473344989393</v>
      </c>
      <c r="N31" s="74">
        <f t="shared" si="10"/>
        <v>24.657645905880251</v>
      </c>
      <c r="O31" s="74">
        <f t="shared" si="10"/>
        <v>21.045818466771109</v>
      </c>
      <c r="P31" s="80">
        <f t="shared" si="10"/>
        <v>17.433991027661968</v>
      </c>
    </row>
    <row r="32" spans="3:16">
      <c r="C32" s="61">
        <v>17</v>
      </c>
      <c r="D32" s="75" t="s">
        <v>172</v>
      </c>
      <c r="E32" s="59"/>
      <c r="F32" s="59">
        <v>3</v>
      </c>
      <c r="G32" s="72">
        <f>G11-G23</f>
        <v>10.252036734783095</v>
      </c>
      <c r="H32" s="72">
        <f t="shared" ref="H32:K32" si="11">H11-H23</f>
        <v>12.92942948298608</v>
      </c>
      <c r="I32" s="72">
        <f t="shared" si="11"/>
        <v>12.371631577524298</v>
      </c>
      <c r="J32" s="72">
        <f t="shared" si="11"/>
        <v>18.244012560168517</v>
      </c>
      <c r="K32" s="72">
        <f t="shared" si="11"/>
        <v>17.461487224829401</v>
      </c>
      <c r="L32" s="72">
        <f>$K11-L23</f>
        <v>16.364239951641864</v>
      </c>
      <c r="M32" s="72">
        <f t="shared" ref="M32:P32" si="12">$K11-M23</f>
        <v>15.266992678454324</v>
      </c>
      <c r="N32" s="72">
        <f t="shared" si="12"/>
        <v>14.169745405266784</v>
      </c>
      <c r="O32" s="72">
        <f t="shared" si="12"/>
        <v>13.072498132079247</v>
      </c>
      <c r="P32" s="78">
        <f t="shared" si="12"/>
        <v>11.975250858891709</v>
      </c>
    </row>
    <row r="33" spans="3:16">
      <c r="C33" s="85">
        <v>18</v>
      </c>
      <c r="D33" s="75" t="s">
        <v>173</v>
      </c>
      <c r="E33" s="60"/>
      <c r="F33" s="60">
        <v>3</v>
      </c>
      <c r="G33" s="154"/>
      <c r="H33" s="154"/>
      <c r="I33" s="154"/>
      <c r="J33" s="154"/>
      <c r="K33" s="154"/>
      <c r="L33" s="87">
        <f>L13-L28</f>
        <v>-3.8154992398779897E-2</v>
      </c>
      <c r="M33" s="87">
        <f t="shared" ref="M33:P33" si="13">M13-M28</f>
        <v>7.4777935698232056</v>
      </c>
      <c r="N33" s="87">
        <f t="shared" si="13"/>
        <v>15.104194546334563</v>
      </c>
      <c r="O33" s="87">
        <f t="shared" si="13"/>
        <v>17.991804683121142</v>
      </c>
      <c r="P33" s="88">
        <f t="shared" si="13"/>
        <v>17.502323180194143</v>
      </c>
    </row>
    <row r="34" spans="3:16" ht="13.9" thickBot="1">
      <c r="C34" s="82">
        <v>19</v>
      </c>
      <c r="D34" s="20" t="s">
        <v>174</v>
      </c>
      <c r="E34" s="16"/>
      <c r="F34" s="16">
        <v>3</v>
      </c>
      <c r="G34" s="84">
        <f t="shared" ref="G34:O34" si="14">SUM(G31:G33)</f>
        <v>60.192474714427341</v>
      </c>
      <c r="H34" s="84">
        <f t="shared" si="14"/>
        <v>59.258040023521183</v>
      </c>
      <c r="I34" s="84">
        <f t="shared" si="14"/>
        <v>55.088414678950258</v>
      </c>
      <c r="J34" s="84">
        <f t="shared" si="14"/>
        <v>57.34896822248534</v>
      </c>
      <c r="K34" s="84">
        <f t="shared" si="14"/>
        <v>52.954615448037075</v>
      </c>
      <c r="L34" s="84">
        <f t="shared" si="14"/>
        <v>48.207385743341618</v>
      </c>
      <c r="M34" s="84">
        <f t="shared" si="14"/>
        <v>51.014259593266921</v>
      </c>
      <c r="N34" s="84">
        <f t="shared" si="14"/>
        <v>53.9315858574816</v>
      </c>
      <c r="O34" s="84">
        <f t="shared" si="14"/>
        <v>52.110121281971502</v>
      </c>
      <c r="P34" s="84">
        <f>SUM(P31:P33)</f>
        <v>46.911565066747819</v>
      </c>
    </row>
    <row r="35" spans="3:16">
      <c r="D35" s="10"/>
      <c r="E35" s="6"/>
    </row>
    <row r="36" spans="3:16" ht="15.4">
      <c r="C36" s="191" t="s">
        <v>48</v>
      </c>
      <c r="D36" s="191"/>
      <c r="E36" s="23"/>
      <c r="F36" s="23"/>
      <c r="G36" s="23"/>
      <c r="H36" s="23"/>
      <c r="I36" s="23"/>
      <c r="J36" s="23"/>
      <c r="K36" s="23"/>
      <c r="L36" s="23"/>
      <c r="M36" s="23"/>
    </row>
    <row r="37" spans="3:16" ht="15.4">
      <c r="C37" s="24"/>
      <c r="D37" s="25"/>
      <c r="E37" s="23"/>
      <c r="F37" s="23"/>
      <c r="G37" s="23"/>
      <c r="H37" s="100"/>
      <c r="I37" s="23"/>
      <c r="J37" s="23"/>
      <c r="K37" s="23"/>
      <c r="L37" s="23"/>
      <c r="M37" s="23"/>
    </row>
    <row r="38" spans="3:16" ht="14.25" customHeight="1">
      <c r="C38" s="26"/>
      <c r="D38" s="81" t="s">
        <v>49</v>
      </c>
      <c r="E38" s="23"/>
      <c r="F38" s="23"/>
      <c r="G38" s="23"/>
      <c r="H38" s="68"/>
      <c r="I38" s="23"/>
      <c r="J38" s="23"/>
      <c r="K38" s="23"/>
      <c r="L38" s="23"/>
      <c r="M38" s="23"/>
    </row>
    <row r="39" spans="3:16" ht="15.4">
      <c r="C39" s="28"/>
      <c r="D39" s="27" t="s">
        <v>50</v>
      </c>
      <c r="E39" s="23"/>
      <c r="F39" s="23"/>
      <c r="G39" s="23"/>
      <c r="H39" s="23"/>
      <c r="I39" s="23"/>
      <c r="J39" s="23"/>
      <c r="K39" s="23"/>
      <c r="L39" s="23"/>
      <c r="M39" s="23"/>
    </row>
    <row r="40" spans="3:16" ht="15.4">
      <c r="C40" s="29"/>
      <c r="D40" s="27" t="s">
        <v>51</v>
      </c>
      <c r="E40" s="23"/>
      <c r="F40" s="23"/>
      <c r="G40" s="23"/>
      <c r="H40" s="23"/>
      <c r="I40" s="23"/>
      <c r="J40" s="23"/>
      <c r="K40" s="23"/>
      <c r="L40" s="23"/>
      <c r="M40" s="23"/>
    </row>
    <row r="41" spans="3:16" ht="15.75" thickBot="1">
      <c r="C41" s="30"/>
      <c r="D41" s="31"/>
      <c r="E41" s="23"/>
      <c r="F41" s="23"/>
      <c r="G41" s="23"/>
      <c r="H41" s="23"/>
      <c r="I41" s="23"/>
      <c r="J41" s="23"/>
      <c r="K41" s="23"/>
      <c r="L41" s="23"/>
      <c r="M41" s="23"/>
    </row>
    <row r="42" spans="3:16" ht="15" thickBot="1">
      <c r="C42" s="32" t="s">
        <v>52</v>
      </c>
      <c r="D42" s="33"/>
      <c r="E42" s="34"/>
      <c r="F42" s="34"/>
      <c r="G42" s="34"/>
      <c r="H42" s="34"/>
      <c r="I42" s="34"/>
      <c r="J42" s="34"/>
      <c r="K42" s="34"/>
      <c r="L42" s="34"/>
      <c r="M42" s="35"/>
    </row>
    <row r="43" spans="3:16" ht="15" thickBot="1">
      <c r="C43" s="36"/>
      <c r="D43" s="37"/>
      <c r="E43" s="38"/>
      <c r="F43" s="38"/>
      <c r="G43" s="38"/>
      <c r="H43" s="38"/>
      <c r="I43" s="38"/>
      <c r="J43" s="38"/>
      <c r="K43" s="38"/>
      <c r="L43" s="38"/>
      <c r="M43" s="38"/>
    </row>
    <row r="44" spans="3:16" ht="13.9" thickBot="1">
      <c r="C44" s="112" t="s">
        <v>53</v>
      </c>
      <c r="D44" s="217" t="s">
        <v>54</v>
      </c>
      <c r="E44" s="218"/>
      <c r="F44" s="218"/>
      <c r="G44" s="218"/>
      <c r="H44" s="218"/>
      <c r="I44" s="218"/>
      <c r="J44" s="218"/>
      <c r="K44" s="218"/>
      <c r="L44" s="218"/>
      <c r="M44" s="219"/>
    </row>
    <row r="45" spans="3:16" ht="15.75" customHeight="1" thickBot="1">
      <c r="C45" s="42">
        <v>1</v>
      </c>
      <c r="D45" s="229" t="s">
        <v>207</v>
      </c>
      <c r="E45" s="230"/>
      <c r="F45" s="230"/>
      <c r="G45" s="230"/>
      <c r="H45" s="230"/>
      <c r="I45" s="230"/>
      <c r="J45" s="230"/>
      <c r="K45" s="230"/>
      <c r="L45" s="230"/>
      <c r="M45" s="231"/>
    </row>
    <row r="46" spans="3:16" ht="15.75" customHeight="1" thickBot="1">
      <c r="C46" s="42">
        <v>2</v>
      </c>
      <c r="D46" s="229" t="s">
        <v>176</v>
      </c>
      <c r="E46" s="230"/>
      <c r="F46" s="230"/>
      <c r="G46" s="230"/>
      <c r="H46" s="230"/>
      <c r="I46" s="230"/>
      <c r="J46" s="230"/>
      <c r="K46" s="230"/>
      <c r="L46" s="230"/>
      <c r="M46" s="231"/>
    </row>
    <row r="47" spans="3:16" ht="15.75" customHeight="1" thickBot="1">
      <c r="C47" s="42">
        <v>3</v>
      </c>
      <c r="D47" s="229" t="s">
        <v>177</v>
      </c>
      <c r="E47" s="230"/>
      <c r="F47" s="230"/>
      <c r="G47" s="230"/>
      <c r="H47" s="230"/>
      <c r="I47" s="230"/>
      <c r="J47" s="230"/>
      <c r="K47" s="230"/>
      <c r="L47" s="230"/>
      <c r="M47" s="231"/>
    </row>
    <row r="48" spans="3:16" ht="15.75" customHeight="1" thickBot="1">
      <c r="C48" s="42">
        <v>4</v>
      </c>
      <c r="D48" s="232" t="s">
        <v>178</v>
      </c>
      <c r="E48" s="233"/>
      <c r="F48" s="233"/>
      <c r="G48" s="233"/>
      <c r="H48" s="233"/>
      <c r="I48" s="233"/>
      <c r="J48" s="233"/>
      <c r="K48" s="233"/>
      <c r="L48" s="233"/>
      <c r="M48" s="234"/>
    </row>
    <row r="49" spans="3:13" ht="15.75" customHeight="1" thickBot="1">
      <c r="C49" s="42">
        <v>5</v>
      </c>
      <c r="D49" s="229" t="s">
        <v>176</v>
      </c>
      <c r="E49" s="230"/>
      <c r="F49" s="230"/>
      <c r="G49" s="230"/>
      <c r="H49" s="230"/>
      <c r="I49" s="230"/>
      <c r="J49" s="230"/>
      <c r="K49" s="230"/>
      <c r="L49" s="230"/>
      <c r="M49" s="231"/>
    </row>
    <row r="50" spans="3:13" ht="15.75" customHeight="1" thickBot="1">
      <c r="C50" s="42">
        <v>6</v>
      </c>
      <c r="D50" s="232" t="s">
        <v>179</v>
      </c>
      <c r="E50" s="233"/>
      <c r="F50" s="233"/>
      <c r="G50" s="233"/>
      <c r="H50" s="233"/>
      <c r="I50" s="233"/>
      <c r="J50" s="233"/>
      <c r="K50" s="233"/>
      <c r="L50" s="233"/>
      <c r="M50" s="234"/>
    </row>
    <row r="51" spans="3:13" ht="28.5" customHeight="1" thickBot="1">
      <c r="C51" s="42">
        <v>7</v>
      </c>
      <c r="D51" s="229" t="s">
        <v>180</v>
      </c>
      <c r="E51" s="230"/>
      <c r="F51" s="230"/>
      <c r="G51" s="230"/>
      <c r="H51" s="230"/>
      <c r="I51" s="230"/>
      <c r="J51" s="230"/>
      <c r="K51" s="230"/>
      <c r="L51" s="230"/>
      <c r="M51" s="231"/>
    </row>
    <row r="52" spans="3:13" ht="15.75" customHeight="1" thickBot="1">
      <c r="C52" s="42">
        <v>8</v>
      </c>
      <c r="D52" s="229" t="s">
        <v>181</v>
      </c>
      <c r="E52" s="230"/>
      <c r="F52" s="230"/>
      <c r="G52" s="230"/>
      <c r="H52" s="230"/>
      <c r="I52" s="230"/>
      <c r="J52" s="230"/>
      <c r="K52" s="230"/>
      <c r="L52" s="230"/>
      <c r="M52" s="231"/>
    </row>
    <row r="53" spans="3:13" ht="15.75" customHeight="1" thickBot="1">
      <c r="C53" s="42">
        <v>9</v>
      </c>
      <c r="D53" s="229" t="s">
        <v>182</v>
      </c>
      <c r="E53" s="230"/>
      <c r="F53" s="230"/>
      <c r="G53" s="230"/>
      <c r="H53" s="230"/>
      <c r="I53" s="230"/>
      <c r="J53" s="230"/>
      <c r="K53" s="230"/>
      <c r="L53" s="230"/>
      <c r="M53" s="231"/>
    </row>
    <row r="54" spans="3:13" ht="18" customHeight="1" thickBot="1">
      <c r="C54" s="42">
        <v>10</v>
      </c>
      <c r="D54" s="229" t="s">
        <v>183</v>
      </c>
      <c r="E54" s="230"/>
      <c r="F54" s="230"/>
      <c r="G54" s="230"/>
      <c r="H54" s="230"/>
      <c r="I54" s="230"/>
      <c r="J54" s="230"/>
      <c r="K54" s="230"/>
      <c r="L54" s="230"/>
      <c r="M54" s="231"/>
    </row>
    <row r="55" spans="3:13" ht="15.75" customHeight="1" thickBot="1">
      <c r="C55" s="42">
        <v>11</v>
      </c>
      <c r="D55" s="229" t="s">
        <v>184</v>
      </c>
      <c r="E55" s="230"/>
      <c r="F55" s="230"/>
      <c r="G55" s="230"/>
      <c r="H55" s="230"/>
      <c r="I55" s="230"/>
      <c r="J55" s="230"/>
      <c r="K55" s="230"/>
      <c r="L55" s="230"/>
      <c r="M55" s="231"/>
    </row>
    <row r="56" spans="3:13" ht="15.75" customHeight="1" thickBot="1">
      <c r="C56" s="42">
        <v>12</v>
      </c>
      <c r="D56" s="229" t="s">
        <v>185</v>
      </c>
      <c r="E56" s="230"/>
      <c r="F56" s="230"/>
      <c r="G56" s="230"/>
      <c r="H56" s="230"/>
      <c r="I56" s="230"/>
      <c r="J56" s="230"/>
      <c r="K56" s="230"/>
      <c r="L56" s="230"/>
      <c r="M56" s="231"/>
    </row>
    <row r="57" spans="3:13" ht="15.75" customHeight="1" thickBot="1">
      <c r="C57" s="42">
        <v>13</v>
      </c>
      <c r="D57" s="229" t="s">
        <v>186</v>
      </c>
      <c r="E57" s="230"/>
      <c r="F57" s="230"/>
      <c r="G57" s="230"/>
      <c r="H57" s="230"/>
      <c r="I57" s="230"/>
      <c r="J57" s="230"/>
      <c r="K57" s="230"/>
      <c r="L57" s="230"/>
      <c r="M57" s="231"/>
    </row>
    <row r="58" spans="3:13" ht="15.75" customHeight="1" thickBot="1">
      <c r="C58" s="42">
        <v>14</v>
      </c>
      <c r="D58" s="229" t="s">
        <v>187</v>
      </c>
      <c r="E58" s="230"/>
      <c r="F58" s="230"/>
      <c r="G58" s="230"/>
      <c r="H58" s="230"/>
      <c r="I58" s="230"/>
      <c r="J58" s="230"/>
      <c r="K58" s="230"/>
      <c r="L58" s="230"/>
      <c r="M58" s="231"/>
    </row>
    <row r="59" spans="3:13" ht="15.75" customHeight="1" thickBot="1">
      <c r="C59" s="42">
        <v>15</v>
      </c>
      <c r="D59" s="229" t="s">
        <v>188</v>
      </c>
      <c r="E59" s="230"/>
      <c r="F59" s="230"/>
      <c r="G59" s="230"/>
      <c r="H59" s="230"/>
      <c r="I59" s="230"/>
      <c r="J59" s="230"/>
      <c r="K59" s="230"/>
      <c r="L59" s="230"/>
      <c r="M59" s="231"/>
    </row>
    <row r="60" spans="3:13" ht="15.75" customHeight="1" thickBot="1">
      <c r="C60" s="42">
        <v>16</v>
      </c>
      <c r="D60" s="232" t="s">
        <v>189</v>
      </c>
      <c r="E60" s="233"/>
      <c r="F60" s="233"/>
      <c r="G60" s="233"/>
      <c r="H60" s="233"/>
      <c r="I60" s="233"/>
      <c r="J60" s="233"/>
      <c r="K60" s="233"/>
      <c r="L60" s="233"/>
      <c r="M60" s="234"/>
    </row>
    <row r="61" spans="3:13" ht="15.75" customHeight="1" thickBot="1">
      <c r="C61" s="42">
        <v>17</v>
      </c>
      <c r="D61" s="229" t="s">
        <v>190</v>
      </c>
      <c r="E61" s="230"/>
      <c r="F61" s="230"/>
      <c r="G61" s="230"/>
      <c r="H61" s="230"/>
      <c r="I61" s="230"/>
      <c r="J61" s="230"/>
      <c r="K61" s="230"/>
      <c r="L61" s="230"/>
      <c r="M61" s="231"/>
    </row>
    <row r="62" spans="3:13" ht="15.75" customHeight="1" thickBot="1">
      <c r="C62" s="42">
        <v>18</v>
      </c>
      <c r="D62" s="229" t="s">
        <v>191</v>
      </c>
      <c r="E62" s="230"/>
      <c r="F62" s="230"/>
      <c r="G62" s="230"/>
      <c r="H62" s="230"/>
      <c r="I62" s="230"/>
      <c r="J62" s="230"/>
      <c r="K62" s="230"/>
      <c r="L62" s="230"/>
      <c r="M62" s="231"/>
    </row>
    <row r="63" spans="3:13" ht="15.75" customHeight="1" thickBot="1">
      <c r="C63" s="115">
        <v>19</v>
      </c>
      <c r="D63" s="232" t="s">
        <v>192</v>
      </c>
      <c r="E63" s="233"/>
      <c r="F63" s="233"/>
      <c r="G63" s="233"/>
      <c r="H63" s="233"/>
      <c r="I63" s="233"/>
      <c r="J63" s="233"/>
      <c r="K63" s="233"/>
      <c r="L63" s="233"/>
      <c r="M63" s="234"/>
    </row>
  </sheetData>
  <mergeCells count="23">
    <mergeCell ref="D59:M59"/>
    <mergeCell ref="D60:M60"/>
    <mergeCell ref="D61:M61"/>
    <mergeCell ref="D62:M62"/>
    <mergeCell ref="D63:M63"/>
    <mergeCell ref="D58:M58"/>
    <mergeCell ref="D47:M47"/>
    <mergeCell ref="D48:M48"/>
    <mergeCell ref="D49:M49"/>
    <mergeCell ref="D50:M50"/>
    <mergeCell ref="D51:M51"/>
    <mergeCell ref="D52:M52"/>
    <mergeCell ref="D53:M53"/>
    <mergeCell ref="D54:M54"/>
    <mergeCell ref="D55:M55"/>
    <mergeCell ref="D56:M56"/>
    <mergeCell ref="D57:M57"/>
    <mergeCell ref="D46:M46"/>
    <mergeCell ref="C3:D3"/>
    <mergeCell ref="G4:P4"/>
    <mergeCell ref="C36:D36"/>
    <mergeCell ref="D44:M44"/>
    <mergeCell ref="D45:M45"/>
  </mergeCells>
  <pageMargins left="0.70866141732283472" right="0.70866141732283472" top="0.74803149606299213" bottom="0.74803149606299213" header="0.31496062992125984" footer="0.31496062992125984"/>
  <pageSetup paperSize="9" scale="5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475AF-E568-491B-A1B7-53747098F891}">
  <sheetPr>
    <pageSetUpPr fitToPage="1"/>
  </sheetPr>
  <dimension ref="A1:P63"/>
  <sheetViews>
    <sheetView view="pageBreakPreview" zoomScaleNormal="100" zoomScaleSheetLayoutView="100" workbookViewId="0">
      <selection activeCell="F36" sqref="F36"/>
    </sheetView>
  </sheetViews>
  <sheetFormatPr defaultColWidth="8.6875" defaultRowHeight="13.5"/>
  <cols>
    <col min="1" max="2" width="5.6875" customWidth="1"/>
    <col min="3" max="3" width="5" customWidth="1"/>
    <col min="4" max="4" width="33.5" customWidth="1"/>
    <col min="6" max="6" width="6.1875" customWidth="1"/>
    <col min="7" max="16" width="7.3125" customWidth="1"/>
    <col min="17" max="17" width="1.625" customWidth="1"/>
    <col min="18" max="18" width="2.3125" customWidth="1"/>
  </cols>
  <sheetData>
    <row r="1" spans="1:16" ht="19.899999999999999">
      <c r="A1" s="9">
        <v>9</v>
      </c>
      <c r="B1" s="9" t="s">
        <v>208</v>
      </c>
    </row>
    <row r="2" spans="1:16" ht="13.9" thickBot="1"/>
    <row r="3" spans="1:16" ht="26.65" thickBot="1">
      <c r="C3" s="189" t="s">
        <v>27</v>
      </c>
      <c r="D3" s="190"/>
      <c r="E3" s="1" t="s">
        <v>28</v>
      </c>
      <c r="F3" s="63" t="s">
        <v>83</v>
      </c>
      <c r="G3" s="63" t="s">
        <v>93</v>
      </c>
      <c r="H3" s="63" t="s">
        <v>94</v>
      </c>
      <c r="I3" s="63" t="s">
        <v>95</v>
      </c>
      <c r="J3" s="63" t="s">
        <v>96</v>
      </c>
      <c r="K3" s="63" t="s">
        <v>97</v>
      </c>
      <c r="L3" s="63" t="s">
        <v>98</v>
      </c>
      <c r="M3" s="63" t="s">
        <v>99</v>
      </c>
      <c r="N3" s="63" t="s">
        <v>100</v>
      </c>
      <c r="O3" s="63" t="s">
        <v>101</v>
      </c>
      <c r="P3" s="63" t="s">
        <v>102</v>
      </c>
    </row>
    <row r="4" spans="1:16" ht="13.9" thickBot="1">
      <c r="C4" s="129"/>
      <c r="D4" s="129"/>
      <c r="E4" s="130"/>
      <c r="F4" s="131"/>
      <c r="G4" s="235" t="s">
        <v>103</v>
      </c>
      <c r="H4" s="236"/>
      <c r="I4" s="236"/>
      <c r="J4" s="236"/>
      <c r="K4" s="236"/>
      <c r="L4" s="236"/>
      <c r="M4" s="236"/>
      <c r="N4" s="236"/>
      <c r="O4" s="236"/>
      <c r="P4" s="237"/>
    </row>
    <row r="5" spans="1:16" ht="18" customHeight="1" thickBot="1">
      <c r="G5" s="1" t="s">
        <v>104</v>
      </c>
      <c r="H5" s="1" t="s">
        <v>104</v>
      </c>
      <c r="I5" s="1" t="s">
        <v>104</v>
      </c>
      <c r="J5" s="1" t="s">
        <v>104</v>
      </c>
      <c r="K5" s="1" t="s">
        <v>104</v>
      </c>
      <c r="L5" s="1" t="s">
        <v>104</v>
      </c>
      <c r="M5" s="1" t="s">
        <v>104</v>
      </c>
      <c r="N5" s="1" t="s">
        <v>104</v>
      </c>
      <c r="O5" s="1" t="s">
        <v>104</v>
      </c>
      <c r="P5" s="1" t="s">
        <v>104</v>
      </c>
    </row>
    <row r="6" spans="1:16" ht="16.5" customHeight="1" thickBot="1">
      <c r="C6" s="8"/>
      <c r="D6" s="8"/>
      <c r="E6" s="8"/>
      <c r="F6" s="8"/>
      <c r="G6" s="8"/>
      <c r="H6" s="8"/>
      <c r="I6" s="46"/>
      <c r="J6" s="46"/>
      <c r="K6" s="46"/>
    </row>
    <row r="7" spans="1:16" ht="13.9" thickBot="1">
      <c r="C7" s="90" t="s">
        <v>36</v>
      </c>
      <c r="D7" s="91" t="s">
        <v>209</v>
      </c>
      <c r="E7" s="8"/>
      <c r="F7" s="8"/>
      <c r="G7" s="8"/>
      <c r="H7" s="8"/>
      <c r="I7" s="46"/>
      <c r="J7" s="46"/>
      <c r="K7" s="46"/>
    </row>
    <row r="8" spans="1:16">
      <c r="C8" s="62">
        <v>1</v>
      </c>
      <c r="D8" s="19" t="s">
        <v>156</v>
      </c>
      <c r="E8" s="2"/>
      <c r="F8" s="2">
        <v>3</v>
      </c>
      <c r="G8" s="71">
        <f>'1.MEAV'!G10</f>
        <v>101.64419434599367</v>
      </c>
      <c r="H8" s="69"/>
      <c r="I8" s="69"/>
      <c r="J8" s="69"/>
      <c r="K8" s="69"/>
      <c r="L8" s="69"/>
      <c r="M8" s="69"/>
      <c r="N8" s="69"/>
      <c r="O8" s="69"/>
      <c r="P8" s="76"/>
    </row>
    <row r="9" spans="1:16">
      <c r="C9" s="65">
        <v>2</v>
      </c>
      <c r="D9" s="66" t="s">
        <v>157</v>
      </c>
      <c r="E9" s="67"/>
      <c r="F9" s="59">
        <v>3</v>
      </c>
      <c r="G9" s="73">
        <v>0</v>
      </c>
      <c r="H9" s="70">
        <f>G11</f>
        <v>5.5376807942049879</v>
      </c>
      <c r="I9" s="70">
        <f t="shared" ref="I9:K9" si="0">H11</f>
        <v>12.012282677924675</v>
      </c>
      <c r="J9" s="70">
        <f t="shared" si="0"/>
        <v>19.689075921629204</v>
      </c>
      <c r="K9" s="70">
        <f t="shared" si="0"/>
        <v>30.471624001121327</v>
      </c>
      <c r="L9" s="70"/>
      <c r="M9" s="70"/>
      <c r="N9" s="70"/>
      <c r="O9" s="70"/>
      <c r="P9" s="77"/>
    </row>
    <row r="10" spans="1:16">
      <c r="C10" s="61">
        <v>3</v>
      </c>
      <c r="D10" s="75" t="s">
        <v>82</v>
      </c>
      <c r="E10" s="59"/>
      <c r="F10" s="59">
        <v>3</v>
      </c>
      <c r="G10" s="72">
        <f>'4.Additions'!G11+'4.Additions'!G18</f>
        <v>5.5376807942049879</v>
      </c>
      <c r="H10" s="72">
        <f>'4.Additions'!H11+'4.Additions'!H18</f>
        <v>6.4746018837196875</v>
      </c>
      <c r="I10" s="72">
        <f>'4.Additions'!I11+'4.Additions'!I18</f>
        <v>7.6767932437045303</v>
      </c>
      <c r="J10" s="72">
        <f>'4.Additions'!J11+'4.Additions'!J18</f>
        <v>10.782548079492122</v>
      </c>
      <c r="K10" s="72">
        <f>'4.Additions'!K11+'4.Additions'!K18</f>
        <v>6.9065525768754972</v>
      </c>
      <c r="L10" s="72">
        <f>'4.Additions'!L11+'4.Additions'!L18</f>
        <v>10.290825819534344</v>
      </c>
      <c r="M10" s="72">
        <f>'4.Additions'!M11+'4.Additions'!M18</f>
        <v>6.3338854269480107</v>
      </c>
      <c r="N10" s="72">
        <f>'4.Additions'!N11+'4.Additions'!N18</f>
        <v>11.230796727493047</v>
      </c>
      <c r="O10" s="72">
        <f>'4.Additions'!O11+'4.Additions'!O18</f>
        <v>12.179295470109796</v>
      </c>
      <c r="P10" s="78">
        <f>'4.Additions'!P11+'4.Additions'!P18</f>
        <v>12.092731412588478</v>
      </c>
    </row>
    <row r="11" spans="1:16">
      <c r="C11" s="61">
        <v>4</v>
      </c>
      <c r="D11" s="75" t="s">
        <v>158</v>
      </c>
      <c r="E11" s="59"/>
      <c r="F11" s="59">
        <v>3</v>
      </c>
      <c r="G11" s="72">
        <f>G9+G10</f>
        <v>5.5376807942049879</v>
      </c>
      <c r="H11" s="72">
        <f t="shared" ref="H11:K11" si="1">H9+H10</f>
        <v>12.012282677924675</v>
      </c>
      <c r="I11" s="72">
        <f t="shared" si="1"/>
        <v>19.689075921629204</v>
      </c>
      <c r="J11" s="72">
        <f t="shared" si="1"/>
        <v>30.471624001121327</v>
      </c>
      <c r="K11" s="72">
        <f t="shared" si="1"/>
        <v>37.378176577996825</v>
      </c>
      <c r="L11" s="157"/>
      <c r="M11" s="157"/>
      <c r="N11" s="157"/>
      <c r="O11" s="157"/>
      <c r="P11" s="160"/>
    </row>
    <row r="12" spans="1:16">
      <c r="C12" s="61">
        <v>5</v>
      </c>
      <c r="D12" s="75" t="s">
        <v>159</v>
      </c>
      <c r="E12" s="59"/>
      <c r="F12" s="59">
        <v>3</v>
      </c>
      <c r="G12" s="157"/>
      <c r="H12" s="157"/>
      <c r="I12" s="157"/>
      <c r="J12" s="157"/>
      <c r="K12" s="157"/>
      <c r="L12" s="159">
        <v>0</v>
      </c>
      <c r="M12" s="72">
        <f>L13</f>
        <v>10.290825819534344</v>
      </c>
      <c r="N12" s="72">
        <f t="shared" ref="N12:P12" si="2">M13</f>
        <v>16.624711246482356</v>
      </c>
      <c r="O12" s="72">
        <f t="shared" si="2"/>
        <v>27.855507973975403</v>
      </c>
      <c r="P12" s="78">
        <f t="shared" si="2"/>
        <v>40.034803444085199</v>
      </c>
    </row>
    <row r="13" spans="1:16" ht="13.9" thickBot="1">
      <c r="C13" s="82">
        <v>6</v>
      </c>
      <c r="D13" s="20" t="s">
        <v>195</v>
      </c>
      <c r="E13" s="16"/>
      <c r="F13" s="16">
        <v>3</v>
      </c>
      <c r="G13" s="158"/>
      <c r="H13" s="158"/>
      <c r="I13" s="158"/>
      <c r="J13" s="158"/>
      <c r="K13" s="158"/>
      <c r="L13" s="83">
        <f>L10+L12</f>
        <v>10.290825819534344</v>
      </c>
      <c r="M13" s="83">
        <f t="shared" ref="M13:P13" si="3">M10+M12</f>
        <v>16.624711246482356</v>
      </c>
      <c r="N13" s="83">
        <f t="shared" si="3"/>
        <v>27.855507973975403</v>
      </c>
      <c r="O13" s="83">
        <f t="shared" si="3"/>
        <v>40.034803444085199</v>
      </c>
      <c r="P13" s="84">
        <f t="shared" si="3"/>
        <v>52.127534856673677</v>
      </c>
    </row>
    <row r="14" spans="1:16" ht="13.9" thickBot="1"/>
    <row r="15" spans="1:16" ht="13.9" thickBot="1">
      <c r="C15" s="90" t="s">
        <v>43</v>
      </c>
      <c r="D15" s="91" t="s">
        <v>210</v>
      </c>
      <c r="E15" s="8"/>
      <c r="F15" s="8"/>
      <c r="G15" s="8"/>
      <c r="H15" s="8"/>
      <c r="I15" s="46"/>
      <c r="J15" s="46"/>
      <c r="K15" s="46"/>
    </row>
    <row r="16" spans="1:16">
      <c r="C16" s="62">
        <v>7</v>
      </c>
      <c r="D16" s="19" t="s">
        <v>162</v>
      </c>
      <c r="E16" s="2"/>
      <c r="F16" s="2">
        <v>3</v>
      </c>
      <c r="G16" s="74">
        <f>'1.MEAV'!G9-'1.MEAV'!J9</f>
        <v>17.66842084061836</v>
      </c>
      <c r="H16" s="71">
        <f>G18</f>
        <v>116.31261518661202</v>
      </c>
      <c r="I16" s="71">
        <f t="shared" ref="I16:P16" si="4">H18</f>
        <v>116.31261518661202</v>
      </c>
      <c r="J16" s="71">
        <f t="shared" si="4"/>
        <v>116.31261518661202</v>
      </c>
      <c r="K16" s="71">
        <f t="shared" si="4"/>
        <v>116.31261518661202</v>
      </c>
      <c r="L16" s="71">
        <f t="shared" si="4"/>
        <v>116.31261518661202</v>
      </c>
      <c r="M16" s="71">
        <f t="shared" si="4"/>
        <v>116.31261518661202</v>
      </c>
      <c r="N16" s="71">
        <f t="shared" si="4"/>
        <v>116.31261518661202</v>
      </c>
      <c r="O16" s="71">
        <f t="shared" si="4"/>
        <v>116.31261518661202</v>
      </c>
      <c r="P16" s="79">
        <f t="shared" si="4"/>
        <v>116.31261518661202</v>
      </c>
    </row>
    <row r="17" spans="3:16">
      <c r="C17" s="85">
        <v>8</v>
      </c>
      <c r="D17" s="86" t="s">
        <v>163</v>
      </c>
      <c r="E17" s="60"/>
      <c r="F17" s="60">
        <v>3</v>
      </c>
      <c r="G17" s="87">
        <f>IF(($G$8/('1.MEAV'!$H$10+'1.MEAV'!$I$10)+G16)&gt;$G$8,MAX(0,$G$8-F18),$G$8/('1.MEAV'!$H$10+'1.MEAV'!$I$10))</f>
        <v>98.644194345993668</v>
      </c>
      <c r="H17" s="87">
        <f>IF(($G$8/('1.MEAV'!$H$10+'1.MEAV'!$I$10)+H16)&gt;$G$8,MAX(0,$G$8-G18),$G$8/('1.MEAV'!$H$10+'1.MEAV'!$I$10))</f>
        <v>0</v>
      </c>
      <c r="I17" s="87">
        <f>IF(($G$8/('1.MEAV'!$H$10+'1.MEAV'!$I$10)+I16)&gt;$G$8,MAX(0,$G$8-H18),$G$8/('1.MEAV'!$H$10+'1.MEAV'!$I$10))</f>
        <v>0</v>
      </c>
      <c r="J17" s="87">
        <f>IF(($G$8/('1.MEAV'!$H$10+'1.MEAV'!$I$10)+J16)&gt;$G$8,MAX(0,$G$8-I18),$G$8/('1.MEAV'!$H$10+'1.MEAV'!$I$10))</f>
        <v>0</v>
      </c>
      <c r="K17" s="87">
        <f>IF(($G$8/('1.MEAV'!$H$10+'1.MEAV'!$I$10)+K16)&gt;$G$8,MAX(0,$G$8-J18),$G$8/('1.MEAV'!$H$10+'1.MEAV'!$I$10))</f>
        <v>0</v>
      </c>
      <c r="L17" s="87">
        <f>IF(($G$8/('1.MEAV'!$H$10+'1.MEAV'!$I$10)+L16)&gt;$G$8,MAX(0,$G$8-K18),$G$8/('1.MEAV'!$H$10+'1.MEAV'!$I$10))</f>
        <v>0</v>
      </c>
      <c r="M17" s="87">
        <f>IF(($G$8/('1.MEAV'!$H$10+'1.MEAV'!$I$10)+M16)&gt;$G$8,MAX(0,$G$8-L18),$G$8/('1.MEAV'!$H$10+'1.MEAV'!$I$10))</f>
        <v>0</v>
      </c>
      <c r="N17" s="87">
        <f>IF(($G$8/('1.MEAV'!$H$10+'1.MEAV'!$I$10)+N16)&gt;$G$8,MAX(0,$G$8-M18),$G$8/('1.MEAV'!$H$10+'1.MEAV'!$I$10))</f>
        <v>0</v>
      </c>
      <c r="O17" s="87">
        <f>IF(($G$8/('1.MEAV'!$H$10+'1.MEAV'!$I$10)+O16)&gt;$G$8,MAX(0,$G$8-N18),$G$8/('1.MEAV'!$H$10+'1.MEAV'!$I$10))</f>
        <v>0</v>
      </c>
      <c r="P17" s="88">
        <f>IF(($G$8/('1.MEAV'!$H$10+'1.MEAV'!$I$10)+P16)&gt;$G$8,MAX(0,$G$8-O18),$G$8/('1.MEAV'!$H$10+'1.MEAV'!$I$10))</f>
        <v>0</v>
      </c>
    </row>
    <row r="18" spans="3:16" ht="13.9" thickBot="1">
      <c r="C18" s="82">
        <v>9</v>
      </c>
      <c r="D18" s="20" t="s">
        <v>164</v>
      </c>
      <c r="E18" s="16"/>
      <c r="F18" s="16">
        <v>3</v>
      </c>
      <c r="G18" s="83">
        <f>SUM(G16:G17)</f>
        <v>116.31261518661202</v>
      </c>
      <c r="H18" s="83">
        <f>SUM(H16:H17)</f>
        <v>116.31261518661202</v>
      </c>
      <c r="I18" s="83">
        <f t="shared" ref="I18:P18" si="5">SUM(I16:I17)</f>
        <v>116.31261518661202</v>
      </c>
      <c r="J18" s="83">
        <f t="shared" si="5"/>
        <v>116.31261518661202</v>
      </c>
      <c r="K18" s="83">
        <f t="shared" si="5"/>
        <v>116.31261518661202</v>
      </c>
      <c r="L18" s="83">
        <f t="shared" si="5"/>
        <v>116.31261518661202</v>
      </c>
      <c r="M18" s="83">
        <f t="shared" si="5"/>
        <v>116.31261518661202</v>
      </c>
      <c r="N18" s="83">
        <f t="shared" si="5"/>
        <v>116.31261518661202</v>
      </c>
      <c r="O18" s="83">
        <f t="shared" si="5"/>
        <v>116.31261518661202</v>
      </c>
      <c r="P18" s="84">
        <f t="shared" si="5"/>
        <v>116.31261518661202</v>
      </c>
    </row>
    <row r="19" spans="3:16" ht="13.9" thickBot="1">
      <c r="F19" s="6"/>
      <c r="G19" s="98"/>
      <c r="H19" s="98"/>
      <c r="I19" s="98"/>
      <c r="J19" s="98"/>
      <c r="K19" s="98"/>
      <c r="L19" s="98"/>
      <c r="M19" s="98"/>
      <c r="N19" s="98"/>
      <c r="O19" s="98"/>
      <c r="P19" s="98"/>
    </row>
    <row r="20" spans="3:16" ht="13.9" thickBot="1">
      <c r="C20" s="90" t="s">
        <v>165</v>
      </c>
      <c r="D20" s="91" t="s">
        <v>211</v>
      </c>
      <c r="E20" s="8"/>
      <c r="F20" s="8"/>
      <c r="G20" s="57"/>
      <c r="H20" s="8"/>
      <c r="I20" s="46"/>
      <c r="J20" s="46"/>
      <c r="K20" s="46"/>
    </row>
    <row r="21" spans="3:16">
      <c r="C21" s="62">
        <v>10</v>
      </c>
      <c r="D21" s="19" t="s">
        <v>162</v>
      </c>
      <c r="E21" s="2"/>
      <c r="F21" s="2">
        <v>3</v>
      </c>
      <c r="G21" s="161">
        <v>0</v>
      </c>
      <c r="H21" s="71">
        <f>G23</f>
        <v>5.5376807942049879</v>
      </c>
      <c r="I21" s="71">
        <f t="shared" ref="I21:P21" si="6">H23</f>
        <v>12.012282677924675</v>
      </c>
      <c r="J21" s="71">
        <f t="shared" si="6"/>
        <v>19.689075921629204</v>
      </c>
      <c r="K21" s="71">
        <f t="shared" si="6"/>
        <v>30.471624001121327</v>
      </c>
      <c r="L21" s="71">
        <f t="shared" si="6"/>
        <v>37.378176577996825</v>
      </c>
      <c r="M21" s="71">
        <f t="shared" si="6"/>
        <v>37.378176577996825</v>
      </c>
      <c r="N21" s="71">
        <f t="shared" si="6"/>
        <v>37.378176577996825</v>
      </c>
      <c r="O21" s="71">
        <f t="shared" si="6"/>
        <v>37.378176577996825</v>
      </c>
      <c r="P21" s="79">
        <f t="shared" si="6"/>
        <v>37.378176577996825</v>
      </c>
    </row>
    <row r="22" spans="3:16">
      <c r="C22" s="85">
        <v>11</v>
      </c>
      <c r="D22" s="86" t="s">
        <v>163</v>
      </c>
      <c r="E22" s="60"/>
      <c r="F22" s="60">
        <v>3</v>
      </c>
      <c r="G22" s="87">
        <f>IF((G11/('1.MEAV'!$H$10+'1.MEAV'!$I$10)+G21)&gt;G11,MAX(0,G11-F23),G11/('1.MEAV'!$H$10+'1.MEAV'!$I$10))</f>
        <v>5.5376807942049879</v>
      </c>
      <c r="H22" s="87">
        <f>IF((H11/('1.MEAV'!$H$10+'1.MEAV'!$I$10)+H21)&gt;H11,MAX(0,H11-G23),H11/('1.MEAV'!$H$10+'1.MEAV'!$I$10))</f>
        <v>6.4746018837196875</v>
      </c>
      <c r="I22" s="87">
        <f>IF((I11/('1.MEAV'!$H$10+'1.MEAV'!$I$10)+I21)&gt;I11,MAX(0,I11-H23),I11/('1.MEAV'!$H$10+'1.MEAV'!$I$10))</f>
        <v>7.6767932437045285</v>
      </c>
      <c r="J22" s="87">
        <f>IF((J11/('1.MEAV'!$H$10+'1.MEAV'!$I$10)+J21)&gt;J11,MAX(0,J11-I23),J11/('1.MEAV'!$H$10+'1.MEAV'!$I$10))</f>
        <v>10.782548079492123</v>
      </c>
      <c r="K22" s="87">
        <f>IF((K11/('1.MEAV'!$H$10+'1.MEAV'!$I$10)+K21)&gt;K11,MAX(0,K11-J23),K11/('1.MEAV'!$H$10+'1.MEAV'!$I$10))</f>
        <v>6.9065525768754981</v>
      </c>
      <c r="L22" s="87">
        <f>IF(($K$11/('1.MEAV'!$H$10+'1.MEAV'!$I$10)+L21)&gt;$K$11,MAX(0,$K$11-K23),$K$11/('1.MEAV'!$H$10+'1.MEAV'!$I$10))</f>
        <v>0</v>
      </c>
      <c r="M22" s="87">
        <f>IF(($K$11/('1.MEAV'!$H$10+'1.MEAV'!$I$10)+M21)&gt;$K$11,MAX(0,$K$11-L23),$K$11/('1.MEAV'!$H$10+'1.MEAV'!$I$10))</f>
        <v>0</v>
      </c>
      <c r="N22" s="87">
        <f>IF(($K$11/('1.MEAV'!$H$10+'1.MEAV'!$I$10)+N21)&gt;$K$11,MAX(0,$K$11-M23),$K$11/('1.MEAV'!$H$10+'1.MEAV'!$I$10))</f>
        <v>0</v>
      </c>
      <c r="O22" s="87">
        <f>IF(($K$11/('1.MEAV'!$H$10+'1.MEAV'!$I$10)+O21)&gt;$K$11,MAX(0,$K$11-N23),$K$11/('1.MEAV'!$H$10+'1.MEAV'!$I$10))</f>
        <v>0</v>
      </c>
      <c r="P22" s="88">
        <f>IF(($K$11/('1.MEAV'!$H$10+'1.MEAV'!$I$10)+P21)&gt;$K$11,MAX(0,$K$11-O23),$K$11/('1.MEAV'!$H$10+'1.MEAV'!$I$10))</f>
        <v>0</v>
      </c>
    </row>
    <row r="23" spans="3:16" ht="13.9" thickBot="1">
      <c r="C23" s="82">
        <v>12</v>
      </c>
      <c r="D23" s="20" t="s">
        <v>164</v>
      </c>
      <c r="E23" s="16"/>
      <c r="F23" s="16">
        <v>3</v>
      </c>
      <c r="G23" s="83">
        <f>SUM(G21:G22)</f>
        <v>5.5376807942049879</v>
      </c>
      <c r="H23" s="83">
        <f>SUM(H21:H22)</f>
        <v>12.012282677924675</v>
      </c>
      <c r="I23" s="83">
        <f t="shared" ref="I23:P23" si="7">SUM(I21:I22)</f>
        <v>19.689075921629204</v>
      </c>
      <c r="J23" s="83">
        <f t="shared" si="7"/>
        <v>30.471624001121327</v>
      </c>
      <c r="K23" s="83">
        <f t="shared" si="7"/>
        <v>37.378176577996825</v>
      </c>
      <c r="L23" s="83">
        <f t="shared" si="7"/>
        <v>37.378176577996825</v>
      </c>
      <c r="M23" s="83">
        <f t="shared" si="7"/>
        <v>37.378176577996825</v>
      </c>
      <c r="N23" s="83">
        <f t="shared" si="7"/>
        <v>37.378176577996825</v>
      </c>
      <c r="O23" s="83">
        <f t="shared" si="7"/>
        <v>37.378176577996825</v>
      </c>
      <c r="P23" s="84">
        <f t="shared" si="7"/>
        <v>37.378176577996825</v>
      </c>
    </row>
    <row r="24" spans="3:16" ht="13.9" thickBot="1">
      <c r="C24" s="7"/>
      <c r="D24" s="8"/>
      <c r="E24" s="6"/>
      <c r="F24" s="6"/>
      <c r="G24" s="98"/>
      <c r="H24" s="98"/>
      <c r="I24" s="98"/>
      <c r="J24" s="98"/>
      <c r="K24" s="98"/>
      <c r="L24" s="98"/>
      <c r="M24" s="98"/>
      <c r="N24" s="98"/>
      <c r="O24" s="98"/>
      <c r="P24" s="98"/>
    </row>
    <row r="25" spans="3:16" ht="13.9" thickBot="1">
      <c r="C25" s="90" t="s">
        <v>167</v>
      </c>
      <c r="D25" s="91" t="s">
        <v>212</v>
      </c>
      <c r="E25" s="8"/>
      <c r="F25" s="8"/>
      <c r="G25" s="57"/>
      <c r="H25" s="8"/>
      <c r="I25" s="46"/>
      <c r="J25" s="46"/>
      <c r="K25" s="46"/>
    </row>
    <row r="26" spans="3:16">
      <c r="C26" s="62">
        <v>13</v>
      </c>
      <c r="D26" s="19" t="s">
        <v>162</v>
      </c>
      <c r="E26" s="2"/>
      <c r="F26" s="2">
        <v>3</v>
      </c>
      <c r="G26" s="153"/>
      <c r="H26" s="153"/>
      <c r="I26" s="153"/>
      <c r="J26" s="153"/>
      <c r="K26" s="153"/>
      <c r="L26" s="156">
        <v>0</v>
      </c>
      <c r="M26" s="71">
        <f t="shared" ref="M26:P26" si="8">L28</f>
        <v>10.290825819534344</v>
      </c>
      <c r="N26" s="71">
        <f t="shared" si="8"/>
        <v>26.9155370660167</v>
      </c>
      <c r="O26" s="71">
        <f t="shared" si="8"/>
        <v>54.771045039992103</v>
      </c>
      <c r="P26" s="79">
        <f t="shared" si="8"/>
        <v>94.805848484077302</v>
      </c>
    </row>
    <row r="27" spans="3:16">
      <c r="C27" s="85">
        <v>14</v>
      </c>
      <c r="D27" s="86" t="s">
        <v>163</v>
      </c>
      <c r="E27" s="60"/>
      <c r="F27" s="60">
        <v>3</v>
      </c>
      <c r="G27" s="154"/>
      <c r="H27" s="154"/>
      <c r="I27" s="154"/>
      <c r="J27" s="154"/>
      <c r="K27" s="154"/>
      <c r="L27" s="87">
        <f>L13/('1.MEAV'!$H$10+'1.MEAV'!$I$10)</f>
        <v>10.290825819534344</v>
      </c>
      <c r="M27" s="87">
        <f>M13/('1.MEAV'!$H$10+'1.MEAV'!$I$10)</f>
        <v>16.624711246482356</v>
      </c>
      <c r="N27" s="87">
        <f>N13/('1.MEAV'!$H$10+'1.MEAV'!$I$10)</f>
        <v>27.855507973975403</v>
      </c>
      <c r="O27" s="87">
        <f>O13/('1.MEAV'!$H$10+'1.MEAV'!$I$10)</f>
        <v>40.034803444085199</v>
      </c>
      <c r="P27" s="88">
        <f>P13/('1.MEAV'!$H$10+'1.MEAV'!$I$10)</f>
        <v>52.127534856673677</v>
      </c>
    </row>
    <row r="28" spans="3:16" ht="13.9" thickBot="1">
      <c r="C28" s="82">
        <v>15</v>
      </c>
      <c r="D28" s="20" t="s">
        <v>164</v>
      </c>
      <c r="E28" s="16"/>
      <c r="F28" s="16">
        <v>3</v>
      </c>
      <c r="G28" s="155"/>
      <c r="H28" s="155"/>
      <c r="I28" s="155"/>
      <c r="J28" s="155"/>
      <c r="K28" s="155"/>
      <c r="L28" s="83">
        <f t="shared" ref="L28:P28" si="9">SUM(L26:L27)</f>
        <v>10.290825819534344</v>
      </c>
      <c r="M28" s="83">
        <f t="shared" si="9"/>
        <v>26.9155370660167</v>
      </c>
      <c r="N28" s="83">
        <f t="shared" si="9"/>
        <v>54.771045039992103</v>
      </c>
      <c r="O28" s="83">
        <f t="shared" si="9"/>
        <v>94.805848484077302</v>
      </c>
      <c r="P28" s="84">
        <f t="shared" si="9"/>
        <v>146.93338334075099</v>
      </c>
    </row>
    <row r="29" spans="3:16" ht="13.9" thickBot="1"/>
    <row r="30" spans="3:16" ht="13.9" thickBot="1">
      <c r="C30" s="90" t="s">
        <v>169</v>
      </c>
      <c r="D30" s="91" t="s">
        <v>213</v>
      </c>
      <c r="E30" s="8"/>
      <c r="F30" s="8"/>
      <c r="G30" s="8"/>
      <c r="H30" s="8"/>
      <c r="I30" s="46"/>
      <c r="J30" s="46"/>
      <c r="K30" s="46"/>
    </row>
    <row r="31" spans="3:16">
      <c r="C31" s="62">
        <v>16</v>
      </c>
      <c r="D31" s="19" t="s">
        <v>171</v>
      </c>
      <c r="E31" s="2"/>
      <c r="F31" s="2">
        <v>3</v>
      </c>
      <c r="G31" s="74">
        <f>$G$8-G18</f>
        <v>-14.668420840618353</v>
      </c>
      <c r="H31" s="74">
        <f t="shared" ref="H31:P31" si="10">$G$8-H18</f>
        <v>-14.668420840618353</v>
      </c>
      <c r="I31" s="74">
        <f t="shared" si="10"/>
        <v>-14.668420840618353</v>
      </c>
      <c r="J31" s="74">
        <f t="shared" si="10"/>
        <v>-14.668420840618353</v>
      </c>
      <c r="K31" s="74">
        <f t="shared" si="10"/>
        <v>-14.668420840618353</v>
      </c>
      <c r="L31" s="74">
        <f t="shared" si="10"/>
        <v>-14.668420840618353</v>
      </c>
      <c r="M31" s="74">
        <f t="shared" si="10"/>
        <v>-14.668420840618353</v>
      </c>
      <c r="N31" s="74">
        <f t="shared" si="10"/>
        <v>-14.668420840618353</v>
      </c>
      <c r="O31" s="74">
        <f t="shared" si="10"/>
        <v>-14.668420840618353</v>
      </c>
      <c r="P31" s="80">
        <f t="shared" si="10"/>
        <v>-14.668420840618353</v>
      </c>
    </row>
    <row r="32" spans="3:16">
      <c r="C32" s="61">
        <v>17</v>
      </c>
      <c r="D32" s="75" t="s">
        <v>172</v>
      </c>
      <c r="E32" s="59"/>
      <c r="F32" s="59">
        <v>3</v>
      </c>
      <c r="G32" s="72">
        <f>G11-G23</f>
        <v>0</v>
      </c>
      <c r="H32" s="72">
        <f t="shared" ref="H32:K32" si="11">H11-H23</f>
        <v>0</v>
      </c>
      <c r="I32" s="72">
        <f t="shared" si="11"/>
        <v>0</v>
      </c>
      <c r="J32" s="72">
        <f t="shared" si="11"/>
        <v>0</v>
      </c>
      <c r="K32" s="72">
        <f t="shared" si="11"/>
        <v>0</v>
      </c>
      <c r="L32" s="72">
        <f>$K11-L23</f>
        <v>0</v>
      </c>
      <c r="M32" s="72">
        <f t="shared" ref="M32:P32" si="12">$K11-M23</f>
        <v>0</v>
      </c>
      <c r="N32" s="72">
        <f t="shared" si="12"/>
        <v>0</v>
      </c>
      <c r="O32" s="72">
        <f t="shared" si="12"/>
        <v>0</v>
      </c>
      <c r="P32" s="78">
        <f t="shared" si="12"/>
        <v>0</v>
      </c>
    </row>
    <row r="33" spans="3:16">
      <c r="C33" s="85">
        <v>18</v>
      </c>
      <c r="D33" s="75" t="s">
        <v>173</v>
      </c>
      <c r="E33" s="60"/>
      <c r="F33" s="60">
        <v>3</v>
      </c>
      <c r="G33" s="154"/>
      <c r="H33" s="154"/>
      <c r="I33" s="154"/>
      <c r="J33" s="154"/>
      <c r="K33" s="154"/>
      <c r="L33" s="87">
        <f>L13-L28</f>
        <v>0</v>
      </c>
      <c r="M33" s="87">
        <f t="shared" ref="M33:P33" si="13">M13-M28</f>
        <v>-10.290825819534344</v>
      </c>
      <c r="N33" s="87">
        <f t="shared" si="13"/>
        <v>-26.9155370660167</v>
      </c>
      <c r="O33" s="87">
        <f t="shared" si="13"/>
        <v>-54.771045039992103</v>
      </c>
      <c r="P33" s="88">
        <f t="shared" si="13"/>
        <v>-94.805848484077316</v>
      </c>
    </row>
    <row r="34" spans="3:16" ht="13.9" thickBot="1">
      <c r="C34" s="82">
        <v>19</v>
      </c>
      <c r="D34" s="20" t="s">
        <v>174</v>
      </c>
      <c r="E34" s="16"/>
      <c r="F34" s="16">
        <v>3</v>
      </c>
      <c r="G34" s="84">
        <f t="shared" ref="G34:O34" si="14">SUM(G31:G33)</f>
        <v>-14.668420840618353</v>
      </c>
      <c r="H34" s="84">
        <f t="shared" si="14"/>
        <v>-14.668420840618353</v>
      </c>
      <c r="I34" s="84">
        <f t="shared" si="14"/>
        <v>-14.668420840618353</v>
      </c>
      <c r="J34" s="84">
        <f t="shared" si="14"/>
        <v>-14.668420840618353</v>
      </c>
      <c r="K34" s="84">
        <f t="shared" si="14"/>
        <v>-14.668420840618353</v>
      </c>
      <c r="L34" s="84">
        <f t="shared" si="14"/>
        <v>-14.668420840618353</v>
      </c>
      <c r="M34" s="84">
        <f t="shared" si="14"/>
        <v>-24.959246660152697</v>
      </c>
      <c r="N34" s="84">
        <f t="shared" si="14"/>
        <v>-41.58395790663505</v>
      </c>
      <c r="O34" s="84">
        <f t="shared" si="14"/>
        <v>-69.439465880610456</v>
      </c>
      <c r="P34" s="84">
        <f>SUM(P31:P33)</f>
        <v>-109.47426932469567</v>
      </c>
    </row>
    <row r="35" spans="3:16">
      <c r="D35" s="10"/>
      <c r="E35" s="6"/>
    </row>
    <row r="36" spans="3:16" ht="15.4">
      <c r="C36" s="191" t="s">
        <v>48</v>
      </c>
      <c r="D36" s="191"/>
      <c r="E36" s="23"/>
      <c r="F36" s="23"/>
      <c r="G36" s="23"/>
      <c r="H36" s="23"/>
      <c r="I36" s="23"/>
      <c r="J36" s="23"/>
      <c r="K36" s="23"/>
      <c r="L36" s="23"/>
      <c r="M36" s="23"/>
    </row>
    <row r="37" spans="3:16" ht="15.4">
      <c r="C37" s="24"/>
      <c r="D37" s="25"/>
      <c r="E37" s="23"/>
      <c r="F37" s="23"/>
      <c r="G37" s="23"/>
      <c r="H37" s="100"/>
      <c r="I37" s="23"/>
      <c r="J37" s="23"/>
      <c r="K37" s="23"/>
      <c r="L37" s="23"/>
      <c r="M37" s="23"/>
    </row>
    <row r="38" spans="3:16" ht="14.25" customHeight="1">
      <c r="C38" s="26"/>
      <c r="D38" s="81" t="s">
        <v>49</v>
      </c>
      <c r="E38" s="23"/>
      <c r="F38" s="23"/>
      <c r="G38" s="23"/>
      <c r="H38" s="68"/>
      <c r="I38" s="23"/>
      <c r="J38" s="23"/>
      <c r="K38" s="23"/>
      <c r="L38" s="23"/>
      <c r="M38" s="23"/>
    </row>
    <row r="39" spans="3:16" ht="15.4">
      <c r="C39" s="28"/>
      <c r="D39" s="27" t="s">
        <v>50</v>
      </c>
      <c r="E39" s="23"/>
      <c r="F39" s="23"/>
      <c r="G39" s="23"/>
      <c r="H39" s="23"/>
      <c r="I39" s="23"/>
      <c r="J39" s="23"/>
      <c r="K39" s="23"/>
      <c r="L39" s="23"/>
      <c r="M39" s="23"/>
    </row>
    <row r="40" spans="3:16" ht="15.4">
      <c r="C40" s="29"/>
      <c r="D40" s="27" t="s">
        <v>51</v>
      </c>
      <c r="E40" s="23"/>
      <c r="F40" s="23"/>
      <c r="G40" s="23"/>
      <c r="H40" s="23"/>
      <c r="I40" s="23"/>
      <c r="J40" s="23"/>
      <c r="K40" s="23"/>
      <c r="L40" s="23"/>
      <c r="M40" s="23"/>
    </row>
    <row r="41" spans="3:16" ht="15.75" thickBot="1">
      <c r="C41" s="30"/>
      <c r="D41" s="31"/>
      <c r="E41" s="23"/>
      <c r="F41" s="23"/>
      <c r="G41" s="23"/>
      <c r="H41" s="23"/>
      <c r="I41" s="23"/>
      <c r="J41" s="23"/>
      <c r="K41" s="23"/>
      <c r="L41" s="23"/>
      <c r="M41" s="23"/>
    </row>
    <row r="42" spans="3:16" ht="15" thickBot="1">
      <c r="C42" s="32" t="s">
        <v>52</v>
      </c>
      <c r="D42" s="33"/>
      <c r="E42" s="34"/>
      <c r="F42" s="34"/>
      <c r="G42" s="34"/>
      <c r="H42" s="34"/>
      <c r="I42" s="34"/>
      <c r="J42" s="34"/>
      <c r="K42" s="34"/>
      <c r="L42" s="34"/>
      <c r="M42" s="35"/>
    </row>
    <row r="43" spans="3:16" ht="15" thickBot="1">
      <c r="C43" s="36"/>
      <c r="D43" s="37"/>
      <c r="E43" s="38"/>
      <c r="F43" s="38"/>
      <c r="G43" s="38"/>
      <c r="H43" s="38"/>
      <c r="I43" s="38"/>
      <c r="J43" s="38"/>
      <c r="K43" s="38"/>
      <c r="L43" s="38"/>
      <c r="M43" s="38"/>
    </row>
    <row r="44" spans="3:16" ht="13.9" thickBot="1">
      <c r="C44" s="112" t="s">
        <v>53</v>
      </c>
      <c r="D44" s="217" t="s">
        <v>54</v>
      </c>
      <c r="E44" s="218"/>
      <c r="F44" s="218"/>
      <c r="G44" s="218"/>
      <c r="H44" s="218"/>
      <c r="I44" s="218"/>
      <c r="J44" s="218"/>
      <c r="K44" s="218"/>
      <c r="L44" s="218"/>
      <c r="M44" s="219"/>
    </row>
    <row r="45" spans="3:16" ht="15.75" customHeight="1" thickBot="1">
      <c r="C45" s="42">
        <v>1</v>
      </c>
      <c r="D45" s="229" t="s">
        <v>214</v>
      </c>
      <c r="E45" s="230"/>
      <c r="F45" s="230"/>
      <c r="G45" s="230"/>
      <c r="H45" s="230"/>
      <c r="I45" s="230"/>
      <c r="J45" s="230"/>
      <c r="K45" s="230"/>
      <c r="L45" s="230"/>
      <c r="M45" s="231"/>
    </row>
    <row r="46" spans="3:16" ht="15.75" customHeight="1" thickBot="1">
      <c r="C46" s="42">
        <v>2</v>
      </c>
      <c r="D46" s="229" t="s">
        <v>176</v>
      </c>
      <c r="E46" s="230"/>
      <c r="F46" s="230"/>
      <c r="G46" s="230"/>
      <c r="H46" s="230"/>
      <c r="I46" s="230"/>
      <c r="J46" s="230"/>
      <c r="K46" s="230"/>
      <c r="L46" s="230"/>
      <c r="M46" s="231"/>
    </row>
    <row r="47" spans="3:16" ht="15.75" customHeight="1" thickBot="1">
      <c r="C47" s="42">
        <v>3</v>
      </c>
      <c r="D47" s="229" t="s">
        <v>177</v>
      </c>
      <c r="E47" s="230"/>
      <c r="F47" s="230"/>
      <c r="G47" s="230"/>
      <c r="H47" s="230"/>
      <c r="I47" s="230"/>
      <c r="J47" s="230"/>
      <c r="K47" s="230"/>
      <c r="L47" s="230"/>
      <c r="M47" s="231"/>
    </row>
    <row r="48" spans="3:16" ht="15.75" customHeight="1" thickBot="1">
      <c r="C48" s="42">
        <v>4</v>
      </c>
      <c r="D48" s="232" t="s">
        <v>178</v>
      </c>
      <c r="E48" s="233"/>
      <c r="F48" s="233"/>
      <c r="G48" s="233"/>
      <c r="H48" s="233"/>
      <c r="I48" s="233"/>
      <c r="J48" s="233"/>
      <c r="K48" s="233"/>
      <c r="L48" s="233"/>
      <c r="M48" s="234"/>
    </row>
    <row r="49" spans="3:13" ht="15.75" customHeight="1" thickBot="1">
      <c r="C49" s="42">
        <v>5</v>
      </c>
      <c r="D49" s="229" t="s">
        <v>176</v>
      </c>
      <c r="E49" s="230"/>
      <c r="F49" s="230"/>
      <c r="G49" s="230"/>
      <c r="H49" s="230"/>
      <c r="I49" s="230"/>
      <c r="J49" s="230"/>
      <c r="K49" s="230"/>
      <c r="L49" s="230"/>
      <c r="M49" s="231"/>
    </row>
    <row r="50" spans="3:13" ht="15.75" customHeight="1" thickBot="1">
      <c r="C50" s="42">
        <v>6</v>
      </c>
      <c r="D50" s="232" t="s">
        <v>179</v>
      </c>
      <c r="E50" s="233"/>
      <c r="F50" s="233"/>
      <c r="G50" s="233"/>
      <c r="H50" s="233"/>
      <c r="I50" s="233"/>
      <c r="J50" s="233"/>
      <c r="K50" s="233"/>
      <c r="L50" s="233"/>
      <c r="M50" s="234"/>
    </row>
    <row r="51" spans="3:13" ht="28.5" customHeight="1" thickBot="1">
      <c r="C51" s="42">
        <v>7</v>
      </c>
      <c r="D51" s="229" t="s">
        <v>180</v>
      </c>
      <c r="E51" s="230"/>
      <c r="F51" s="230"/>
      <c r="G51" s="230"/>
      <c r="H51" s="230"/>
      <c r="I51" s="230"/>
      <c r="J51" s="230"/>
      <c r="K51" s="230"/>
      <c r="L51" s="230"/>
      <c r="M51" s="231"/>
    </row>
    <row r="52" spans="3:13" ht="15.75" customHeight="1" thickBot="1">
      <c r="C52" s="42">
        <v>8</v>
      </c>
      <c r="D52" s="229" t="s">
        <v>181</v>
      </c>
      <c r="E52" s="230"/>
      <c r="F52" s="230"/>
      <c r="G52" s="230"/>
      <c r="H52" s="230"/>
      <c r="I52" s="230"/>
      <c r="J52" s="230"/>
      <c r="K52" s="230"/>
      <c r="L52" s="230"/>
      <c r="M52" s="231"/>
    </row>
    <row r="53" spans="3:13" ht="15.75" customHeight="1" thickBot="1">
      <c r="C53" s="42">
        <v>9</v>
      </c>
      <c r="D53" s="229" t="s">
        <v>182</v>
      </c>
      <c r="E53" s="230"/>
      <c r="F53" s="230"/>
      <c r="G53" s="230"/>
      <c r="H53" s="230"/>
      <c r="I53" s="230"/>
      <c r="J53" s="230"/>
      <c r="K53" s="230"/>
      <c r="L53" s="230"/>
      <c r="M53" s="231"/>
    </row>
    <row r="54" spans="3:13" ht="18" customHeight="1" thickBot="1">
      <c r="C54" s="42">
        <v>10</v>
      </c>
      <c r="D54" s="229" t="s">
        <v>183</v>
      </c>
      <c r="E54" s="230"/>
      <c r="F54" s="230"/>
      <c r="G54" s="230"/>
      <c r="H54" s="230"/>
      <c r="I54" s="230"/>
      <c r="J54" s="230"/>
      <c r="K54" s="230"/>
      <c r="L54" s="230"/>
      <c r="M54" s="231"/>
    </row>
    <row r="55" spans="3:13" ht="15.75" customHeight="1" thickBot="1">
      <c r="C55" s="42">
        <v>11</v>
      </c>
      <c r="D55" s="229" t="s">
        <v>184</v>
      </c>
      <c r="E55" s="230"/>
      <c r="F55" s="230"/>
      <c r="G55" s="230"/>
      <c r="H55" s="230"/>
      <c r="I55" s="230"/>
      <c r="J55" s="230"/>
      <c r="K55" s="230"/>
      <c r="L55" s="230"/>
      <c r="M55" s="231"/>
    </row>
    <row r="56" spans="3:13" ht="15.75" customHeight="1" thickBot="1">
      <c r="C56" s="42">
        <v>12</v>
      </c>
      <c r="D56" s="229" t="s">
        <v>185</v>
      </c>
      <c r="E56" s="230"/>
      <c r="F56" s="230"/>
      <c r="G56" s="230"/>
      <c r="H56" s="230"/>
      <c r="I56" s="230"/>
      <c r="J56" s="230"/>
      <c r="K56" s="230"/>
      <c r="L56" s="230"/>
      <c r="M56" s="231"/>
    </row>
    <row r="57" spans="3:13" ht="15.75" customHeight="1" thickBot="1">
      <c r="C57" s="42">
        <v>13</v>
      </c>
      <c r="D57" s="229" t="s">
        <v>186</v>
      </c>
      <c r="E57" s="230"/>
      <c r="F57" s="230"/>
      <c r="G57" s="230"/>
      <c r="H57" s="230"/>
      <c r="I57" s="230"/>
      <c r="J57" s="230"/>
      <c r="K57" s="230"/>
      <c r="L57" s="230"/>
      <c r="M57" s="231"/>
    </row>
    <row r="58" spans="3:13" ht="15.75" customHeight="1" thickBot="1">
      <c r="C58" s="42">
        <v>14</v>
      </c>
      <c r="D58" s="229" t="s">
        <v>187</v>
      </c>
      <c r="E58" s="230"/>
      <c r="F58" s="230"/>
      <c r="G58" s="230"/>
      <c r="H58" s="230"/>
      <c r="I58" s="230"/>
      <c r="J58" s="230"/>
      <c r="K58" s="230"/>
      <c r="L58" s="230"/>
      <c r="M58" s="231"/>
    </row>
    <row r="59" spans="3:13" ht="15.75" customHeight="1" thickBot="1">
      <c r="C59" s="42">
        <v>15</v>
      </c>
      <c r="D59" s="229" t="s">
        <v>188</v>
      </c>
      <c r="E59" s="230"/>
      <c r="F59" s="230"/>
      <c r="G59" s="230"/>
      <c r="H59" s="230"/>
      <c r="I59" s="230"/>
      <c r="J59" s="230"/>
      <c r="K59" s="230"/>
      <c r="L59" s="230"/>
      <c r="M59" s="231"/>
    </row>
    <row r="60" spans="3:13" ht="15.75" customHeight="1" thickBot="1">
      <c r="C60" s="42">
        <v>16</v>
      </c>
      <c r="D60" s="232" t="s">
        <v>189</v>
      </c>
      <c r="E60" s="233"/>
      <c r="F60" s="233"/>
      <c r="G60" s="233"/>
      <c r="H60" s="233"/>
      <c r="I60" s="233"/>
      <c r="J60" s="233"/>
      <c r="K60" s="233"/>
      <c r="L60" s="233"/>
      <c r="M60" s="234"/>
    </row>
    <row r="61" spans="3:13" ht="15.75" customHeight="1" thickBot="1">
      <c r="C61" s="42">
        <v>17</v>
      </c>
      <c r="D61" s="229" t="s">
        <v>190</v>
      </c>
      <c r="E61" s="230"/>
      <c r="F61" s="230"/>
      <c r="G61" s="230"/>
      <c r="H61" s="230"/>
      <c r="I61" s="230"/>
      <c r="J61" s="230"/>
      <c r="K61" s="230"/>
      <c r="L61" s="230"/>
      <c r="M61" s="231"/>
    </row>
    <row r="62" spans="3:13" ht="15.75" customHeight="1" thickBot="1">
      <c r="C62" s="42">
        <v>18</v>
      </c>
      <c r="D62" s="229" t="s">
        <v>191</v>
      </c>
      <c r="E62" s="230"/>
      <c r="F62" s="230"/>
      <c r="G62" s="230"/>
      <c r="H62" s="230"/>
      <c r="I62" s="230"/>
      <c r="J62" s="230"/>
      <c r="K62" s="230"/>
      <c r="L62" s="230"/>
      <c r="M62" s="231"/>
    </row>
    <row r="63" spans="3:13" ht="15.75" customHeight="1" thickBot="1">
      <c r="C63" s="115">
        <v>19</v>
      </c>
      <c r="D63" s="232" t="s">
        <v>192</v>
      </c>
      <c r="E63" s="233"/>
      <c r="F63" s="233"/>
      <c r="G63" s="233"/>
      <c r="H63" s="233"/>
      <c r="I63" s="233"/>
      <c r="J63" s="233"/>
      <c r="K63" s="233"/>
      <c r="L63" s="233"/>
      <c r="M63" s="234"/>
    </row>
  </sheetData>
  <mergeCells count="23">
    <mergeCell ref="D59:M59"/>
    <mergeCell ref="D60:M60"/>
    <mergeCell ref="D61:M61"/>
    <mergeCell ref="D62:M62"/>
    <mergeCell ref="D63:M63"/>
    <mergeCell ref="D58:M58"/>
    <mergeCell ref="D47:M47"/>
    <mergeCell ref="D48:M48"/>
    <mergeCell ref="D49:M49"/>
    <mergeCell ref="D50:M50"/>
    <mergeCell ref="D51:M51"/>
    <mergeCell ref="D52:M52"/>
    <mergeCell ref="D53:M53"/>
    <mergeCell ref="D54:M54"/>
    <mergeCell ref="D55:M55"/>
    <mergeCell ref="D56:M56"/>
    <mergeCell ref="D57:M57"/>
    <mergeCell ref="D46:M46"/>
    <mergeCell ref="C3:D3"/>
    <mergeCell ref="G4:P4"/>
    <mergeCell ref="C36:D36"/>
    <mergeCell ref="D44:M44"/>
    <mergeCell ref="D45:M45"/>
  </mergeCells>
  <pageMargins left="0.70866141732283472" right="0.70866141732283472" top="0.74803149606299213" bottom="0.74803149606299213" header="0.31496062992125984" footer="0.31496062992125984"/>
  <pageSetup paperSize="9" scale="5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FF94F-415F-4E03-A8E7-2D9B745A5318}">
  <sheetPr>
    <pageSetUpPr fitToPage="1"/>
  </sheetPr>
  <dimension ref="A1:P63"/>
  <sheetViews>
    <sheetView view="pageBreakPreview" topLeftCell="A13" zoomScaleNormal="100" zoomScaleSheetLayoutView="100" workbookViewId="0">
      <selection activeCell="E36" sqref="E36"/>
    </sheetView>
  </sheetViews>
  <sheetFormatPr defaultColWidth="8.6875" defaultRowHeight="13.5"/>
  <cols>
    <col min="1" max="2" width="5.6875" customWidth="1"/>
    <col min="3" max="3" width="5" customWidth="1"/>
    <col min="4" max="4" width="33.5" customWidth="1"/>
    <col min="6" max="6" width="6.1875" customWidth="1"/>
    <col min="7" max="7" width="8.1875" customWidth="1"/>
    <col min="8" max="8" width="8.3125" customWidth="1"/>
    <col min="9" max="9" width="8.1875" customWidth="1"/>
    <col min="10" max="16" width="7.3125" customWidth="1"/>
    <col min="17" max="17" width="1.625" customWidth="1"/>
    <col min="18" max="18" width="2.3125" customWidth="1"/>
  </cols>
  <sheetData>
    <row r="1" spans="1:16" ht="19.899999999999999">
      <c r="A1" s="9">
        <v>10</v>
      </c>
      <c r="B1" s="9" t="s">
        <v>215</v>
      </c>
    </row>
    <row r="2" spans="1:16" ht="13.9" thickBot="1"/>
    <row r="3" spans="1:16" ht="26.65" thickBot="1">
      <c r="C3" s="189" t="s">
        <v>27</v>
      </c>
      <c r="D3" s="190"/>
      <c r="E3" s="1" t="s">
        <v>28</v>
      </c>
      <c r="F3" s="63" t="s">
        <v>83</v>
      </c>
      <c r="G3" s="63" t="s">
        <v>93</v>
      </c>
      <c r="H3" s="63" t="s">
        <v>94</v>
      </c>
      <c r="I3" s="63" t="s">
        <v>95</v>
      </c>
      <c r="J3" s="63" t="s">
        <v>96</v>
      </c>
      <c r="K3" s="63" t="s">
        <v>97</v>
      </c>
      <c r="L3" s="63" t="s">
        <v>98</v>
      </c>
      <c r="M3" s="63" t="s">
        <v>99</v>
      </c>
      <c r="N3" s="63" t="s">
        <v>100</v>
      </c>
      <c r="O3" s="63" t="s">
        <v>101</v>
      </c>
      <c r="P3" s="63" t="s">
        <v>102</v>
      </c>
    </row>
    <row r="4" spans="1:16" ht="13.9" thickBot="1">
      <c r="C4" s="129"/>
      <c r="D4" s="129"/>
      <c r="E4" s="130"/>
      <c r="F4" s="131"/>
      <c r="G4" s="235" t="s">
        <v>103</v>
      </c>
      <c r="H4" s="236"/>
      <c r="I4" s="236"/>
      <c r="J4" s="236"/>
      <c r="K4" s="236"/>
      <c r="L4" s="236"/>
      <c r="M4" s="236"/>
      <c r="N4" s="236"/>
      <c r="O4" s="236"/>
      <c r="P4" s="237"/>
    </row>
    <row r="5" spans="1:16" ht="18" customHeight="1" thickBot="1">
      <c r="G5" s="1" t="s">
        <v>104</v>
      </c>
      <c r="H5" s="1" t="s">
        <v>104</v>
      </c>
      <c r="I5" s="1" t="s">
        <v>104</v>
      </c>
      <c r="J5" s="1" t="s">
        <v>104</v>
      </c>
      <c r="K5" s="1" t="s">
        <v>104</v>
      </c>
      <c r="L5" s="1" t="s">
        <v>104</v>
      </c>
      <c r="M5" s="1" t="s">
        <v>104</v>
      </c>
      <c r="N5" s="1" t="s">
        <v>104</v>
      </c>
      <c r="O5" s="1" t="s">
        <v>104</v>
      </c>
      <c r="P5" s="1" t="s">
        <v>104</v>
      </c>
    </row>
    <row r="6" spans="1:16" ht="16.5" customHeight="1" thickBot="1">
      <c r="C6" s="8"/>
      <c r="D6" s="8"/>
      <c r="E6" s="8"/>
      <c r="F6" s="8"/>
      <c r="G6" s="8"/>
      <c r="H6" s="8"/>
      <c r="I6" s="46"/>
      <c r="J6" s="46"/>
      <c r="K6" s="46"/>
    </row>
    <row r="7" spans="1:16" ht="13.9" thickBot="1">
      <c r="C7" s="90" t="s">
        <v>36</v>
      </c>
      <c r="D7" s="91" t="s">
        <v>216</v>
      </c>
      <c r="E7" s="8"/>
      <c r="F7" s="8"/>
      <c r="G7" s="8"/>
      <c r="H7" s="8"/>
      <c r="I7" s="46"/>
      <c r="J7" s="46"/>
      <c r="K7" s="46"/>
    </row>
    <row r="8" spans="1:16">
      <c r="C8" s="62">
        <v>1</v>
      </c>
      <c r="D8" s="19" t="s">
        <v>156</v>
      </c>
      <c r="E8" s="2"/>
      <c r="F8" s="2">
        <v>3</v>
      </c>
      <c r="G8" s="74">
        <f>'6.Proj - ST'!G8+'7.Proj - STreat'!G8+'8.Proj - SD'!G8+'9.Proj - M&amp;G'!G8</f>
        <v>2693.0991186392548</v>
      </c>
      <c r="H8" s="69"/>
      <c r="I8" s="69"/>
      <c r="J8" s="69"/>
      <c r="K8" s="69"/>
      <c r="L8" s="69"/>
      <c r="M8" s="69"/>
      <c r="N8" s="69"/>
      <c r="O8" s="69"/>
      <c r="P8" s="76"/>
    </row>
    <row r="9" spans="1:16">
      <c r="C9" s="65">
        <v>2</v>
      </c>
      <c r="D9" s="66" t="s">
        <v>157</v>
      </c>
      <c r="E9" s="67"/>
      <c r="F9" s="59">
        <v>3</v>
      </c>
      <c r="G9" s="72">
        <f>'6.Proj - ST'!G9+'7.Proj - STreat'!G9+'8.Proj - SD'!G9+'9.Proj - M&amp;G'!G9</f>
        <v>0</v>
      </c>
      <c r="H9" s="72">
        <f>'6.Proj - ST'!H9+'7.Proj - STreat'!H9+'8.Proj - SD'!H9+'9.Proj - M&amp;G'!H9</f>
        <v>120.08372061204531</v>
      </c>
      <c r="I9" s="72">
        <f>'6.Proj - ST'!I9+'7.Proj - STreat'!I9+'8.Proj - SD'!I9+'9.Proj - M&amp;G'!I9</f>
        <v>227.69240279443096</v>
      </c>
      <c r="J9" s="72">
        <f>'6.Proj - ST'!J9+'7.Proj - STreat'!J9+'8.Proj - SD'!J9+'9.Proj - M&amp;G'!J9</f>
        <v>418.98130664731644</v>
      </c>
      <c r="K9" s="72">
        <f>'6.Proj - ST'!K9+'7.Proj - STreat'!K9+'8.Proj - SD'!K9+'9.Proj - M&amp;G'!K9</f>
        <v>527.07278494363288</v>
      </c>
      <c r="L9" s="72">
        <f>'6.Proj - ST'!L9+'7.Proj - STreat'!L9+'8.Proj - SD'!L9+'9.Proj - M&amp;G'!L9</f>
        <v>0</v>
      </c>
      <c r="M9" s="72">
        <f>'6.Proj - ST'!M9+'7.Proj - STreat'!M9+'8.Proj - SD'!M9+'9.Proj - M&amp;G'!M9</f>
        <v>0</v>
      </c>
      <c r="N9" s="72">
        <f>'6.Proj - ST'!N9+'7.Proj - STreat'!N9+'8.Proj - SD'!N9+'9.Proj - M&amp;G'!N9</f>
        <v>0</v>
      </c>
      <c r="O9" s="72">
        <f>'6.Proj - ST'!O9+'7.Proj - STreat'!O9+'8.Proj - SD'!O9+'9.Proj - M&amp;G'!O9</f>
        <v>0</v>
      </c>
      <c r="P9" s="78">
        <f>'6.Proj - ST'!P9+'7.Proj - STreat'!P9+'8.Proj - SD'!P9+'9.Proj - M&amp;G'!P9</f>
        <v>0</v>
      </c>
    </row>
    <row r="10" spans="1:16">
      <c r="C10" s="61">
        <v>3</v>
      </c>
      <c r="D10" s="75" t="s">
        <v>82</v>
      </c>
      <c r="E10" s="59"/>
      <c r="F10" s="59">
        <v>3</v>
      </c>
      <c r="G10" s="72">
        <f>'6.Proj - ST'!G10+'7.Proj - STreat'!G10+'8.Proj - SD'!G10+'9.Proj - M&amp;G'!G10</f>
        <v>120.08372061204531</v>
      </c>
      <c r="H10" s="72">
        <f>'6.Proj - ST'!H10+'7.Proj - STreat'!H10+'8.Proj - SD'!H10+'9.Proj - M&amp;G'!H10</f>
        <v>107.60868218238566</v>
      </c>
      <c r="I10" s="72">
        <f>'6.Proj - ST'!I10+'7.Proj - STreat'!I10+'8.Proj - SD'!I10+'9.Proj - M&amp;G'!I10</f>
        <v>191.28890385288545</v>
      </c>
      <c r="J10" s="72">
        <f>'6.Proj - ST'!J10+'7.Proj - STreat'!J10+'8.Proj - SD'!J10+'9.Proj - M&amp;G'!J10</f>
        <v>108.09147829631642</v>
      </c>
      <c r="K10" s="72">
        <f>'6.Proj - ST'!K10+'7.Proj - STreat'!K10+'8.Proj - SD'!K10+'9.Proj - M&amp;G'!K10</f>
        <v>132.01424152526388</v>
      </c>
      <c r="L10" s="72">
        <f>'6.Proj - ST'!L10+'7.Proj - STreat'!L10+'8.Proj - SD'!L10+'9.Proj - M&amp;G'!L10</f>
        <v>121.20877388716649</v>
      </c>
      <c r="M10" s="72">
        <f>'6.Proj - ST'!M10+'7.Proj - STreat'!M10+'8.Proj - SD'!M10+'9.Proj - M&amp;G'!M10</f>
        <v>88.180324141686469</v>
      </c>
      <c r="N10" s="72">
        <f>'6.Proj - ST'!N10+'7.Proj - STreat'!N10+'8.Proj - SD'!N10+'9.Proj - M&amp;G'!N10</f>
        <v>68.918538579780133</v>
      </c>
      <c r="O10" s="72">
        <f>'6.Proj - ST'!O10+'7.Proj - STreat'!O10+'8.Proj - SD'!O10+'9.Proj - M&amp;G'!O10</f>
        <v>51.002826034474509</v>
      </c>
      <c r="P10" s="78">
        <f>'6.Proj - ST'!P10+'7.Proj - STreat'!P10+'8.Proj - SD'!P10+'9.Proj - M&amp;G'!P10</f>
        <v>62.751121598015956</v>
      </c>
    </row>
    <row r="11" spans="1:16">
      <c r="C11" s="61">
        <v>4</v>
      </c>
      <c r="D11" s="75" t="s">
        <v>158</v>
      </c>
      <c r="E11" s="59"/>
      <c r="F11" s="59">
        <v>3</v>
      </c>
      <c r="G11" s="72">
        <f>'6.Proj - ST'!G11+'7.Proj - STreat'!G11+'8.Proj - SD'!G11+'9.Proj - M&amp;G'!G11</f>
        <v>120.08372061204531</v>
      </c>
      <c r="H11" s="72">
        <f>'6.Proj - ST'!H11+'7.Proj - STreat'!H11+'8.Proj - SD'!H11+'9.Proj - M&amp;G'!H11</f>
        <v>227.69240279443096</v>
      </c>
      <c r="I11" s="72">
        <f>'6.Proj - ST'!I11+'7.Proj - STreat'!I11+'8.Proj - SD'!I11+'9.Proj - M&amp;G'!I11</f>
        <v>418.98130664731644</v>
      </c>
      <c r="J11" s="72">
        <f>'6.Proj - ST'!J11+'7.Proj - STreat'!J11+'8.Proj - SD'!J11+'9.Proj - M&amp;G'!J11</f>
        <v>527.07278494363288</v>
      </c>
      <c r="K11" s="72">
        <f>'6.Proj - ST'!K11+'7.Proj - STreat'!K11+'8.Proj - SD'!K11+'9.Proj - M&amp;G'!K11</f>
        <v>659.08702646889674</v>
      </c>
      <c r="L11" s="157"/>
      <c r="M11" s="157"/>
      <c r="N11" s="157"/>
      <c r="O11" s="157"/>
      <c r="P11" s="160"/>
    </row>
    <row r="12" spans="1:16">
      <c r="C12" s="61">
        <v>5</v>
      </c>
      <c r="D12" s="75" t="s">
        <v>159</v>
      </c>
      <c r="E12" s="59"/>
      <c r="F12" s="59">
        <v>3</v>
      </c>
      <c r="G12" s="157"/>
      <c r="H12" s="157"/>
      <c r="I12" s="157"/>
      <c r="J12" s="157"/>
      <c r="K12" s="157"/>
      <c r="L12" s="72">
        <f>'6.Proj - ST'!L12+'7.Proj - STreat'!L12+'8.Proj - SD'!L12+'9.Proj - M&amp;G'!L12</f>
        <v>0</v>
      </c>
      <c r="M12" s="72">
        <f>'6.Proj - ST'!M12+'7.Proj - STreat'!M12+'8.Proj - SD'!M12+'9.Proj - M&amp;G'!M12</f>
        <v>121.20877388716649</v>
      </c>
      <c r="N12" s="72">
        <f>'6.Proj - ST'!N12+'7.Proj - STreat'!N12+'8.Proj - SD'!N12+'9.Proj - M&amp;G'!N12</f>
        <v>209.38909802885294</v>
      </c>
      <c r="O12" s="72">
        <f>'6.Proj - ST'!O12+'7.Proj - STreat'!O12+'8.Proj - SD'!O12+'9.Proj - M&amp;G'!O12</f>
        <v>278.30763660863312</v>
      </c>
      <c r="P12" s="78">
        <f>'6.Proj - ST'!P12+'7.Proj - STreat'!P12+'8.Proj - SD'!P12+'9.Proj - M&amp;G'!P12</f>
        <v>329.3104626431076</v>
      </c>
    </row>
    <row r="13" spans="1:16" ht="13.9" thickBot="1">
      <c r="C13" s="82">
        <v>6</v>
      </c>
      <c r="D13" s="20" t="s">
        <v>195</v>
      </c>
      <c r="E13" s="16"/>
      <c r="F13" s="16">
        <v>3</v>
      </c>
      <c r="G13" s="158"/>
      <c r="H13" s="158"/>
      <c r="I13" s="158"/>
      <c r="J13" s="158"/>
      <c r="K13" s="158"/>
      <c r="L13" s="83">
        <f>'6.Proj - ST'!L13+'7.Proj - STreat'!L13+'8.Proj - SD'!L13+'9.Proj - M&amp;G'!L13</f>
        <v>121.20877388716649</v>
      </c>
      <c r="M13" s="83">
        <f>'6.Proj - ST'!M13+'7.Proj - STreat'!M13+'8.Proj - SD'!M13+'9.Proj - M&amp;G'!M13</f>
        <v>209.38909802885294</v>
      </c>
      <c r="N13" s="83">
        <f>'6.Proj - ST'!N13+'7.Proj - STreat'!N13+'8.Proj - SD'!N13+'9.Proj - M&amp;G'!N13</f>
        <v>278.30763660863312</v>
      </c>
      <c r="O13" s="83">
        <f>'6.Proj - ST'!O13+'7.Proj - STreat'!O13+'8.Proj - SD'!O13+'9.Proj - M&amp;G'!O13</f>
        <v>329.3104626431076</v>
      </c>
      <c r="P13" s="84">
        <f>'6.Proj - ST'!P13+'7.Proj - STreat'!P13+'8.Proj - SD'!P13+'9.Proj - M&amp;G'!P13</f>
        <v>392.06158424112357</v>
      </c>
    </row>
    <row r="14" spans="1:16" ht="13.9" thickBot="1"/>
    <row r="15" spans="1:16" ht="13.9" thickBot="1">
      <c r="C15" s="90" t="s">
        <v>43</v>
      </c>
      <c r="D15" s="91" t="s">
        <v>217</v>
      </c>
      <c r="E15" s="8"/>
      <c r="F15" s="8"/>
      <c r="G15" s="8"/>
      <c r="H15" s="8"/>
      <c r="I15" s="46"/>
      <c r="J15" s="46"/>
      <c r="K15" s="46"/>
    </row>
    <row r="16" spans="1:16">
      <c r="C16" s="62">
        <v>7</v>
      </c>
      <c r="D16" s="19" t="s">
        <v>162</v>
      </c>
      <c r="E16" s="2"/>
      <c r="F16" s="2">
        <v>3</v>
      </c>
      <c r="G16" s="74">
        <f>'6.Proj - ST'!G16+'7.Proj - STreat'!G16+'8.Proj - SD'!G16+'9.Proj - M&amp;G'!G16</f>
        <v>1468.7600394798735</v>
      </c>
      <c r="H16" s="74">
        <f>'6.Proj - ST'!H16+'7.Proj - STreat'!H16+'8.Proj - SD'!H16+'9.Proj - M&amp;G'!H16</f>
        <v>1643.7004006140696</v>
      </c>
      <c r="I16" s="74">
        <f>'6.Proj - ST'!I16+'7.Proj - STreat'!I16+'8.Proj - SD'!I16+'9.Proj - M&amp;G'!I16</f>
        <v>1719.9965674022724</v>
      </c>
      <c r="J16" s="74">
        <f>'6.Proj - ST'!J16+'7.Proj - STreat'!J16+'8.Proj - SD'!J16+'9.Proj - M&amp;G'!J16</f>
        <v>1796.2927341904751</v>
      </c>
      <c r="K16" s="74">
        <f>'6.Proj - ST'!K16+'7.Proj - STreat'!K16+'8.Proj - SD'!K16+'9.Proj - M&amp;G'!K16</f>
        <v>1872.5889009786777</v>
      </c>
      <c r="L16" s="74">
        <f>'6.Proj - ST'!L16+'7.Proj - STreat'!L16+'8.Proj - SD'!L16+'9.Proj - M&amp;G'!L16</f>
        <v>1948.8850677668804</v>
      </c>
      <c r="M16" s="74">
        <f>'6.Proj - ST'!M16+'7.Proj - STreat'!M16+'8.Proj - SD'!M16+'9.Proj - M&amp;G'!M16</f>
        <v>2025.1812345550832</v>
      </c>
      <c r="N16" s="74">
        <f>'6.Proj - ST'!N16+'7.Proj - STreat'!N16+'8.Proj - SD'!N16+'9.Proj - M&amp;G'!N16</f>
        <v>2101.4774013432857</v>
      </c>
      <c r="O16" s="74">
        <f>'6.Proj - ST'!O16+'7.Proj - STreat'!O16+'8.Proj - SD'!O16+'9.Proj - M&amp;G'!O16</f>
        <v>2177.7735681314889</v>
      </c>
      <c r="P16" s="80">
        <f>'6.Proj - ST'!P16+'7.Proj - STreat'!P16+'8.Proj - SD'!P16+'9.Proj - M&amp;G'!P16</f>
        <v>2254.0697349196917</v>
      </c>
    </row>
    <row r="17" spans="3:16">
      <c r="C17" s="85">
        <v>8</v>
      </c>
      <c r="D17" s="86" t="s">
        <v>163</v>
      </c>
      <c r="E17" s="60"/>
      <c r="F17" s="60">
        <v>3</v>
      </c>
      <c r="G17" s="72">
        <f>'6.Proj - ST'!G17+'7.Proj - STreat'!G17+'8.Proj - SD'!G17+'9.Proj - M&amp;G'!G17</f>
        <v>174.94036113419634</v>
      </c>
      <c r="H17" s="72">
        <f>'6.Proj - ST'!H17+'7.Proj - STreat'!H17+'8.Proj - SD'!H17+'9.Proj - M&amp;G'!H17</f>
        <v>76.296166788202669</v>
      </c>
      <c r="I17" s="72">
        <f>'6.Proj - ST'!I17+'7.Proj - STreat'!I17+'8.Proj - SD'!I17+'9.Proj - M&amp;G'!I17</f>
        <v>76.296166788202669</v>
      </c>
      <c r="J17" s="72">
        <f>'6.Proj - ST'!J17+'7.Proj - STreat'!J17+'8.Proj - SD'!J17+'9.Proj - M&amp;G'!J17</f>
        <v>76.296166788202669</v>
      </c>
      <c r="K17" s="72">
        <f>'6.Proj - ST'!K17+'7.Proj - STreat'!K17+'8.Proj - SD'!K17+'9.Proj - M&amp;G'!K17</f>
        <v>76.296166788202669</v>
      </c>
      <c r="L17" s="72">
        <f>'6.Proj - ST'!L17+'7.Proj - STreat'!L17+'8.Proj - SD'!L17+'9.Proj - M&amp;G'!L17</f>
        <v>76.296166788202669</v>
      </c>
      <c r="M17" s="72">
        <f>'6.Proj - ST'!M17+'7.Proj - STreat'!M17+'8.Proj - SD'!M17+'9.Proj - M&amp;G'!M17</f>
        <v>76.296166788202669</v>
      </c>
      <c r="N17" s="72">
        <f>'6.Proj - ST'!N17+'7.Proj - STreat'!N17+'8.Proj - SD'!N17+'9.Proj - M&amp;G'!N17</f>
        <v>76.296166788202669</v>
      </c>
      <c r="O17" s="72">
        <f>'6.Proj - ST'!O17+'7.Proj - STreat'!O17+'8.Proj - SD'!O17+'9.Proj - M&amp;G'!O17</f>
        <v>76.296166788202669</v>
      </c>
      <c r="P17" s="78">
        <f>'6.Proj - ST'!P17+'7.Proj - STreat'!P17+'8.Proj - SD'!P17+'9.Proj - M&amp;G'!P17</f>
        <v>76.296166788202669</v>
      </c>
    </row>
    <row r="18" spans="3:16" ht="13.9" thickBot="1">
      <c r="C18" s="82">
        <v>9</v>
      </c>
      <c r="D18" s="20" t="s">
        <v>164</v>
      </c>
      <c r="E18" s="16"/>
      <c r="F18" s="16">
        <v>3</v>
      </c>
      <c r="G18" s="83">
        <f>'6.Proj - ST'!G18+'7.Proj - STreat'!G18+'8.Proj - SD'!G18+'9.Proj - M&amp;G'!G18</f>
        <v>1643.7004006140696</v>
      </c>
      <c r="H18" s="83">
        <f>'6.Proj - ST'!H18+'7.Proj - STreat'!H18+'8.Proj - SD'!H18+'9.Proj - M&amp;G'!H18</f>
        <v>1719.9965674022724</v>
      </c>
      <c r="I18" s="83">
        <f>'6.Proj - ST'!I18+'7.Proj - STreat'!I18+'8.Proj - SD'!I18+'9.Proj - M&amp;G'!I18</f>
        <v>1796.2927341904751</v>
      </c>
      <c r="J18" s="83">
        <f>'6.Proj - ST'!J18+'7.Proj - STreat'!J18+'8.Proj - SD'!J18+'9.Proj - M&amp;G'!J18</f>
        <v>1872.5889009786777</v>
      </c>
      <c r="K18" s="83">
        <f>'6.Proj - ST'!K18+'7.Proj - STreat'!K18+'8.Proj - SD'!K18+'9.Proj - M&amp;G'!K18</f>
        <v>1948.8850677668804</v>
      </c>
      <c r="L18" s="83">
        <f>'6.Proj - ST'!L18+'7.Proj - STreat'!L18+'8.Proj - SD'!L18+'9.Proj - M&amp;G'!L18</f>
        <v>2025.1812345550832</v>
      </c>
      <c r="M18" s="83">
        <f>'6.Proj - ST'!M18+'7.Proj - STreat'!M18+'8.Proj - SD'!M18+'9.Proj - M&amp;G'!M18</f>
        <v>2101.4774013432857</v>
      </c>
      <c r="N18" s="83">
        <f>'6.Proj - ST'!N18+'7.Proj - STreat'!N18+'8.Proj - SD'!N18+'9.Proj - M&amp;G'!N18</f>
        <v>2177.7735681314889</v>
      </c>
      <c r="O18" s="83">
        <f>'6.Proj - ST'!O18+'7.Proj - STreat'!O18+'8.Proj - SD'!O18+'9.Proj - M&amp;G'!O18</f>
        <v>2254.0697349196917</v>
      </c>
      <c r="P18" s="84">
        <f>'6.Proj - ST'!P18+'7.Proj - STreat'!P18+'8.Proj - SD'!P18+'9.Proj - M&amp;G'!P18</f>
        <v>2330.3659017078944</v>
      </c>
    </row>
    <row r="19" spans="3:16" ht="13.9" thickBot="1">
      <c r="F19" s="6"/>
      <c r="G19" s="98"/>
      <c r="H19" s="98"/>
      <c r="I19" s="98"/>
      <c r="J19" s="98"/>
      <c r="K19" s="98"/>
      <c r="L19" s="98"/>
      <c r="M19" s="98"/>
      <c r="N19" s="98"/>
      <c r="O19" s="98"/>
      <c r="P19" s="98"/>
    </row>
    <row r="20" spans="3:16" ht="13.9" thickBot="1">
      <c r="C20" s="90" t="s">
        <v>165</v>
      </c>
      <c r="D20" s="91" t="s">
        <v>218</v>
      </c>
      <c r="E20" s="8"/>
      <c r="F20" s="8"/>
      <c r="G20" s="8"/>
      <c r="H20" s="8"/>
      <c r="I20" s="46"/>
      <c r="J20" s="46"/>
      <c r="K20" s="46"/>
    </row>
    <row r="21" spans="3:16">
      <c r="C21" s="62">
        <v>10</v>
      </c>
      <c r="D21" s="19" t="s">
        <v>162</v>
      </c>
      <c r="E21" s="2"/>
      <c r="F21" s="2">
        <v>3</v>
      </c>
      <c r="G21" s="74">
        <f>'6.Proj - ST'!G21+'7.Proj - STreat'!G21+'8.Proj - SD'!G21+'9.Proj - M&amp;G'!G21</f>
        <v>0</v>
      </c>
      <c r="H21" s="74">
        <f>'6.Proj - ST'!H21+'7.Proj - STreat'!H21+'8.Proj - SD'!H21+'9.Proj - M&amp;G'!H21</f>
        <v>9.0999406149740452</v>
      </c>
      <c r="I21" s="74">
        <f>'6.Proj - ST'!I21+'7.Proj - STreat'!I21+'8.Proj - SD'!I21+'9.Proj - M&amp;G'!I21</f>
        <v>22.116597013449979</v>
      </c>
      <c r="J21" s="74">
        <f>'6.Proj - ST'!J21+'7.Proj - STreat'!J21+'8.Proj - SD'!J21+'9.Proj - M&amp;G'!J21</f>
        <v>41.391891889547239</v>
      </c>
      <c r="K21" s="74">
        <f>'6.Proj - ST'!K21+'7.Proj - STreat'!K21+'8.Proj - SD'!K21+'9.Proj - M&amp;G'!K21</f>
        <v>66.599519704984232</v>
      </c>
      <c r="L21" s="74">
        <f>'6.Proj - ST'!L21+'7.Proj - STreat'!L21+'8.Proj - SD'!L21+'9.Proj - M&amp;G'!L21</f>
        <v>91.472122466075319</v>
      </c>
      <c r="M21" s="74">
        <f>'6.Proj - ST'!M21+'7.Proj - STreat'!M21+'8.Proj - SD'!M21+'9.Proj - M&amp;G'!M21</f>
        <v>109.43817265029088</v>
      </c>
      <c r="N21" s="74">
        <f>'6.Proj - ST'!N21+'7.Proj - STreat'!N21+'8.Proj - SD'!N21+'9.Proj - M&amp;G'!N21</f>
        <v>127.40422283450646</v>
      </c>
      <c r="O21" s="74">
        <f>'6.Proj - ST'!O21+'7.Proj - STreat'!O21+'8.Proj - SD'!O21+'9.Proj - M&amp;G'!O21</f>
        <v>145.370273018722</v>
      </c>
      <c r="P21" s="80">
        <f>'6.Proj - ST'!P21+'7.Proj - STreat'!P21+'8.Proj - SD'!P21+'9.Proj - M&amp;G'!P21</f>
        <v>163.33632320293759</v>
      </c>
    </row>
    <row r="22" spans="3:16">
      <c r="C22" s="85">
        <v>11</v>
      </c>
      <c r="D22" s="86" t="s">
        <v>163</v>
      </c>
      <c r="E22" s="60"/>
      <c r="F22" s="60">
        <v>3</v>
      </c>
      <c r="G22" s="72">
        <f>'6.Proj - ST'!G22+'7.Proj - STreat'!G22+'8.Proj - SD'!G22+'9.Proj - M&amp;G'!G22</f>
        <v>9.0999406149740452</v>
      </c>
      <c r="H22" s="72">
        <f>'6.Proj - ST'!H22+'7.Proj - STreat'!H22+'8.Proj - SD'!H22+'9.Proj - M&amp;G'!H22</f>
        <v>13.016656398475934</v>
      </c>
      <c r="I22" s="72">
        <f>'6.Proj - ST'!I22+'7.Proj - STreat'!I22+'8.Proj - SD'!I22+'9.Proj - M&amp;G'!I22</f>
        <v>19.275294876097259</v>
      </c>
      <c r="J22" s="72">
        <f>'6.Proj - ST'!J22+'7.Proj - STreat'!J22+'8.Proj - SD'!J22+'9.Proj - M&amp;G'!J22</f>
        <v>25.207627815436997</v>
      </c>
      <c r="K22" s="72">
        <f>'6.Proj - ST'!K22+'7.Proj - STreat'!K22+'8.Proj - SD'!K22+'9.Proj - M&amp;G'!K22</f>
        <v>24.872602761091073</v>
      </c>
      <c r="L22" s="72">
        <f>'6.Proj - ST'!L22+'7.Proj - STreat'!L22+'8.Proj - SD'!L22+'9.Proj - M&amp;G'!L22</f>
        <v>17.966050184215575</v>
      </c>
      <c r="M22" s="72">
        <f>'6.Proj - ST'!M22+'7.Proj - STreat'!M22+'8.Proj - SD'!M22+'9.Proj - M&amp;G'!M22</f>
        <v>17.966050184215575</v>
      </c>
      <c r="N22" s="72">
        <f>'6.Proj - ST'!N22+'7.Proj - STreat'!N22+'8.Proj - SD'!N22+'9.Proj - M&amp;G'!N22</f>
        <v>17.966050184215575</v>
      </c>
      <c r="O22" s="72">
        <f>'6.Proj - ST'!O22+'7.Proj - STreat'!O22+'8.Proj - SD'!O22+'9.Proj - M&amp;G'!O22</f>
        <v>17.966050184215575</v>
      </c>
      <c r="P22" s="78">
        <f>'6.Proj - ST'!P22+'7.Proj - STreat'!P22+'8.Proj - SD'!P22+'9.Proj - M&amp;G'!P22</f>
        <v>17.966050184215575</v>
      </c>
    </row>
    <row r="23" spans="3:16" ht="13.9" thickBot="1">
      <c r="C23" s="82">
        <v>12</v>
      </c>
      <c r="D23" s="20" t="s">
        <v>164</v>
      </c>
      <c r="E23" s="16"/>
      <c r="F23" s="16">
        <v>3</v>
      </c>
      <c r="G23" s="83">
        <f>'6.Proj - ST'!G23+'7.Proj - STreat'!G23+'8.Proj - SD'!G23+'9.Proj - M&amp;G'!G23</f>
        <v>9.0999406149740452</v>
      </c>
      <c r="H23" s="83">
        <f>'6.Proj - ST'!H23+'7.Proj - STreat'!H23+'8.Proj - SD'!H23+'9.Proj - M&amp;G'!H23</f>
        <v>22.116597013449979</v>
      </c>
      <c r="I23" s="83">
        <f>'6.Proj - ST'!I23+'7.Proj - STreat'!I23+'8.Proj - SD'!I23+'9.Proj - M&amp;G'!I23</f>
        <v>41.391891889547239</v>
      </c>
      <c r="J23" s="83">
        <f>'6.Proj - ST'!J23+'7.Proj - STreat'!J23+'8.Proj - SD'!J23+'9.Proj - M&amp;G'!J23</f>
        <v>66.599519704984232</v>
      </c>
      <c r="K23" s="83">
        <f>'6.Proj - ST'!K23+'7.Proj - STreat'!K23+'8.Proj - SD'!K23+'9.Proj - M&amp;G'!K23</f>
        <v>91.472122466075319</v>
      </c>
      <c r="L23" s="83">
        <f>'6.Proj - ST'!L23+'7.Proj - STreat'!L23+'8.Proj - SD'!L23+'9.Proj - M&amp;G'!L23</f>
        <v>109.43817265029088</v>
      </c>
      <c r="M23" s="83">
        <f>'6.Proj - ST'!M23+'7.Proj - STreat'!M23+'8.Proj - SD'!M23+'9.Proj - M&amp;G'!M23</f>
        <v>127.40422283450646</v>
      </c>
      <c r="N23" s="83">
        <f>'6.Proj - ST'!N23+'7.Proj - STreat'!N23+'8.Proj - SD'!N23+'9.Proj - M&amp;G'!N23</f>
        <v>145.370273018722</v>
      </c>
      <c r="O23" s="83">
        <f>'6.Proj - ST'!O23+'7.Proj - STreat'!O23+'8.Proj - SD'!O23+'9.Proj - M&amp;G'!O23</f>
        <v>163.33632320293759</v>
      </c>
      <c r="P23" s="84">
        <f>'6.Proj - ST'!P23+'7.Proj - STreat'!P23+'8.Proj - SD'!P23+'9.Proj - M&amp;G'!P23</f>
        <v>181.30237338715312</v>
      </c>
    </row>
    <row r="24" spans="3:16" ht="13.9" thickBot="1">
      <c r="C24" s="7"/>
      <c r="D24" s="8"/>
      <c r="E24" s="6"/>
      <c r="F24" s="6"/>
      <c r="G24" s="98"/>
      <c r="H24" s="98"/>
      <c r="I24" s="98"/>
      <c r="J24" s="98"/>
      <c r="K24" s="98"/>
      <c r="L24" s="98"/>
      <c r="M24" s="98"/>
      <c r="N24" s="98"/>
      <c r="O24" s="98"/>
      <c r="P24" s="98"/>
    </row>
    <row r="25" spans="3:16" ht="13.9" thickBot="1">
      <c r="C25" s="90" t="s">
        <v>167</v>
      </c>
      <c r="D25" s="91" t="s">
        <v>219</v>
      </c>
      <c r="E25" s="8"/>
      <c r="F25" s="8"/>
      <c r="G25" s="8"/>
      <c r="H25" s="8"/>
      <c r="I25" s="46"/>
      <c r="J25" s="46"/>
      <c r="K25" s="46"/>
    </row>
    <row r="26" spans="3:16">
      <c r="C26" s="62">
        <v>13</v>
      </c>
      <c r="D26" s="19" t="s">
        <v>162</v>
      </c>
      <c r="E26" s="2"/>
      <c r="F26" s="2">
        <v>3</v>
      </c>
      <c r="G26" s="153"/>
      <c r="H26" s="153"/>
      <c r="I26" s="153"/>
      <c r="J26" s="153"/>
      <c r="K26" s="153"/>
      <c r="L26" s="74">
        <f>'6.Proj - ST'!L26+'7.Proj - STreat'!L26+'8.Proj - SD'!L26+'9.Proj - M&amp;G'!L26</f>
        <v>0</v>
      </c>
      <c r="M26" s="74">
        <f>'6.Proj - ST'!M26+'7.Proj - STreat'!M26+'8.Proj - SD'!M26+'9.Proj - M&amp;G'!M26</f>
        <v>13.517456483638302</v>
      </c>
      <c r="N26" s="74">
        <f>'6.Proj - ST'!N26+'7.Proj - STreat'!N26+'8.Proj - SD'!N26+'9.Proj - M&amp;G'!N26</f>
        <v>35.921463153515447</v>
      </c>
      <c r="O26" s="74">
        <f>'6.Proj - ST'!O26+'7.Proj - STreat'!O26+'8.Proj - SD'!O26+'9.Proj - M&amp;G'!O26</f>
        <v>71.417614634749157</v>
      </c>
      <c r="P26" s="80">
        <f>'6.Proj - ST'!P26+'7.Proj - STreat'!P26+'8.Proj - SD'!P26+'9.Proj - M&amp;G'!P26</f>
        <v>120.30735856722004</v>
      </c>
    </row>
    <row r="27" spans="3:16">
      <c r="C27" s="85">
        <v>14</v>
      </c>
      <c r="D27" s="86" t="s">
        <v>163</v>
      </c>
      <c r="E27" s="60"/>
      <c r="F27" s="60">
        <v>3</v>
      </c>
      <c r="G27" s="154"/>
      <c r="H27" s="154"/>
      <c r="I27" s="154"/>
      <c r="J27" s="154"/>
      <c r="K27" s="154"/>
      <c r="L27" s="72">
        <f>'6.Proj - ST'!L27+'7.Proj - STreat'!L27+'8.Proj - SD'!L27+'9.Proj - M&amp;G'!L27</f>
        <v>13.517456483638302</v>
      </c>
      <c r="M27" s="72">
        <f>'6.Proj - ST'!M27+'7.Proj - STreat'!M27+'8.Proj - SD'!M27+'9.Proj - M&amp;G'!M27</f>
        <v>22.404006669877148</v>
      </c>
      <c r="N27" s="72">
        <f>'6.Proj - ST'!N27+'7.Proj - STreat'!N27+'8.Proj - SD'!N27+'9.Proj - M&amp;G'!N27</f>
        <v>35.49615148123371</v>
      </c>
      <c r="O27" s="72">
        <f>'6.Proj - ST'!O27+'7.Proj - STreat'!O27+'8.Proj - SD'!O27+'9.Proj - M&amp;G'!O27</f>
        <v>48.889743932470878</v>
      </c>
      <c r="P27" s="78">
        <f>'6.Proj - ST'!P27+'7.Proj - STreat'!P27+'8.Proj - SD'!P27+'9.Proj - M&amp;G'!P27</f>
        <v>62.468768127939462</v>
      </c>
    </row>
    <row r="28" spans="3:16" ht="13.9" thickBot="1">
      <c r="C28" s="82">
        <v>15</v>
      </c>
      <c r="D28" s="20" t="s">
        <v>164</v>
      </c>
      <c r="E28" s="16"/>
      <c r="F28" s="16">
        <v>3</v>
      </c>
      <c r="G28" s="155"/>
      <c r="H28" s="155"/>
      <c r="I28" s="155"/>
      <c r="J28" s="155"/>
      <c r="K28" s="155"/>
      <c r="L28" s="83">
        <f>'6.Proj - ST'!L28+'7.Proj - STreat'!L28+'8.Proj - SD'!L28+'9.Proj - M&amp;G'!L28</f>
        <v>13.517456483638302</v>
      </c>
      <c r="M28" s="83">
        <f>'6.Proj - ST'!M28+'7.Proj - STreat'!M28+'8.Proj - SD'!M28+'9.Proj - M&amp;G'!M28</f>
        <v>35.921463153515447</v>
      </c>
      <c r="N28" s="83">
        <f>'6.Proj - ST'!N28+'7.Proj - STreat'!N28+'8.Proj - SD'!N28+'9.Proj - M&amp;G'!N28</f>
        <v>71.417614634749157</v>
      </c>
      <c r="O28" s="83">
        <f>'6.Proj - ST'!O28+'7.Proj - STreat'!O28+'8.Proj - SD'!O28+'9.Proj - M&amp;G'!O28</f>
        <v>120.30735856722004</v>
      </c>
      <c r="P28" s="84">
        <f>'6.Proj - ST'!P28+'7.Proj - STreat'!P28+'8.Proj - SD'!P28+'9.Proj - M&amp;G'!P28</f>
        <v>182.77612669515952</v>
      </c>
    </row>
    <row r="29" spans="3:16" ht="13.9" thickBot="1"/>
    <row r="30" spans="3:16" ht="13.9" thickBot="1">
      <c r="C30" s="90" t="s">
        <v>169</v>
      </c>
      <c r="D30" s="91" t="s">
        <v>220</v>
      </c>
      <c r="E30" s="8"/>
      <c r="F30" s="8"/>
      <c r="G30" s="8"/>
      <c r="H30" s="8"/>
      <c r="I30" s="46"/>
      <c r="J30" s="46"/>
      <c r="K30" s="46"/>
    </row>
    <row r="31" spans="3:16">
      <c r="C31" s="62">
        <v>16</v>
      </c>
      <c r="D31" s="19" t="s">
        <v>171</v>
      </c>
      <c r="E31" s="2"/>
      <c r="F31" s="2">
        <v>3</v>
      </c>
      <c r="G31" s="74">
        <f>'6.Proj - ST'!G31+'7.Proj - STreat'!G31+'8.Proj - SD'!G31+'9.Proj - M&amp;G'!G31</f>
        <v>1049.3987180251852</v>
      </c>
      <c r="H31" s="74">
        <f>'6.Proj - ST'!H31+'7.Proj - STreat'!H31+'8.Proj - SD'!H31+'9.Proj - M&amp;G'!H31</f>
        <v>973.10255123698244</v>
      </c>
      <c r="I31" s="74">
        <f>'6.Proj - ST'!I31+'7.Proj - STreat'!I31+'8.Proj - SD'!I31+'9.Proj - M&amp;G'!I31</f>
        <v>896.80638444877968</v>
      </c>
      <c r="J31" s="74">
        <f>'6.Proj - ST'!J31+'7.Proj - STreat'!J31+'8.Proj - SD'!J31+'9.Proj - M&amp;G'!J31</f>
        <v>820.51021766057715</v>
      </c>
      <c r="K31" s="74">
        <f>'6.Proj - ST'!K31+'7.Proj - STreat'!K31+'8.Proj - SD'!K31+'9.Proj - M&amp;G'!K31</f>
        <v>744.2140508723744</v>
      </c>
      <c r="L31" s="74">
        <f>'6.Proj - ST'!L31+'7.Proj - STreat'!L31+'8.Proj - SD'!L31+'9.Proj - M&amp;G'!L31</f>
        <v>667.91788408417165</v>
      </c>
      <c r="M31" s="74">
        <f>'6.Proj - ST'!M31+'7.Proj - STreat'!M31+'8.Proj - SD'!M31+'9.Proj - M&amp;G'!M31</f>
        <v>591.62171729596889</v>
      </c>
      <c r="N31" s="74">
        <f>'6.Proj - ST'!N31+'7.Proj - STreat'!N31+'8.Proj - SD'!N31+'9.Proj - M&amp;G'!N31</f>
        <v>515.32555050776637</v>
      </c>
      <c r="O31" s="74">
        <f>'6.Proj - ST'!O31+'7.Proj - STreat'!O31+'8.Proj - SD'!O31+'9.Proj - M&amp;G'!O31</f>
        <v>439.02938371956355</v>
      </c>
      <c r="P31" s="80">
        <f>'6.Proj - ST'!P31+'7.Proj - STreat'!P31+'8.Proj - SD'!P31+'9.Proj - M&amp;G'!P31</f>
        <v>362.73321693136091</v>
      </c>
    </row>
    <row r="32" spans="3:16">
      <c r="C32" s="61">
        <v>17</v>
      </c>
      <c r="D32" s="75" t="s">
        <v>172</v>
      </c>
      <c r="E32" s="59"/>
      <c r="F32" s="59">
        <v>3</v>
      </c>
      <c r="G32" s="72">
        <f>'6.Proj - ST'!G32+'7.Proj - STreat'!G32+'8.Proj - SD'!G32+'9.Proj - M&amp;G'!G32</f>
        <v>110.98377999707125</v>
      </c>
      <c r="H32" s="72">
        <f>'6.Proj - ST'!H32+'7.Proj - STreat'!H32+'8.Proj - SD'!H32+'9.Proj - M&amp;G'!H32</f>
        <v>205.575805780981</v>
      </c>
      <c r="I32" s="72">
        <f>'6.Proj - ST'!I32+'7.Proj - STreat'!I32+'8.Proj - SD'!I32+'9.Proj - M&amp;G'!I32</f>
        <v>377.58941475776919</v>
      </c>
      <c r="J32" s="72">
        <f>'6.Proj - ST'!J32+'7.Proj - STreat'!J32+'8.Proj - SD'!J32+'9.Proj - M&amp;G'!J32</f>
        <v>460.47326523864865</v>
      </c>
      <c r="K32" s="72">
        <f>'6.Proj - ST'!K32+'7.Proj - STreat'!K32+'8.Proj - SD'!K32+'9.Proj - M&amp;G'!K32</f>
        <v>567.61490400282139</v>
      </c>
      <c r="L32" s="72">
        <f>'6.Proj - ST'!L32+'7.Proj - STreat'!L32+'8.Proj - SD'!L32+'9.Proj - M&amp;G'!L32</f>
        <v>549.64885381860586</v>
      </c>
      <c r="M32" s="72">
        <f>'6.Proj - ST'!M32+'7.Proj - STreat'!M32+'8.Proj - SD'!M32+'9.Proj - M&amp;G'!M32</f>
        <v>531.68280363439032</v>
      </c>
      <c r="N32" s="72">
        <f>'6.Proj - ST'!N32+'7.Proj - STreat'!N32+'8.Proj - SD'!N32+'9.Proj - M&amp;G'!N32</f>
        <v>513.71675345017479</v>
      </c>
      <c r="O32" s="72">
        <f>'6.Proj - ST'!O32+'7.Proj - STreat'!O32+'8.Proj - SD'!O32+'9.Proj - M&amp;G'!O32</f>
        <v>495.75070326595915</v>
      </c>
      <c r="P32" s="78">
        <f>'6.Proj - ST'!P32+'7.Proj - STreat'!P32+'8.Proj - SD'!P32+'9.Proj - M&amp;G'!P32</f>
        <v>477.78465308174356</v>
      </c>
    </row>
    <row r="33" spans="3:16">
      <c r="C33" s="85">
        <v>18</v>
      </c>
      <c r="D33" s="75" t="s">
        <v>173</v>
      </c>
      <c r="E33" s="60"/>
      <c r="F33" s="60">
        <v>3</v>
      </c>
      <c r="G33" s="154"/>
      <c r="H33" s="154"/>
      <c r="I33" s="154"/>
      <c r="J33" s="154"/>
      <c r="K33" s="154"/>
      <c r="L33" s="72">
        <f>'6.Proj - ST'!L33+'7.Proj - STreat'!L33+'8.Proj - SD'!L33+'9.Proj - M&amp;G'!L33</f>
        <v>107.69131740352819</v>
      </c>
      <c r="M33" s="72">
        <f>'6.Proj - ST'!M33+'7.Proj - STreat'!M33+'8.Proj - SD'!M33+'9.Proj - M&amp;G'!M33</f>
        <v>173.4676348753375</v>
      </c>
      <c r="N33" s="72">
        <f>'6.Proj - ST'!N33+'7.Proj - STreat'!N33+'8.Proj - SD'!N33+'9.Proj - M&amp;G'!N33</f>
        <v>206.89002197388393</v>
      </c>
      <c r="O33" s="72">
        <f>'6.Proj - ST'!O33+'7.Proj - STreat'!O33+'8.Proj - SD'!O33+'9.Proj - M&amp;G'!O33</f>
        <v>209.00310407588756</v>
      </c>
      <c r="P33" s="78">
        <f>'6.Proj - ST'!P33+'7.Proj - STreat'!P33+'8.Proj - SD'!P33+'9.Proj - M&amp;G'!P33</f>
        <v>209.28545754596399</v>
      </c>
    </row>
    <row r="34" spans="3:16" ht="13.9" thickBot="1">
      <c r="C34" s="82">
        <v>19</v>
      </c>
      <c r="D34" s="20" t="s">
        <v>174</v>
      </c>
      <c r="E34" s="16"/>
      <c r="F34" s="16">
        <v>3</v>
      </c>
      <c r="G34" s="83">
        <f>'6.Proj - ST'!G34+'7.Proj - STreat'!G34+'8.Proj - SD'!G34+'9.Proj - M&amp;G'!G34</f>
        <v>1160.3824980222564</v>
      </c>
      <c r="H34" s="83">
        <f>'6.Proj - ST'!H34+'7.Proj - STreat'!H34+'8.Proj - SD'!H34+'9.Proj - M&amp;G'!H34</f>
        <v>1178.6783570179637</v>
      </c>
      <c r="I34" s="83">
        <f>'6.Proj - ST'!I34+'7.Proj - STreat'!I34+'8.Proj - SD'!I34+'9.Proj - M&amp;G'!I34</f>
        <v>1274.3957992065489</v>
      </c>
      <c r="J34" s="83">
        <f>'6.Proj - ST'!J34+'7.Proj - STreat'!J34+'8.Proj - SD'!J34+'9.Proj - M&amp;G'!J34</f>
        <v>1280.9834828992257</v>
      </c>
      <c r="K34" s="83">
        <f>'6.Proj - ST'!K34+'7.Proj - STreat'!K34+'8.Proj - SD'!K34+'9.Proj - M&amp;G'!K34</f>
        <v>1311.8289548751957</v>
      </c>
      <c r="L34" s="83">
        <f>'6.Proj - ST'!L34+'7.Proj - STreat'!L34+'8.Proj - SD'!L34+'9.Proj - M&amp;G'!L34</f>
        <v>1325.2580553063056</v>
      </c>
      <c r="M34" s="83">
        <f>'6.Proj - ST'!M34+'7.Proj - STreat'!M34+'8.Proj - SD'!M34+'9.Proj - M&amp;G'!M34</f>
        <v>1296.7721558056967</v>
      </c>
      <c r="N34" s="83">
        <f>'6.Proj - ST'!N34+'7.Proj - STreat'!N34+'8.Proj - SD'!N34+'9.Proj - M&amp;G'!N34</f>
        <v>1235.9323259318251</v>
      </c>
      <c r="O34" s="83">
        <f>'6.Proj - ST'!O34+'7.Proj - STreat'!O34+'8.Proj - SD'!O34+'9.Proj - M&amp;G'!O34</f>
        <v>1143.7831910614104</v>
      </c>
      <c r="P34" s="84">
        <f>'6.Proj - ST'!P34+'7.Proj - STreat'!P34+'8.Proj - SD'!P34+'9.Proj - M&amp;G'!P34</f>
        <v>1049.8033275590685</v>
      </c>
    </row>
    <row r="35" spans="3:16">
      <c r="D35" s="10"/>
      <c r="E35" s="6"/>
    </row>
    <row r="36" spans="3:16" ht="15.4">
      <c r="C36" s="191" t="s">
        <v>48</v>
      </c>
      <c r="D36" s="191"/>
      <c r="E36" s="23"/>
      <c r="F36" s="23"/>
      <c r="G36" s="23"/>
      <c r="H36" s="23"/>
      <c r="I36" s="23"/>
      <c r="J36" s="23"/>
      <c r="K36" s="23"/>
      <c r="L36" s="23"/>
      <c r="M36" s="23"/>
    </row>
    <row r="37" spans="3:16" ht="15.4">
      <c r="C37" s="24"/>
      <c r="D37" s="25"/>
      <c r="E37" s="23"/>
      <c r="F37" s="23"/>
      <c r="G37" s="23"/>
      <c r="H37" s="100"/>
      <c r="I37" s="23"/>
      <c r="J37" s="23"/>
      <c r="K37" s="23"/>
      <c r="L37" s="23"/>
      <c r="M37" s="23"/>
    </row>
    <row r="38" spans="3:16" ht="14.25" customHeight="1">
      <c r="C38" s="26"/>
      <c r="D38" s="81" t="s">
        <v>49</v>
      </c>
      <c r="E38" s="23"/>
      <c r="F38" s="23"/>
      <c r="G38" s="23"/>
      <c r="H38" s="68"/>
      <c r="I38" s="23"/>
      <c r="J38" s="23"/>
      <c r="K38" s="23"/>
      <c r="L38" s="23"/>
      <c r="M38" s="23"/>
    </row>
    <row r="39" spans="3:16" ht="15.4">
      <c r="C39" s="28"/>
      <c r="D39" s="27" t="s">
        <v>50</v>
      </c>
      <c r="E39" s="23"/>
      <c r="F39" s="23"/>
      <c r="G39" s="23"/>
      <c r="H39" s="23"/>
      <c r="I39" s="23"/>
      <c r="J39" s="23"/>
      <c r="K39" s="23"/>
      <c r="L39" s="23"/>
      <c r="M39" s="23"/>
    </row>
    <row r="40" spans="3:16" ht="15.4">
      <c r="C40" s="29"/>
      <c r="D40" s="27" t="s">
        <v>51</v>
      </c>
      <c r="E40" s="23"/>
      <c r="F40" s="23"/>
      <c r="G40" s="23"/>
      <c r="H40" s="23"/>
      <c r="I40" s="23"/>
      <c r="J40" s="23"/>
      <c r="K40" s="23"/>
      <c r="L40" s="23"/>
      <c r="M40" s="23"/>
    </row>
    <row r="41" spans="3:16" ht="15.75" thickBot="1">
      <c r="C41" s="30"/>
      <c r="D41" s="31"/>
      <c r="E41" s="23"/>
      <c r="F41" s="23"/>
      <c r="G41" s="23"/>
      <c r="H41" s="23"/>
      <c r="I41" s="23"/>
      <c r="J41" s="23"/>
      <c r="K41" s="23"/>
      <c r="L41" s="23"/>
      <c r="M41" s="23"/>
    </row>
    <row r="42" spans="3:16" ht="15" thickBot="1">
      <c r="C42" s="32" t="s">
        <v>52</v>
      </c>
      <c r="D42" s="33"/>
      <c r="E42" s="34"/>
      <c r="F42" s="34"/>
      <c r="G42" s="34"/>
      <c r="H42" s="34"/>
      <c r="I42" s="34"/>
      <c r="J42" s="34"/>
      <c r="K42" s="34"/>
      <c r="L42" s="34"/>
      <c r="M42" s="35"/>
    </row>
    <row r="43" spans="3:16" ht="15" thickBot="1">
      <c r="C43" s="36"/>
      <c r="D43" s="37"/>
      <c r="E43" s="38"/>
      <c r="F43" s="38"/>
      <c r="G43" s="38"/>
      <c r="H43" s="38"/>
      <c r="I43" s="38"/>
      <c r="J43" s="38"/>
      <c r="K43" s="38"/>
      <c r="L43" s="38"/>
      <c r="M43" s="38"/>
    </row>
    <row r="44" spans="3:16" ht="13.9" thickBot="1">
      <c r="C44" s="112" t="s">
        <v>53</v>
      </c>
      <c r="D44" s="217" t="s">
        <v>54</v>
      </c>
      <c r="E44" s="218"/>
      <c r="F44" s="218"/>
      <c r="G44" s="218"/>
      <c r="H44" s="218"/>
      <c r="I44" s="218"/>
      <c r="J44" s="218"/>
      <c r="K44" s="218"/>
      <c r="L44" s="218"/>
      <c r="M44" s="219"/>
    </row>
    <row r="45" spans="3:16" ht="15.75" customHeight="1" thickBot="1">
      <c r="C45" s="42">
        <v>1</v>
      </c>
      <c r="D45" s="229" t="s">
        <v>221</v>
      </c>
      <c r="E45" s="230"/>
      <c r="F45" s="230"/>
      <c r="G45" s="230"/>
      <c r="H45" s="230"/>
      <c r="I45" s="230"/>
      <c r="J45" s="230"/>
      <c r="K45" s="230"/>
      <c r="L45" s="230"/>
      <c r="M45" s="231"/>
    </row>
    <row r="46" spans="3:16" ht="15.75" customHeight="1" thickBot="1">
      <c r="C46" s="42">
        <v>2</v>
      </c>
      <c r="D46" s="229" t="s">
        <v>176</v>
      </c>
      <c r="E46" s="230"/>
      <c r="F46" s="230"/>
      <c r="G46" s="230"/>
      <c r="H46" s="230"/>
      <c r="I46" s="230"/>
      <c r="J46" s="230"/>
      <c r="K46" s="230"/>
      <c r="L46" s="230"/>
      <c r="M46" s="231"/>
    </row>
    <row r="47" spans="3:16" ht="15.75" customHeight="1" thickBot="1">
      <c r="C47" s="42">
        <v>3</v>
      </c>
      <c r="D47" s="229" t="s">
        <v>177</v>
      </c>
      <c r="E47" s="230"/>
      <c r="F47" s="230"/>
      <c r="G47" s="230"/>
      <c r="H47" s="230"/>
      <c r="I47" s="230"/>
      <c r="J47" s="230"/>
      <c r="K47" s="230"/>
      <c r="L47" s="230"/>
      <c r="M47" s="231"/>
    </row>
    <row r="48" spans="3:16" ht="15.75" customHeight="1" thickBot="1">
      <c r="C48" s="42">
        <v>4</v>
      </c>
      <c r="D48" s="232" t="s">
        <v>178</v>
      </c>
      <c r="E48" s="233"/>
      <c r="F48" s="233"/>
      <c r="G48" s="233"/>
      <c r="H48" s="233"/>
      <c r="I48" s="233"/>
      <c r="J48" s="233"/>
      <c r="K48" s="233"/>
      <c r="L48" s="233"/>
      <c r="M48" s="234"/>
    </row>
    <row r="49" spans="3:13" ht="15.75" customHeight="1" thickBot="1">
      <c r="C49" s="42">
        <v>5</v>
      </c>
      <c r="D49" s="229" t="s">
        <v>176</v>
      </c>
      <c r="E49" s="230"/>
      <c r="F49" s="230"/>
      <c r="G49" s="230"/>
      <c r="H49" s="230"/>
      <c r="I49" s="230"/>
      <c r="J49" s="230"/>
      <c r="K49" s="230"/>
      <c r="L49" s="230"/>
      <c r="M49" s="231"/>
    </row>
    <row r="50" spans="3:13" ht="15.75" customHeight="1" thickBot="1">
      <c r="C50" s="42">
        <v>6</v>
      </c>
      <c r="D50" s="232" t="s">
        <v>179</v>
      </c>
      <c r="E50" s="233"/>
      <c r="F50" s="233"/>
      <c r="G50" s="233"/>
      <c r="H50" s="233"/>
      <c r="I50" s="233"/>
      <c r="J50" s="233"/>
      <c r="K50" s="233"/>
      <c r="L50" s="233"/>
      <c r="M50" s="234"/>
    </row>
    <row r="51" spans="3:13" ht="28.5" customHeight="1" thickBot="1">
      <c r="C51" s="42">
        <v>7</v>
      </c>
      <c r="D51" s="229" t="s">
        <v>180</v>
      </c>
      <c r="E51" s="230"/>
      <c r="F51" s="230"/>
      <c r="G51" s="230"/>
      <c r="H51" s="230"/>
      <c r="I51" s="230"/>
      <c r="J51" s="230"/>
      <c r="K51" s="230"/>
      <c r="L51" s="230"/>
      <c r="M51" s="231"/>
    </row>
    <row r="52" spans="3:13" ht="15.75" customHeight="1" thickBot="1">
      <c r="C52" s="42">
        <v>8</v>
      </c>
      <c r="D52" s="229" t="s">
        <v>181</v>
      </c>
      <c r="E52" s="230"/>
      <c r="F52" s="230"/>
      <c r="G52" s="230"/>
      <c r="H52" s="230"/>
      <c r="I52" s="230"/>
      <c r="J52" s="230"/>
      <c r="K52" s="230"/>
      <c r="L52" s="230"/>
      <c r="M52" s="231"/>
    </row>
    <row r="53" spans="3:13" ht="15.75" customHeight="1" thickBot="1">
      <c r="C53" s="42">
        <v>9</v>
      </c>
      <c r="D53" s="229" t="s">
        <v>182</v>
      </c>
      <c r="E53" s="230"/>
      <c r="F53" s="230"/>
      <c r="G53" s="230"/>
      <c r="H53" s="230"/>
      <c r="I53" s="230"/>
      <c r="J53" s="230"/>
      <c r="K53" s="230"/>
      <c r="L53" s="230"/>
      <c r="M53" s="231"/>
    </row>
    <row r="54" spans="3:13" ht="18" customHeight="1" thickBot="1">
      <c r="C54" s="42">
        <v>10</v>
      </c>
      <c r="D54" s="229" t="s">
        <v>183</v>
      </c>
      <c r="E54" s="230"/>
      <c r="F54" s="230"/>
      <c r="G54" s="230"/>
      <c r="H54" s="230"/>
      <c r="I54" s="230"/>
      <c r="J54" s="230"/>
      <c r="K54" s="230"/>
      <c r="L54" s="230"/>
      <c r="M54" s="231"/>
    </row>
    <row r="55" spans="3:13" ht="15.75" customHeight="1" thickBot="1">
      <c r="C55" s="42">
        <v>11</v>
      </c>
      <c r="D55" s="229" t="s">
        <v>184</v>
      </c>
      <c r="E55" s="230"/>
      <c r="F55" s="230"/>
      <c r="G55" s="230"/>
      <c r="H55" s="230"/>
      <c r="I55" s="230"/>
      <c r="J55" s="230"/>
      <c r="K55" s="230"/>
      <c r="L55" s="230"/>
      <c r="M55" s="231"/>
    </row>
    <row r="56" spans="3:13" ht="15.75" customHeight="1" thickBot="1">
      <c r="C56" s="42">
        <v>12</v>
      </c>
      <c r="D56" s="229" t="s">
        <v>185</v>
      </c>
      <c r="E56" s="230"/>
      <c r="F56" s="230"/>
      <c r="G56" s="230"/>
      <c r="H56" s="230"/>
      <c r="I56" s="230"/>
      <c r="J56" s="230"/>
      <c r="K56" s="230"/>
      <c r="L56" s="230"/>
      <c r="M56" s="231"/>
    </row>
    <row r="57" spans="3:13" ht="15.75" customHeight="1" thickBot="1">
      <c r="C57" s="42">
        <v>13</v>
      </c>
      <c r="D57" s="229" t="s">
        <v>186</v>
      </c>
      <c r="E57" s="230"/>
      <c r="F57" s="230"/>
      <c r="G57" s="230"/>
      <c r="H57" s="230"/>
      <c r="I57" s="230"/>
      <c r="J57" s="230"/>
      <c r="K57" s="230"/>
      <c r="L57" s="230"/>
      <c r="M57" s="231"/>
    </row>
    <row r="58" spans="3:13" ht="15.75" customHeight="1" thickBot="1">
      <c r="C58" s="42">
        <v>14</v>
      </c>
      <c r="D58" s="229" t="s">
        <v>187</v>
      </c>
      <c r="E58" s="230"/>
      <c r="F58" s="230"/>
      <c r="G58" s="230"/>
      <c r="H58" s="230"/>
      <c r="I58" s="230"/>
      <c r="J58" s="230"/>
      <c r="K58" s="230"/>
      <c r="L58" s="230"/>
      <c r="M58" s="231"/>
    </row>
    <row r="59" spans="3:13" ht="15.75" customHeight="1" thickBot="1">
      <c r="C59" s="42">
        <v>15</v>
      </c>
      <c r="D59" s="229" t="s">
        <v>188</v>
      </c>
      <c r="E59" s="230"/>
      <c r="F59" s="230"/>
      <c r="G59" s="230"/>
      <c r="H59" s="230"/>
      <c r="I59" s="230"/>
      <c r="J59" s="230"/>
      <c r="K59" s="230"/>
      <c r="L59" s="230"/>
      <c r="M59" s="231"/>
    </row>
    <row r="60" spans="3:13" ht="15.75" customHeight="1" thickBot="1">
      <c r="C60" s="42">
        <v>16</v>
      </c>
      <c r="D60" s="232" t="s">
        <v>189</v>
      </c>
      <c r="E60" s="233"/>
      <c r="F60" s="233"/>
      <c r="G60" s="233"/>
      <c r="H60" s="233"/>
      <c r="I60" s="233"/>
      <c r="J60" s="233"/>
      <c r="K60" s="233"/>
      <c r="L60" s="233"/>
      <c r="M60" s="234"/>
    </row>
    <row r="61" spans="3:13" ht="15.75" customHeight="1" thickBot="1">
      <c r="C61" s="42">
        <v>17</v>
      </c>
      <c r="D61" s="229" t="s">
        <v>190</v>
      </c>
      <c r="E61" s="230"/>
      <c r="F61" s="230"/>
      <c r="G61" s="230"/>
      <c r="H61" s="230"/>
      <c r="I61" s="230"/>
      <c r="J61" s="230"/>
      <c r="K61" s="230"/>
      <c r="L61" s="230"/>
      <c r="M61" s="231"/>
    </row>
    <row r="62" spans="3:13" ht="15.75" customHeight="1" thickBot="1">
      <c r="C62" s="42">
        <v>18</v>
      </c>
      <c r="D62" s="229" t="s">
        <v>191</v>
      </c>
      <c r="E62" s="230"/>
      <c r="F62" s="230"/>
      <c r="G62" s="230"/>
      <c r="H62" s="230"/>
      <c r="I62" s="230"/>
      <c r="J62" s="230"/>
      <c r="K62" s="230"/>
      <c r="L62" s="230"/>
      <c r="M62" s="231"/>
    </row>
    <row r="63" spans="3:13" ht="15.75" customHeight="1" thickBot="1">
      <c r="C63" s="115">
        <v>19</v>
      </c>
      <c r="D63" s="232" t="s">
        <v>192</v>
      </c>
      <c r="E63" s="233"/>
      <c r="F63" s="233"/>
      <c r="G63" s="233"/>
      <c r="H63" s="233"/>
      <c r="I63" s="233"/>
      <c r="J63" s="233"/>
      <c r="K63" s="233"/>
      <c r="L63" s="233"/>
      <c r="M63" s="234"/>
    </row>
  </sheetData>
  <mergeCells count="23">
    <mergeCell ref="D59:M59"/>
    <mergeCell ref="D60:M60"/>
    <mergeCell ref="D61:M61"/>
    <mergeCell ref="D62:M62"/>
    <mergeCell ref="D63:M63"/>
    <mergeCell ref="D58:M58"/>
    <mergeCell ref="D47:M47"/>
    <mergeCell ref="D48:M48"/>
    <mergeCell ref="D49:M49"/>
    <mergeCell ref="D50:M50"/>
    <mergeCell ref="D51:M51"/>
    <mergeCell ref="D52:M52"/>
    <mergeCell ref="D53:M53"/>
    <mergeCell ref="D54:M54"/>
    <mergeCell ref="D55:M55"/>
    <mergeCell ref="D56:M56"/>
    <mergeCell ref="D57:M57"/>
    <mergeCell ref="D46:M46"/>
    <mergeCell ref="C3:D3"/>
    <mergeCell ref="G4:P4"/>
    <mergeCell ref="C36:D36"/>
    <mergeCell ref="D44:M44"/>
    <mergeCell ref="D45:M45"/>
  </mergeCells>
  <pageMargins left="0.70866141732283472" right="0.70866141732283472" top="0.74803149606299213" bottom="0.74803149606299213" header="0.31496062992125984" footer="0.31496062992125984"/>
  <pageSetup paperSize="9"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E07DC-2908-4162-90FF-DFEABCC1A608}">
  <dimension ref="A1"/>
  <sheetViews>
    <sheetView topLeftCell="A16" zoomScale="85" zoomScaleNormal="85" workbookViewId="0"/>
  </sheetViews>
  <sheetFormatPr defaultRowHeight="13.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7"/>
  <sheetViews>
    <sheetView view="pageBreakPreview" zoomScaleNormal="90" zoomScaleSheetLayoutView="100" zoomScalePageLayoutView="90" workbookViewId="0">
      <selection activeCell="E1" sqref="E1"/>
    </sheetView>
  </sheetViews>
  <sheetFormatPr defaultColWidth="8.6875" defaultRowHeight="13.5"/>
  <cols>
    <col min="1" max="1" width="3.6875" customWidth="1"/>
    <col min="2" max="2" width="2.125" customWidth="1"/>
    <col min="3" max="3" width="4.8125" customWidth="1"/>
    <col min="4" max="4" width="29.1875" customWidth="1"/>
    <col min="5" max="5" width="23.125" customWidth="1"/>
    <col min="6" max="6" width="12.3125" bestFit="1" customWidth="1"/>
    <col min="7" max="10" width="9.3125" customWidth="1"/>
    <col min="11" max="11" width="1.5" customWidth="1"/>
    <col min="12" max="12" width="34.6875" customWidth="1"/>
  </cols>
  <sheetData>
    <row r="1" spans="1:11" ht="19.899999999999999">
      <c r="A1" s="9">
        <v>1</v>
      </c>
      <c r="B1" s="9" t="s">
        <v>26</v>
      </c>
      <c r="E1" s="187" t="s">
        <v>226</v>
      </c>
    </row>
    <row r="2" spans="1:11" ht="13.9" thickBot="1"/>
    <row r="3" spans="1:11" ht="97.5" customHeight="1">
      <c r="C3" s="189" t="s">
        <v>27</v>
      </c>
      <c r="D3" s="190"/>
      <c r="E3" s="1" t="s">
        <v>28</v>
      </c>
      <c r="F3" s="1" t="s">
        <v>29</v>
      </c>
      <c r="G3" s="1" t="s">
        <v>30</v>
      </c>
      <c r="H3" s="1" t="s">
        <v>31</v>
      </c>
      <c r="I3" s="1" t="s">
        <v>32</v>
      </c>
      <c r="J3" s="1" t="s">
        <v>33</v>
      </c>
      <c r="K3" s="162"/>
    </row>
    <row r="4" spans="1:11" ht="56.25" customHeight="1" thickBot="1">
      <c r="F4" s="1" t="s">
        <v>34</v>
      </c>
      <c r="G4" s="1" t="s">
        <v>34</v>
      </c>
      <c r="H4" s="1" t="s">
        <v>35</v>
      </c>
      <c r="I4" s="1" t="s">
        <v>35</v>
      </c>
      <c r="J4" s="1" t="s">
        <v>34</v>
      </c>
    </row>
    <row r="5" spans="1:11" ht="17.55" customHeight="1" thickBot="1">
      <c r="C5" s="7"/>
      <c r="D5" s="8"/>
      <c r="E5" s="6"/>
      <c r="F5" s="6"/>
      <c r="G5" s="46"/>
      <c r="H5" s="46"/>
      <c r="I5" s="46"/>
      <c r="J5" s="46"/>
    </row>
    <row r="6" spans="1:11" ht="29.25" customHeight="1" thickBot="1">
      <c r="C6" s="3" t="s">
        <v>36</v>
      </c>
      <c r="D6" s="22" t="s">
        <v>37</v>
      </c>
      <c r="E6" s="57"/>
      <c r="F6" s="46"/>
      <c r="G6" s="46"/>
      <c r="H6" s="46"/>
      <c r="I6" s="46"/>
      <c r="J6" s="46"/>
    </row>
    <row r="7" spans="1:11" ht="16.5" customHeight="1">
      <c r="C7" s="12">
        <v>1</v>
      </c>
      <c r="D7" s="19" t="s">
        <v>38</v>
      </c>
      <c r="E7" s="2"/>
      <c r="F7" s="52">
        <f>'[3]1.MEAV'!F7</f>
        <v>0</v>
      </c>
      <c r="G7" s="52">
        <f>'[3]1.MEAV'!G7</f>
        <v>28.961208257286525</v>
      </c>
      <c r="H7" s="52">
        <f>'[3]1.MEAV'!H7</f>
        <v>54.336986301369862</v>
      </c>
      <c r="I7" s="52">
        <f>'[3]1.MEAV'!I7</f>
        <v>95.663013698630138</v>
      </c>
      <c r="J7" s="49">
        <f>G7*(I7/(H7+I7))</f>
        <v>18.470109748304541</v>
      </c>
    </row>
    <row r="8" spans="1:11" ht="16.5" customHeight="1" thickBot="1">
      <c r="C8" s="132">
        <v>2</v>
      </c>
      <c r="D8" s="75" t="s">
        <v>39</v>
      </c>
      <c r="E8" s="59"/>
      <c r="F8" s="126">
        <f>' 2. Sludge Treat by site'!K46+' 3. Sludge Thick by site'!K46</f>
        <v>330.73150000000004</v>
      </c>
      <c r="G8" s="126">
        <f>' 2. Sludge Treat by site'!G46+' 3. Sludge Thick by site'!G46</f>
        <v>2491.2730297766029</v>
      </c>
      <c r="H8" s="127">
        <f>((' 2. Sludge Treat by site'!G46*' 2. Sludge Treat by site'!H46)+(' 3. Sludge Thick by site'!G46*' 3. Sludge Thick by site'!H46))/G8</f>
        <v>18.131651178979602</v>
      </c>
      <c r="I8" s="127">
        <f>((' 2. Sludge Treat by site'!G46*' 2. Sludge Treat by site'!I46)+(' 3. Sludge Thick by site'!G46*' 3. Sludge Thick by site'!I46))/G8</f>
        <v>16.234876189280804</v>
      </c>
      <c r="J8" s="126">
        <f>' 2. Sludge Treat by site'!J46+' 3. Sludge Thick by site'!J46</f>
        <v>1068.3409304869483</v>
      </c>
    </row>
    <row r="9" spans="1:11" ht="16.5" customHeight="1" thickBot="1">
      <c r="C9" s="132">
        <v>3</v>
      </c>
      <c r="D9" s="75" t="s">
        <v>40</v>
      </c>
      <c r="E9" s="59"/>
      <c r="F9" s="52">
        <f>'[3]1.MEAV'!F9</f>
        <v>0</v>
      </c>
      <c r="G9" s="52">
        <f>'[3]1.MEAV'!G9</f>
        <v>71.220686259371746</v>
      </c>
      <c r="H9" s="52">
        <f>'[3]1.MEAV'!H9</f>
        <v>4.8918230836012144</v>
      </c>
      <c r="I9" s="52">
        <f>'[3]1.MEAV'!I9</f>
        <v>14.826916933761943</v>
      </c>
      <c r="J9" s="51">
        <f t="shared" ref="J9:J10" si="0">G9*(I9/(H9+I9))</f>
        <v>53.552265418753386</v>
      </c>
      <c r="K9" s="10"/>
    </row>
    <row r="10" spans="1:11" ht="16.5" customHeight="1">
      <c r="C10" s="132">
        <v>4</v>
      </c>
      <c r="D10" s="75" t="s">
        <v>41</v>
      </c>
      <c r="E10" s="59"/>
      <c r="F10" s="52">
        <f>'[3]1.MEAV'!F10</f>
        <v>0</v>
      </c>
      <c r="G10" s="52">
        <f>'[3]1.MEAV'!G10</f>
        <v>101.64419434599367</v>
      </c>
      <c r="H10" s="52">
        <f>'[3]1.MEAV'!H10</f>
        <v>0</v>
      </c>
      <c r="I10" s="52">
        <f>'[3]1.MEAV'!I10</f>
        <v>1</v>
      </c>
      <c r="J10" s="51">
        <f t="shared" si="0"/>
        <v>101.64419434599367</v>
      </c>
      <c r="K10" s="10"/>
    </row>
    <row r="11" spans="1:11" ht="16.5" customHeight="1" thickBot="1">
      <c r="C11" s="13">
        <v>5</v>
      </c>
      <c r="D11" s="20" t="s">
        <v>42</v>
      </c>
      <c r="E11" s="16"/>
      <c r="F11" s="47">
        <f>SUM(F7:F10)</f>
        <v>330.73150000000004</v>
      </c>
      <c r="G11" s="47">
        <f>SUM(G7:G10)</f>
        <v>2693.0991186392548</v>
      </c>
      <c r="H11" s="50"/>
      <c r="I11" s="50"/>
      <c r="J11" s="47">
        <f>SUM(J7:J10)</f>
        <v>1242.0074999999999</v>
      </c>
      <c r="K11" s="10"/>
    </row>
    <row r="12" spans="1:11" ht="16.5" customHeight="1" thickBot="1"/>
    <row r="13" spans="1:11" ht="16.5" customHeight="1" thickBot="1">
      <c r="C13" s="3" t="s">
        <v>43</v>
      </c>
      <c r="D13" s="22" t="s">
        <v>44</v>
      </c>
      <c r="E13" s="57"/>
      <c r="F13" s="46"/>
      <c r="G13" s="46"/>
      <c r="H13" s="46"/>
      <c r="I13" s="46"/>
      <c r="J13" s="46"/>
    </row>
    <row r="14" spans="1:11" ht="16.5" customHeight="1">
      <c r="C14" s="12">
        <v>6</v>
      </c>
      <c r="D14" s="19" t="s">
        <v>45</v>
      </c>
      <c r="E14" s="2"/>
      <c r="F14" s="164">
        <f>F11+J11</f>
        <v>1572.739</v>
      </c>
      <c r="H14" s="10"/>
    </row>
    <row r="15" spans="1:11" ht="16.5" customHeight="1">
      <c r="C15" s="123">
        <v>7</v>
      </c>
      <c r="D15" s="124" t="s">
        <v>46</v>
      </c>
      <c r="E15" s="125"/>
      <c r="F15" s="165">
        <v>1572.739</v>
      </c>
      <c r="H15" s="10"/>
    </row>
    <row r="16" spans="1:11" ht="16.5" customHeight="1" thickBot="1">
      <c r="C16" s="13">
        <v>8</v>
      </c>
      <c r="D16" s="20" t="s">
        <v>47</v>
      </c>
      <c r="E16" s="16"/>
      <c r="F16" s="166">
        <f>F14-F15</f>
        <v>0</v>
      </c>
    </row>
    <row r="17" spans="3:10" ht="16.5" customHeight="1">
      <c r="C17" s="183"/>
      <c r="D17" s="184"/>
      <c r="E17" s="185"/>
      <c r="F17" s="182"/>
      <c r="G17" s="186"/>
      <c r="H17" s="186"/>
      <c r="I17" s="186"/>
      <c r="J17" s="186"/>
    </row>
    <row r="18" spans="3:10" ht="16.5" customHeight="1">
      <c r="C18" s="177" t="s">
        <v>223</v>
      </c>
      <c r="D18" s="184"/>
      <c r="E18" s="185"/>
      <c r="F18" s="182"/>
      <c r="G18" s="186"/>
      <c r="H18" s="186"/>
      <c r="I18" s="186"/>
      <c r="J18" s="186"/>
    </row>
    <row r="19" spans="3:10" ht="16.5" customHeight="1">
      <c r="C19" s="196" t="s">
        <v>225</v>
      </c>
      <c r="D19" s="197"/>
      <c r="E19" s="197"/>
      <c r="F19" s="197"/>
      <c r="G19" s="197"/>
      <c r="H19" s="197"/>
      <c r="I19" s="197"/>
      <c r="J19" s="197"/>
    </row>
    <row r="20" spans="3:10" ht="16.5" customHeight="1">
      <c r="C20" s="197"/>
      <c r="D20" s="197"/>
      <c r="E20" s="197"/>
      <c r="F20" s="197"/>
      <c r="G20" s="197"/>
      <c r="H20" s="197"/>
      <c r="I20" s="197"/>
      <c r="J20" s="197"/>
    </row>
    <row r="21" spans="3:10" ht="16.5" customHeight="1">
      <c r="C21" s="197"/>
      <c r="D21" s="197"/>
      <c r="E21" s="197"/>
      <c r="F21" s="197"/>
      <c r="G21" s="197"/>
      <c r="H21" s="197"/>
      <c r="I21" s="197"/>
      <c r="J21" s="197"/>
    </row>
    <row r="22" spans="3:10" ht="24.5" customHeight="1">
      <c r="C22" s="197"/>
      <c r="D22" s="197"/>
      <c r="E22" s="197"/>
      <c r="F22" s="197"/>
      <c r="G22" s="197"/>
      <c r="H22" s="197"/>
      <c r="I22" s="197"/>
      <c r="J22" s="197"/>
    </row>
    <row r="23" spans="3:10" ht="24.5" customHeight="1">
      <c r="C23" s="197"/>
      <c r="D23" s="197"/>
      <c r="E23" s="197"/>
      <c r="F23" s="197"/>
      <c r="G23" s="197"/>
      <c r="H23" s="197"/>
      <c r="I23" s="197"/>
      <c r="J23" s="197"/>
    </row>
    <row r="24" spans="3:10" ht="24.5" customHeight="1">
      <c r="C24" s="197"/>
      <c r="D24" s="197"/>
      <c r="E24" s="197"/>
      <c r="F24" s="197"/>
      <c r="G24" s="197"/>
      <c r="H24" s="197"/>
      <c r="I24" s="197"/>
      <c r="J24" s="197"/>
    </row>
    <row r="25" spans="3:10" ht="24.5" customHeight="1">
      <c r="C25" s="197"/>
      <c r="D25" s="197"/>
      <c r="E25" s="197"/>
      <c r="F25" s="197"/>
      <c r="G25" s="197"/>
      <c r="H25" s="197"/>
      <c r="I25" s="197"/>
      <c r="J25" s="197"/>
    </row>
    <row r="26" spans="3:10" ht="24.5" customHeight="1">
      <c r="C26" s="197"/>
      <c r="D26" s="197"/>
      <c r="E26" s="197"/>
      <c r="F26" s="197"/>
      <c r="G26" s="197"/>
      <c r="H26" s="197"/>
      <c r="I26" s="197"/>
      <c r="J26" s="197"/>
    </row>
    <row r="27" spans="3:10" ht="24.5" customHeight="1">
      <c r="C27" s="197"/>
      <c r="D27" s="197"/>
      <c r="E27" s="197"/>
      <c r="F27" s="197"/>
      <c r="G27" s="197"/>
      <c r="H27" s="197"/>
      <c r="I27" s="197"/>
      <c r="J27" s="197"/>
    </row>
    <row r="28" spans="3:10" ht="24.5" customHeight="1">
      <c r="C28" s="197"/>
      <c r="D28" s="197"/>
      <c r="E28" s="197"/>
      <c r="F28" s="197"/>
      <c r="G28" s="197"/>
      <c r="H28" s="197"/>
      <c r="I28" s="197"/>
      <c r="J28" s="197"/>
    </row>
    <row r="29" spans="3:10" ht="16.5" customHeight="1">
      <c r="C29" s="197"/>
      <c r="D29" s="197"/>
      <c r="E29" s="197"/>
      <c r="F29" s="197"/>
      <c r="G29" s="197"/>
      <c r="H29" s="197"/>
      <c r="I29" s="197"/>
      <c r="J29" s="197"/>
    </row>
    <row r="30" spans="3:10" ht="16.5" customHeight="1">
      <c r="C30" s="197"/>
      <c r="D30" s="197"/>
      <c r="E30" s="197"/>
      <c r="F30" s="197"/>
      <c r="G30" s="197"/>
      <c r="H30" s="197"/>
      <c r="I30" s="197"/>
      <c r="J30" s="197"/>
    </row>
    <row r="31" spans="3:10" ht="16.5" customHeight="1">
      <c r="C31" s="197"/>
      <c r="D31" s="197"/>
      <c r="E31" s="197"/>
      <c r="F31" s="197"/>
      <c r="G31" s="197"/>
      <c r="H31" s="197"/>
      <c r="I31" s="197"/>
      <c r="J31" s="197"/>
    </row>
    <row r="32" spans="3:10" ht="22.05" customHeight="1">
      <c r="C32" s="197"/>
      <c r="D32" s="197"/>
      <c r="E32" s="197"/>
      <c r="F32" s="197"/>
      <c r="G32" s="197"/>
      <c r="H32" s="197"/>
      <c r="I32" s="197"/>
      <c r="J32" s="197"/>
    </row>
    <row r="33" spans="3:12" ht="16.5" customHeight="1">
      <c r="C33" s="197"/>
      <c r="D33" s="197"/>
      <c r="E33" s="197"/>
      <c r="F33" s="197"/>
      <c r="G33" s="197"/>
      <c r="H33" s="197"/>
      <c r="I33" s="197"/>
      <c r="J33" s="197"/>
    </row>
    <row r="34" spans="3:12" ht="22.05" customHeight="1">
      <c r="C34" s="197"/>
      <c r="D34" s="197"/>
      <c r="E34" s="197"/>
      <c r="F34" s="197"/>
      <c r="G34" s="197"/>
      <c r="H34" s="197"/>
      <c r="I34" s="197"/>
      <c r="J34" s="197"/>
    </row>
    <row r="35" spans="3:12" ht="22.05" customHeight="1">
      <c r="C35" s="197"/>
      <c r="D35" s="197"/>
      <c r="E35" s="197"/>
      <c r="F35" s="197"/>
      <c r="G35" s="197"/>
      <c r="H35" s="197"/>
      <c r="I35" s="197"/>
      <c r="J35" s="197"/>
    </row>
    <row r="36" spans="3:12" ht="22.05" customHeight="1">
      <c r="C36" s="197"/>
      <c r="D36" s="197"/>
      <c r="E36" s="197"/>
      <c r="F36" s="197"/>
      <c r="G36" s="197"/>
      <c r="H36" s="197"/>
      <c r="I36" s="197"/>
      <c r="J36" s="197"/>
    </row>
    <row r="37" spans="3:12" ht="43.05" customHeight="1">
      <c r="C37" s="197"/>
      <c r="D37" s="197"/>
      <c r="E37" s="197"/>
      <c r="F37" s="197"/>
      <c r="G37" s="197"/>
      <c r="H37" s="197"/>
      <c r="I37" s="197"/>
      <c r="J37" s="197"/>
    </row>
    <row r="38" spans="3:12" ht="42.5" customHeight="1">
      <c r="C38" s="197"/>
      <c r="D38" s="197"/>
      <c r="E38" s="197"/>
      <c r="F38" s="197"/>
      <c r="G38" s="197"/>
      <c r="H38" s="197"/>
      <c r="I38" s="197"/>
      <c r="J38" s="197"/>
    </row>
    <row r="39" spans="3:12" ht="87.5" customHeight="1">
      <c r="C39" s="197"/>
      <c r="D39" s="197"/>
      <c r="E39" s="197"/>
      <c r="F39" s="197"/>
      <c r="G39" s="197"/>
      <c r="H39" s="197"/>
      <c r="I39" s="197"/>
      <c r="J39" s="197"/>
    </row>
    <row r="41" spans="3:12" ht="15.4">
      <c r="C41" s="191" t="s">
        <v>48</v>
      </c>
      <c r="D41" s="191"/>
      <c r="E41" s="23"/>
      <c r="F41" s="23"/>
      <c r="G41" s="23"/>
      <c r="H41" s="23"/>
      <c r="I41" s="23"/>
      <c r="J41" s="99"/>
      <c r="K41" s="23"/>
      <c r="L41" s="23"/>
    </row>
    <row r="42" spans="3:12" ht="15.4">
      <c r="C42" s="26"/>
      <c r="D42" s="27" t="s">
        <v>49</v>
      </c>
      <c r="E42" s="23"/>
      <c r="F42" s="23"/>
      <c r="G42" s="23"/>
      <c r="H42" s="23"/>
      <c r="I42" s="23"/>
      <c r="J42" s="23"/>
      <c r="K42" s="23"/>
      <c r="L42" s="23"/>
    </row>
    <row r="43" spans="3:12" ht="15.4">
      <c r="C43" s="28"/>
      <c r="D43" s="27" t="s">
        <v>50</v>
      </c>
      <c r="E43" s="23"/>
      <c r="F43" s="23"/>
      <c r="G43" s="23"/>
      <c r="H43" s="23"/>
      <c r="I43" s="23"/>
      <c r="J43" s="23"/>
      <c r="K43" s="23"/>
      <c r="L43" s="23"/>
    </row>
    <row r="44" spans="3:12" ht="15.4">
      <c r="C44" s="29"/>
      <c r="D44" s="27" t="s">
        <v>51</v>
      </c>
      <c r="E44" s="23"/>
      <c r="F44" s="23"/>
      <c r="G44" s="23"/>
      <c r="H44" s="23"/>
      <c r="I44" s="23"/>
      <c r="J44" s="23"/>
      <c r="K44" s="23"/>
      <c r="L44" s="23"/>
    </row>
    <row r="45" spans="3:12" ht="15.75" thickBot="1">
      <c r="C45" s="30"/>
      <c r="D45" s="31"/>
      <c r="E45" s="23"/>
      <c r="F45" s="23"/>
      <c r="G45" s="23"/>
      <c r="H45" s="23"/>
      <c r="I45" s="23"/>
      <c r="J45" s="23"/>
      <c r="K45" s="23"/>
      <c r="L45" s="23"/>
    </row>
    <row r="46" spans="3:12" ht="15.75" thickBot="1">
      <c r="C46" s="193" t="s">
        <v>52</v>
      </c>
      <c r="D46" s="194"/>
      <c r="E46" s="194"/>
      <c r="F46" s="194"/>
      <c r="G46" s="194"/>
      <c r="H46" s="194"/>
      <c r="I46" s="194"/>
      <c r="J46" s="195"/>
      <c r="K46" s="23"/>
      <c r="L46" s="35"/>
    </row>
    <row r="47" spans="3:12" ht="13.9" thickBot="1">
      <c r="C47" s="39"/>
      <c r="D47" s="40"/>
      <c r="E47" s="39"/>
      <c r="F47" s="39"/>
    </row>
    <row r="48" spans="3:12" ht="14.25" thickTop="1" thickBot="1">
      <c r="C48" s="55" t="s">
        <v>53</v>
      </c>
      <c r="D48" s="198" t="s">
        <v>54</v>
      </c>
      <c r="E48" s="199"/>
      <c r="F48" s="199"/>
      <c r="G48" s="199"/>
      <c r="H48" s="199"/>
      <c r="I48" s="199"/>
      <c r="J48" s="200"/>
      <c r="K48" s="119"/>
      <c r="L48" s="118"/>
    </row>
    <row r="49" spans="3:12" ht="20.25" customHeight="1" thickTop="1" thickBot="1">
      <c r="C49" s="122">
        <v>1</v>
      </c>
      <c r="D49" s="58" t="s">
        <v>38</v>
      </c>
      <c r="E49" s="192" t="s">
        <v>55</v>
      </c>
      <c r="F49" s="192"/>
      <c r="G49" s="192"/>
      <c r="H49" s="192"/>
      <c r="I49" s="192"/>
      <c r="J49" s="192"/>
      <c r="K49" s="120"/>
      <c r="L49" s="56"/>
    </row>
    <row r="50" spans="3:12" ht="26.25" customHeight="1" thickTop="1" thickBot="1">
      <c r="C50" s="122">
        <v>2</v>
      </c>
      <c r="D50" s="58" t="s">
        <v>39</v>
      </c>
      <c r="E50" s="192" t="s">
        <v>56</v>
      </c>
      <c r="F50" s="192"/>
      <c r="G50" s="192"/>
      <c r="H50" s="192"/>
      <c r="I50" s="192"/>
      <c r="J50" s="192"/>
      <c r="K50" s="120"/>
      <c r="L50" s="56"/>
    </row>
    <row r="51" spans="3:12" ht="16.5" customHeight="1" thickTop="1" thickBot="1">
      <c r="C51" s="122">
        <v>3</v>
      </c>
      <c r="D51" s="58" t="s">
        <v>40</v>
      </c>
      <c r="E51" s="192" t="s">
        <v>57</v>
      </c>
      <c r="F51" s="192"/>
      <c r="G51" s="192"/>
      <c r="H51" s="192"/>
      <c r="I51" s="192"/>
      <c r="J51" s="192"/>
      <c r="K51" s="120"/>
      <c r="L51" s="56"/>
    </row>
    <row r="52" spans="3:12" ht="18.75" customHeight="1" thickTop="1" thickBot="1">
      <c r="C52" s="122">
        <v>4</v>
      </c>
      <c r="D52" s="58" t="s">
        <v>41</v>
      </c>
      <c r="E52" s="192" t="s">
        <v>58</v>
      </c>
      <c r="F52" s="192"/>
      <c r="G52" s="192"/>
      <c r="H52" s="192"/>
      <c r="I52" s="192"/>
      <c r="J52" s="192"/>
      <c r="K52" s="120"/>
      <c r="L52" s="56"/>
    </row>
    <row r="53" spans="3:12" ht="18.75" customHeight="1" thickTop="1" thickBot="1">
      <c r="C53" s="122">
        <v>5</v>
      </c>
      <c r="D53" s="58" t="s">
        <v>42</v>
      </c>
      <c r="E53" s="192" t="s">
        <v>59</v>
      </c>
      <c r="F53" s="192"/>
      <c r="G53" s="192"/>
      <c r="H53" s="192"/>
      <c r="I53" s="192"/>
      <c r="J53" s="192"/>
      <c r="K53" s="120"/>
      <c r="L53" s="56"/>
    </row>
    <row r="54" spans="3:12" ht="18.75" customHeight="1" thickTop="1" thickBot="1">
      <c r="C54" s="122">
        <v>6</v>
      </c>
      <c r="D54" s="58" t="s">
        <v>42</v>
      </c>
      <c r="E54" s="192" t="s">
        <v>60</v>
      </c>
      <c r="F54" s="192"/>
      <c r="G54" s="192"/>
      <c r="H54" s="192"/>
      <c r="I54" s="192"/>
      <c r="J54" s="192"/>
      <c r="K54" s="121"/>
    </row>
    <row r="55" spans="3:12" ht="30.75" customHeight="1" thickTop="1" thickBot="1">
      <c r="C55" s="122">
        <v>7</v>
      </c>
      <c r="D55" s="58" t="s">
        <v>61</v>
      </c>
      <c r="E55" s="192" t="s">
        <v>62</v>
      </c>
      <c r="F55" s="192"/>
      <c r="G55" s="192"/>
      <c r="H55" s="192"/>
      <c r="I55" s="192"/>
      <c r="J55" s="192"/>
      <c r="K55" s="121"/>
    </row>
    <row r="56" spans="3:12" ht="48.75" customHeight="1">
      <c r="C56" s="122">
        <v>8</v>
      </c>
      <c r="D56" s="58" t="s">
        <v>47</v>
      </c>
      <c r="E56" s="192" t="s">
        <v>63</v>
      </c>
      <c r="F56" s="192"/>
      <c r="G56" s="192"/>
      <c r="H56" s="192"/>
      <c r="I56" s="192"/>
      <c r="J56" s="192"/>
      <c r="K56" s="121"/>
    </row>
    <row r="57" spans="3:12" ht="8.25" customHeight="1" thickTop="1"/>
  </sheetData>
  <mergeCells count="13">
    <mergeCell ref="E56:J56"/>
    <mergeCell ref="D48:J48"/>
    <mergeCell ref="E50:J50"/>
    <mergeCell ref="E51:J51"/>
    <mergeCell ref="E52:J52"/>
    <mergeCell ref="E53:J53"/>
    <mergeCell ref="C3:D3"/>
    <mergeCell ref="C41:D41"/>
    <mergeCell ref="E49:J49"/>
    <mergeCell ref="C46:J46"/>
    <mergeCell ref="E55:J55"/>
    <mergeCell ref="E54:J54"/>
    <mergeCell ref="C19:J39"/>
  </mergeCells>
  <pageMargins left="0.70866141732283472" right="0.70866141732283472" top="0.74803149606299213" bottom="0.74803149606299213" header="0.31496062992125984" footer="0.31496062992125984"/>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59"/>
  <sheetViews>
    <sheetView zoomScaleNormal="100" workbookViewId="0">
      <selection activeCell="G1" sqref="G1"/>
    </sheetView>
  </sheetViews>
  <sheetFormatPr defaultColWidth="8.6875" defaultRowHeight="13.5"/>
  <cols>
    <col min="1" max="2" width="5.6875" customWidth="1"/>
    <col min="3" max="3" width="6.8125" customWidth="1"/>
    <col min="4" max="4" width="23.125" customWidth="1"/>
    <col min="6" max="6" width="22.3125" customWidth="1"/>
    <col min="8" max="8" width="8.8125" style="10" customWidth="1"/>
    <col min="9" max="9" width="9.1875" style="10" customWidth="1"/>
    <col min="11" max="12" width="8.8125" bestFit="1" customWidth="1"/>
  </cols>
  <sheetData>
    <row r="1" spans="1:12" ht="19.899999999999999">
      <c r="A1" s="9">
        <v>2</v>
      </c>
      <c r="B1" s="9" t="s">
        <v>64</v>
      </c>
      <c r="G1" s="188" t="s">
        <v>226</v>
      </c>
    </row>
    <row r="3" spans="1:12" ht="79.25" customHeight="1">
      <c r="C3" s="189" t="s">
        <v>27</v>
      </c>
      <c r="D3" s="190"/>
      <c r="E3" s="1" t="s">
        <v>28</v>
      </c>
      <c r="F3" s="1" t="s">
        <v>65</v>
      </c>
      <c r="G3" s="1" t="s">
        <v>66</v>
      </c>
      <c r="H3" s="1" t="s">
        <v>67</v>
      </c>
      <c r="I3" s="1" t="s">
        <v>68</v>
      </c>
      <c r="J3" s="1" t="s">
        <v>69</v>
      </c>
      <c r="K3" s="1" t="s">
        <v>70</v>
      </c>
      <c r="L3" s="1" t="s">
        <v>71</v>
      </c>
    </row>
    <row r="4" spans="1:12" ht="52.5" customHeight="1">
      <c r="E4" s="18"/>
      <c r="F4" s="18"/>
      <c r="G4" s="1" t="s">
        <v>34</v>
      </c>
      <c r="H4" s="1" t="s">
        <v>35</v>
      </c>
      <c r="I4" s="1" t="s">
        <v>35</v>
      </c>
      <c r="J4" s="1" t="s">
        <v>34</v>
      </c>
      <c r="K4" s="1" t="s">
        <v>34</v>
      </c>
      <c r="L4" s="1" t="s">
        <v>72</v>
      </c>
    </row>
    <row r="5" spans="1:12" ht="18" customHeight="1">
      <c r="C5" s="11" t="s">
        <v>36</v>
      </c>
      <c r="D5" s="4" t="s">
        <v>73</v>
      </c>
      <c r="E5" s="5"/>
    </row>
    <row r="6" spans="1:12" ht="18" customHeight="1">
      <c r="C6" s="12">
        <v>1</v>
      </c>
      <c r="D6" s="43" t="str">
        <f>'[3] 2. Sludge Treat by site'!D6</f>
        <v>Aylesbury</v>
      </c>
      <c r="E6" s="17" t="str">
        <f>'[3] 2. Sludge Treat by site'!E6</f>
        <v>AYLES1</v>
      </c>
      <c r="F6" s="43" t="str">
        <f>'[3] 2. Sludge Treat by site'!F6</f>
        <v>Conventional AD</v>
      </c>
      <c r="G6" s="43">
        <f>'[3] 2. Sludge Treat by site'!G6</f>
        <v>35.244032702560347</v>
      </c>
      <c r="H6" s="43">
        <f>'[3] 2. Sludge Treat by site'!H6</f>
        <v>23.115603574897946</v>
      </c>
      <c r="I6" s="43">
        <f>'[3] 2. Sludge Treat by site'!I6</f>
        <v>11.349698093820393</v>
      </c>
      <c r="J6" s="163">
        <f t="shared" ref="J6:J32" si="0">G6*(I6/(H6+I6))</f>
        <v>11.606140419941605</v>
      </c>
      <c r="K6" s="43">
        <f>'[3] 2. Sludge Treat by site'!K6</f>
        <v>3.125</v>
      </c>
      <c r="L6" s="43">
        <f>'[3] 2. Sludge Treat by site'!L6</f>
        <v>3.1704380549644648</v>
      </c>
    </row>
    <row r="7" spans="1:12" ht="18" customHeight="1">
      <c r="C7" s="132">
        <v>2</v>
      </c>
      <c r="D7" s="43" t="str">
        <f>'[3] 2. Sludge Treat by site'!D7</f>
        <v>Banbury</v>
      </c>
      <c r="E7" s="17" t="str">
        <f>'[3] 2. Sludge Treat by site'!E7</f>
        <v>BANBS1</v>
      </c>
      <c r="F7" s="43" t="str">
        <f>'[3] 2. Sludge Treat by site'!F7</f>
        <v>Conventional AD</v>
      </c>
      <c r="G7" s="43">
        <f>'[3] 2. Sludge Treat by site'!G7</f>
        <v>35.742201593691092</v>
      </c>
      <c r="H7" s="43">
        <f>'[3] 2. Sludge Treat by site'!H7</f>
        <v>25.498063168059552</v>
      </c>
      <c r="I7" s="43">
        <f>'[3] 2. Sludge Treat by site'!I7</f>
        <v>3.6582716597955933</v>
      </c>
      <c r="J7" s="163">
        <f t="shared" si="0"/>
        <v>4.4846063101176092</v>
      </c>
      <c r="K7" s="43">
        <f>'[3] 2. Sludge Treat by site'!K7</f>
        <v>1.95</v>
      </c>
      <c r="L7" s="43">
        <f>'[3] 2. Sludge Treat by site'!L7</f>
        <v>2.9755581933049533</v>
      </c>
    </row>
    <row r="8" spans="1:12" ht="18" customHeight="1">
      <c r="C8" s="132">
        <v>3</v>
      </c>
      <c r="D8" s="43" t="str">
        <f>'[3] 2. Sludge Treat by site'!D8</f>
        <v>Basingstoke</v>
      </c>
      <c r="E8" s="17" t="str">
        <f>'[3] 2. Sludge Treat by site'!E8</f>
        <v>BASIS1</v>
      </c>
      <c r="F8" s="43" t="str">
        <f>'[3] 2. Sludge Treat by site'!F8</f>
        <v>Advanced AD</v>
      </c>
      <c r="G8" s="43">
        <f>'[3] 2. Sludge Treat by site'!G8</f>
        <v>108.58446621167953</v>
      </c>
      <c r="H8" s="43">
        <f>'[3] 2. Sludge Treat by site'!H8</f>
        <v>10.524128899115716</v>
      </c>
      <c r="I8" s="43">
        <f>'[3] 2. Sludge Treat by site'!I8</f>
        <v>22.173662789444862</v>
      </c>
      <c r="J8" s="163">
        <f t="shared" si="0"/>
        <v>73.635411249867303</v>
      </c>
      <c r="K8" s="43">
        <f>'[3] 2. Sludge Treat by site'!K8</f>
        <v>3.2</v>
      </c>
      <c r="L8" s="43">
        <f>'[3] 2. Sludge Treat by site'!L8</f>
        <v>10.843542811193876</v>
      </c>
    </row>
    <row r="9" spans="1:12" ht="18" customHeight="1">
      <c r="C9" s="132">
        <v>4</v>
      </c>
      <c r="D9" s="43" t="str">
        <f>'[3] 2. Sludge Treat by site'!D9</f>
        <v>Beckton</v>
      </c>
      <c r="E9" s="17" t="str">
        <f>'[3] 2. Sludge Treat by site'!E9</f>
        <v>BECKS1</v>
      </c>
      <c r="F9" s="43" t="str">
        <f>'[3] 2. Sludge Treat by site'!F9</f>
        <v>Advanced AD</v>
      </c>
      <c r="G9" s="43">
        <f>'[3] 2. Sludge Treat by site'!G9</f>
        <v>390.90128925200895</v>
      </c>
      <c r="H9" s="43">
        <f>'[3] 2. Sludge Treat by site'!H9</f>
        <v>16.224710188717427</v>
      </c>
      <c r="I9" s="43">
        <f>'[3] 2. Sludge Treat by site'!I9</f>
        <v>14.129925965899442</v>
      </c>
      <c r="J9" s="163">
        <f t="shared" si="0"/>
        <v>181.96252621744677</v>
      </c>
      <c r="K9" s="43">
        <f>'[3] 2. Sludge Treat by site'!K9</f>
        <v>20.625</v>
      </c>
      <c r="L9" s="43">
        <f>'[3] 2. Sludge Treat by site'!L9</f>
        <v>48.515762024489817</v>
      </c>
    </row>
    <row r="10" spans="1:12" ht="18" customHeight="1">
      <c r="C10" s="132">
        <v>5</v>
      </c>
      <c r="D10" s="43" t="str">
        <f>'[3] 2. Sludge Treat by site'!D10</f>
        <v>Beddington</v>
      </c>
      <c r="E10" s="17" t="str">
        <f>'[3] 2. Sludge Treat by site'!E10</f>
        <v>BEDDS1</v>
      </c>
      <c r="F10" s="43" t="str">
        <f>'[3] 2. Sludge Treat by site'!F10</f>
        <v>Conventional AD</v>
      </c>
      <c r="G10" s="43">
        <f>'[3] 2. Sludge Treat by site'!G10</f>
        <v>56.403364134740301</v>
      </c>
      <c r="H10" s="43">
        <f>'[3] 2. Sludge Treat by site'!H10</f>
        <v>14.623686366372169</v>
      </c>
      <c r="I10" s="43">
        <f>'[3] 2. Sludge Treat by site'!I10</f>
        <v>21.156313918727808</v>
      </c>
      <c r="J10" s="163">
        <f t="shared" si="0"/>
        <v>33.350678261559572</v>
      </c>
      <c r="K10" s="43">
        <f>'[3] 2. Sludge Treat by site'!K10</f>
        <v>31.5</v>
      </c>
      <c r="L10" s="43">
        <f>'[3] 2. Sludge Treat by site'!L10</f>
        <v>14.071106206122446</v>
      </c>
    </row>
    <row r="11" spans="1:12" ht="18" customHeight="1">
      <c r="C11" s="132">
        <v>6</v>
      </c>
      <c r="D11" s="43" t="str">
        <f>'[3] 2. Sludge Treat by site'!D11</f>
        <v>Bicester</v>
      </c>
      <c r="E11" s="17" t="str">
        <f>'[3] 2. Sludge Treat by site'!E11</f>
        <v>BICES1</v>
      </c>
      <c r="F11" s="43" t="str">
        <f>'[3] 2. Sludge Treat by site'!F11</f>
        <v>Liming</v>
      </c>
      <c r="G11" s="43">
        <f>'[3] 2. Sludge Treat by site'!G11</f>
        <v>10.434532016859972</v>
      </c>
      <c r="H11" s="43">
        <f>'[3] 2. Sludge Treat by site'!H11</f>
        <v>24.770187948174861</v>
      </c>
      <c r="I11" s="43">
        <f>'[3] 2. Sludge Treat by site'!I11</f>
        <v>10.822243555708297</v>
      </c>
      <c r="J11" s="163">
        <f t="shared" si="0"/>
        <v>3.1727263944857076</v>
      </c>
      <c r="K11" s="43">
        <f>'[3] 2. Sludge Treat by site'!K11</f>
        <v>0.78</v>
      </c>
      <c r="L11" s="43">
        <f>'[3] 2. Sludge Treat by site'!L11</f>
        <v>2.257539674489796</v>
      </c>
    </row>
    <row r="12" spans="1:12" ht="18" customHeight="1">
      <c r="C12" s="132">
        <v>7</v>
      </c>
      <c r="D12" s="43" t="str">
        <f>'[3] 2. Sludge Treat by site'!D12</f>
        <v>Bishops Stortford</v>
      </c>
      <c r="E12" s="17" t="str">
        <f>'[3] 2. Sludge Treat by site'!E12</f>
        <v>BISHS1</v>
      </c>
      <c r="F12" s="43" t="str">
        <f>'[3] 2. Sludge Treat by site'!F12</f>
        <v>Conventional AD</v>
      </c>
      <c r="G12" s="43">
        <f>'[3] 2. Sludge Treat by site'!G12</f>
        <v>28.602595806631257</v>
      </c>
      <c r="H12" s="43">
        <f>'[3] 2. Sludge Treat by site'!H12</f>
        <v>19.084329888287133</v>
      </c>
      <c r="I12" s="43">
        <f>'[3] 2. Sludge Treat by site'!I12</f>
        <v>10.474867346459838</v>
      </c>
      <c r="J12" s="163">
        <f t="shared" si="0"/>
        <v>10.13587731965467</v>
      </c>
      <c r="K12" s="43">
        <f>'[3] 2. Sludge Treat by site'!K12</f>
        <v>1.8700000000000003</v>
      </c>
      <c r="L12" s="43">
        <f>'[3] 2. Sludge Treat by site'!L12</f>
        <v>1.9573836357142858</v>
      </c>
    </row>
    <row r="13" spans="1:12" ht="18" customHeight="1">
      <c r="C13" s="132">
        <v>8</v>
      </c>
      <c r="D13" s="43" t="str">
        <f>'[3] 2. Sludge Treat by site'!D13</f>
        <v>Bracknell</v>
      </c>
      <c r="E13" s="17" t="str">
        <f>'[3] 2. Sludge Treat by site'!E13</f>
        <v>BRACS1</v>
      </c>
      <c r="F13" s="43" t="str">
        <f>'[3] 2. Sludge Treat by site'!F13</f>
        <v>Conventional AD</v>
      </c>
      <c r="G13" s="43">
        <f>'[3] 2. Sludge Treat by site'!G13</f>
        <v>34.818094199011128</v>
      </c>
      <c r="H13" s="43">
        <f>'[3] 2. Sludge Treat by site'!H13</f>
        <v>18.623906111116288</v>
      </c>
      <c r="I13" s="43">
        <f>'[3] 2. Sludge Treat by site'!I13</f>
        <v>17.649255886753874</v>
      </c>
      <c r="J13" s="163">
        <f t="shared" si="0"/>
        <v>16.941270629881405</v>
      </c>
      <c r="K13" s="43">
        <f>'[3] 2. Sludge Treat by site'!K13</f>
        <v>4.95</v>
      </c>
      <c r="L13" s="43">
        <f>'[3] 2. Sludge Treat by site'!L13</f>
        <v>2.4546447305794605</v>
      </c>
    </row>
    <row r="14" spans="1:12" ht="18" customHeight="1">
      <c r="C14" s="132">
        <v>9</v>
      </c>
      <c r="D14" s="43" t="str">
        <f>'[3] 2. Sludge Treat by site'!D14</f>
        <v>Camberley</v>
      </c>
      <c r="E14" s="17" t="str">
        <f>'[3] 2. Sludge Treat by site'!E14</f>
        <v>CAMBS1</v>
      </c>
      <c r="F14" s="43" t="str">
        <f>'[3] 2. Sludge Treat by site'!F14</f>
        <v>Conventional AD</v>
      </c>
      <c r="G14" s="43">
        <f>'[3] 2. Sludge Treat by site'!G14</f>
        <v>35.90855483183087</v>
      </c>
      <c r="H14" s="43">
        <f>'[3] 2. Sludge Treat by site'!H14</f>
        <v>21.552809234430605</v>
      </c>
      <c r="I14" s="43">
        <f>'[3] 2. Sludge Treat by site'!I14</f>
        <v>16.906973607551372</v>
      </c>
      <c r="J14" s="163">
        <f t="shared" si="0"/>
        <v>15.785450253878485</v>
      </c>
      <c r="K14" s="43">
        <f>'[3] 2. Sludge Treat by site'!K14</f>
        <v>2.08</v>
      </c>
      <c r="L14" s="43">
        <f>'[3] 2. Sludge Treat by site'!L14</f>
        <v>2.2535682719378696</v>
      </c>
    </row>
    <row r="15" spans="1:12" ht="18" customHeight="1">
      <c r="C15" s="132">
        <v>10</v>
      </c>
      <c r="D15" s="43" t="str">
        <f>'[3] 2. Sludge Treat by site'!D15</f>
        <v>Chertsey</v>
      </c>
      <c r="E15" s="17" t="str">
        <f>'[3] 2. Sludge Treat by site'!E15</f>
        <v>CHERS1</v>
      </c>
      <c r="F15" s="43" t="str">
        <f>'[3] 2. Sludge Treat by site'!F15</f>
        <v>Advanced AD</v>
      </c>
      <c r="G15" s="43">
        <f>'[3] 2. Sludge Treat by site'!G15</f>
        <v>66.31991925990009</v>
      </c>
      <c r="H15" s="43">
        <f>'[3] 2. Sludge Treat by site'!H15</f>
        <v>18.809276099330191</v>
      </c>
      <c r="I15" s="43">
        <f>'[3] 2. Sludge Treat by site'!I15</f>
        <v>10.142756330603376</v>
      </c>
      <c r="J15" s="163">
        <f t="shared" si="0"/>
        <v>23.233836261629246</v>
      </c>
      <c r="K15" s="43">
        <f>'[3] 2. Sludge Treat by site'!K15</f>
        <v>7.476</v>
      </c>
      <c r="L15" s="43">
        <f>'[3] 2. Sludge Treat by site'!L15</f>
        <v>6.7268161099319741</v>
      </c>
    </row>
    <row r="16" spans="1:12" ht="18" customHeight="1">
      <c r="C16" s="132">
        <v>11</v>
      </c>
      <c r="D16" s="43" t="str">
        <f>'[3] 2. Sludge Treat by site'!D16</f>
        <v>Crawley</v>
      </c>
      <c r="E16" s="17" t="str">
        <f>'[3] 2. Sludge Treat by site'!E16</f>
        <v>CRAWS1</v>
      </c>
      <c r="F16" s="43" t="str">
        <f>'[3] 2. Sludge Treat by site'!F16</f>
        <v>Advanced AD</v>
      </c>
      <c r="G16" s="43">
        <f>'[3] 2. Sludge Treat by site'!G16</f>
        <v>57.941038887024604</v>
      </c>
      <c r="H16" s="43">
        <f>'[3] 2. Sludge Treat by site'!H16</f>
        <v>23.991207481158551</v>
      </c>
      <c r="I16" s="43">
        <f>'[3] 2. Sludge Treat by site'!I16</f>
        <v>2.7836834914010238</v>
      </c>
      <c r="J16" s="163">
        <f t="shared" si="0"/>
        <v>6.0239092510118448</v>
      </c>
      <c r="K16" s="43">
        <f>'[3] 2. Sludge Treat by site'!K16</f>
        <v>9.375</v>
      </c>
      <c r="L16" s="43">
        <f>'[3] 2. Sludge Treat by site'!L16</f>
        <v>8.1154659553945585</v>
      </c>
    </row>
    <row r="17" spans="3:12" ht="18" customHeight="1">
      <c r="C17" s="132">
        <v>12</v>
      </c>
      <c r="D17" s="43" t="str">
        <f>'[3] 2. Sludge Treat by site'!D17</f>
        <v>Crossness</v>
      </c>
      <c r="E17" s="17" t="str">
        <f>'[3] 2. Sludge Treat by site'!E17</f>
        <v>CROSS1</v>
      </c>
      <c r="F17" s="43" t="str">
        <f>'[3] 2. Sludge Treat by site'!F17</f>
        <v>Advanced AD</v>
      </c>
      <c r="G17" s="43">
        <f>'[3] 2. Sludge Treat by site'!G17</f>
        <v>256.84177001065615</v>
      </c>
      <c r="H17" s="43">
        <f>'[3] 2. Sludge Treat by site'!H17</f>
        <v>14.184277714232348</v>
      </c>
      <c r="I17" s="43">
        <f>'[3] 2. Sludge Treat by site'!I17</f>
        <v>17.565202017428614</v>
      </c>
      <c r="J17" s="163">
        <f t="shared" si="0"/>
        <v>142.09611038924251</v>
      </c>
      <c r="K17" s="43">
        <f>'[3] 2. Sludge Treat by site'!K17</f>
        <v>24.8</v>
      </c>
      <c r="L17" s="43">
        <f>'[3] 2. Sludge Treat by site'!L17</f>
        <v>44.417716704999961</v>
      </c>
    </row>
    <row r="18" spans="3:12" ht="18" customHeight="1">
      <c r="C18" s="132">
        <v>13</v>
      </c>
      <c r="D18" s="43" t="str">
        <f>'[3] 2. Sludge Treat by site'!D18</f>
        <v>Deephams</v>
      </c>
      <c r="E18" s="17" t="str">
        <f>'[3] 2. Sludge Treat by site'!E18</f>
        <v>DEEPS1</v>
      </c>
      <c r="F18" s="43" t="str">
        <f>'[3] 2. Sludge Treat by site'!F18</f>
        <v>Conventional AD</v>
      </c>
      <c r="G18" s="43">
        <f>'[3] 2. Sludge Treat by site'!G18</f>
        <v>100.32080966546022</v>
      </c>
      <c r="H18" s="43">
        <f>'[3] 2. Sludge Treat by site'!H18</f>
        <v>24.057621531706861</v>
      </c>
      <c r="I18" s="43">
        <f>'[3] 2. Sludge Treat by site'!I18</f>
        <v>8.6277253945105414</v>
      </c>
      <c r="J18" s="163">
        <f t="shared" si="0"/>
        <v>26.480991592421702</v>
      </c>
      <c r="K18" s="43">
        <f>'[3] 2. Sludge Treat by site'!K18</f>
        <v>27.875</v>
      </c>
      <c r="L18" s="43">
        <f>'[3] 2. Sludge Treat by site'!L18</f>
        <v>27.416138122040813</v>
      </c>
    </row>
    <row r="19" spans="3:12" ht="18" customHeight="1">
      <c r="C19" s="132">
        <v>14</v>
      </c>
      <c r="D19" s="43" t="str">
        <f>'[3] 2. Sludge Treat by site'!D19</f>
        <v>Didcot</v>
      </c>
      <c r="E19" s="17" t="str">
        <f>'[3] 2. Sludge Treat by site'!E19</f>
        <v>DIDCS1</v>
      </c>
      <c r="F19" s="43" t="str">
        <f>'[3] 2. Sludge Treat by site'!F19</f>
        <v>Conventional AD</v>
      </c>
      <c r="G19" s="43">
        <f>'[3] 2. Sludge Treat by site'!G19</f>
        <v>23.811618382485285</v>
      </c>
      <c r="H19" s="43">
        <f>'[3] 2. Sludge Treat by site'!H19</f>
        <v>27.08049311877301</v>
      </c>
      <c r="I19" s="43">
        <f>'[3] 2. Sludge Treat by site'!I19</f>
        <v>10.584853975359856</v>
      </c>
      <c r="J19" s="163">
        <f t="shared" si="0"/>
        <v>6.6916283252534221</v>
      </c>
      <c r="K19" s="43">
        <f>'[3] 2. Sludge Treat by site'!K19</f>
        <v>0.44</v>
      </c>
      <c r="L19" s="43">
        <f>'[3] 2. Sludge Treat by site'!L19</f>
        <v>1.8000118643125889</v>
      </c>
    </row>
    <row r="20" spans="3:12" ht="18" customHeight="1">
      <c r="C20" s="132">
        <v>15</v>
      </c>
      <c r="D20" s="43" t="str">
        <f>'[3] 2. Sludge Treat by site'!D20</f>
        <v>East Hyde</v>
      </c>
      <c r="E20" s="17" t="str">
        <f>'[3] 2. Sludge Treat by site'!E20</f>
        <v>EHYDS1</v>
      </c>
      <c r="F20" s="43" t="str">
        <f>'[3] 2. Sludge Treat by site'!F20</f>
        <v>Conventional AD</v>
      </c>
      <c r="G20" s="43">
        <f>'[3] 2. Sludge Treat by site'!G20</f>
        <v>41.205917229524488</v>
      </c>
      <c r="H20" s="43">
        <f>'[3] 2. Sludge Treat by site'!H20</f>
        <v>25.728956390278636</v>
      </c>
      <c r="I20" s="43">
        <f>'[3] 2. Sludge Treat by site'!I20</f>
        <v>3.2604000595317144</v>
      </c>
      <c r="J20" s="163">
        <f t="shared" si="0"/>
        <v>4.6343828025571581</v>
      </c>
      <c r="K20" s="43">
        <f>'[3] 2. Sludge Treat by site'!K20</f>
        <v>1.8525</v>
      </c>
      <c r="L20" s="43">
        <f>'[3] 2. Sludge Treat by site'!L20</f>
        <v>5.6135232954761873</v>
      </c>
    </row>
    <row r="21" spans="3:12" ht="18" customHeight="1">
      <c r="C21" s="132">
        <v>16</v>
      </c>
      <c r="D21" s="43" t="str">
        <f>'[3] 2. Sludge Treat by site'!D21</f>
        <v>Hogsmill</v>
      </c>
      <c r="E21" s="17" t="str">
        <f>'[3] 2. Sludge Treat by site'!E21</f>
        <v>HOGSS1</v>
      </c>
      <c r="F21" s="43" t="str">
        <f>'[3] 2. Sludge Treat by site'!F21</f>
        <v>Conventional AD</v>
      </c>
      <c r="G21" s="43">
        <f>'[3] 2. Sludge Treat by site'!G21</f>
        <v>58.541860742361685</v>
      </c>
      <c r="H21" s="43">
        <f>'[3] 2. Sludge Treat by site'!H21</f>
        <v>11.290458248124619</v>
      </c>
      <c r="I21" s="43">
        <f>'[3] 2. Sludge Treat by site'!I21</f>
        <v>21.062513428603687</v>
      </c>
      <c r="J21" s="163">
        <f t="shared" si="0"/>
        <v>38.112070209252913</v>
      </c>
      <c r="K21" s="43">
        <f>'[3] 2. Sludge Treat by site'!K21</f>
        <v>7.875</v>
      </c>
      <c r="L21" s="43">
        <f>'[3] 2. Sludge Treat by site'!L21</f>
        <v>11.036152610000002</v>
      </c>
    </row>
    <row r="22" spans="3:12" ht="18" customHeight="1">
      <c r="C22" s="132">
        <v>17</v>
      </c>
      <c r="D22" s="43" t="str">
        <f>'[3] 2. Sludge Treat by site'!D22</f>
        <v>Long Reach</v>
      </c>
      <c r="E22" s="17" t="str">
        <f>'[3] 2. Sludge Treat by site'!E22</f>
        <v>LREAS1</v>
      </c>
      <c r="F22" s="43" t="str">
        <f>'[3] 2. Sludge Treat by site'!F22</f>
        <v>Advanced AD</v>
      </c>
      <c r="G22" s="43">
        <f>'[3] 2. Sludge Treat by site'!G22</f>
        <v>87.047899956392754</v>
      </c>
      <c r="H22" s="43">
        <f>'[3] 2. Sludge Treat by site'!H22</f>
        <v>23.813158658904637</v>
      </c>
      <c r="I22" s="43">
        <f>'[3] 2. Sludge Treat by site'!I22</f>
        <v>8.5788983709063373</v>
      </c>
      <c r="J22" s="163">
        <f t="shared" si="0"/>
        <v>23.054265631832074</v>
      </c>
      <c r="K22" s="43">
        <f>'[3] 2. Sludge Treat by site'!K22</f>
        <v>9.3000000000000007</v>
      </c>
      <c r="L22" s="43">
        <f>'[3] 2. Sludge Treat by site'!L22</f>
        <v>17.026497427823134</v>
      </c>
    </row>
    <row r="23" spans="3:12" ht="18" customHeight="1">
      <c r="C23" s="132">
        <v>18</v>
      </c>
      <c r="D23" s="43" t="str">
        <f>'[3] 2. Sludge Treat by site'!D23</f>
        <v>Maple Lodge</v>
      </c>
      <c r="E23" s="17" t="str">
        <f>'[3] 2. Sludge Treat by site'!E23</f>
        <v>MAPLS1</v>
      </c>
      <c r="F23" s="43" t="str">
        <f>'[3] 2. Sludge Treat by site'!F23</f>
        <v>Conventional AD</v>
      </c>
      <c r="G23" s="43">
        <f>'[3] 2. Sludge Treat by site'!G23</f>
        <v>97.754317329285072</v>
      </c>
      <c r="H23" s="43">
        <f>'[3] 2. Sludge Treat by site'!H23</f>
        <v>23.094369966732497</v>
      </c>
      <c r="I23" s="43">
        <f>'[3] 2. Sludge Treat by site'!I23</f>
        <v>7.2898223601038206</v>
      </c>
      <c r="J23" s="163">
        <f t="shared" si="0"/>
        <v>23.453366823060318</v>
      </c>
      <c r="K23" s="43">
        <f>'[3] 2. Sludge Treat by site'!K23</f>
        <v>12.87</v>
      </c>
      <c r="L23" s="43">
        <f>'[3] 2. Sludge Treat by site'!L23</f>
        <v>19.265686203571438</v>
      </c>
    </row>
    <row r="24" spans="3:12" ht="18" customHeight="1">
      <c r="C24" s="132">
        <v>19</v>
      </c>
      <c r="D24" s="43" t="str">
        <f>'[3] 2. Sludge Treat by site'!D24</f>
        <v>Mogden</v>
      </c>
      <c r="E24" s="17" t="str">
        <f>'[3] 2. Sludge Treat by site'!E24</f>
        <v>MOGDS1</v>
      </c>
      <c r="F24" s="43" t="str">
        <f>'[3] 2. Sludge Treat by site'!F24</f>
        <v>Advanced AD</v>
      </c>
      <c r="G24" s="43">
        <f>'[3] 2. Sludge Treat by site'!G24</f>
        <v>214.89068871344318</v>
      </c>
      <c r="H24" s="43">
        <f>'[3] 2. Sludge Treat by site'!H24</f>
        <v>20.920087968965483</v>
      </c>
      <c r="I24" s="43">
        <f>'[3] 2. Sludge Treat by site'!I24</f>
        <v>9.620291079576262</v>
      </c>
      <c r="J24" s="163">
        <f t="shared" si="0"/>
        <v>67.691071300329767</v>
      </c>
      <c r="K24" s="43">
        <f>'[3] 2. Sludge Treat by site'!K24</f>
        <v>65.834999999999994</v>
      </c>
      <c r="L24" s="43">
        <f>'[3] 2. Sludge Treat by site'!L24</f>
        <v>38.842904061972767</v>
      </c>
    </row>
    <row r="25" spans="3:12" ht="18" customHeight="1">
      <c r="C25" s="132">
        <v>20</v>
      </c>
      <c r="D25" s="43" t="str">
        <f>'[3] 2. Sludge Treat by site'!D25</f>
        <v>Mogden (pipeline)</v>
      </c>
      <c r="E25" s="17" t="str">
        <f>'[3] 2. Sludge Treat by site'!E25</f>
        <v>MOGDS1</v>
      </c>
      <c r="F25" s="43"/>
      <c r="G25" s="43">
        <f>'[3] 2. Sludge Treat by site'!G25</f>
        <v>62.059729919928074</v>
      </c>
      <c r="H25" s="43">
        <f>'[3] 2. Sludge Treat by site'!H25</f>
        <v>19.336986301369862</v>
      </c>
      <c r="I25" s="43">
        <f>'[3] 2. Sludge Treat by site'!I25</f>
        <v>130.66301369863012</v>
      </c>
      <c r="J25" s="163">
        <f t="shared" si="0"/>
        <v>54.059408937738986</v>
      </c>
      <c r="K25" s="43">
        <f>'[3] 2. Sludge Treat by site'!K25</f>
        <v>0</v>
      </c>
      <c r="L25" s="43">
        <f>'[3] 2. Sludge Treat by site'!L25</f>
        <v>0</v>
      </c>
    </row>
    <row r="26" spans="3:12" ht="18" customHeight="1">
      <c r="C26" s="132">
        <v>21</v>
      </c>
      <c r="D26" s="43" t="str">
        <f>'[3] 2. Sludge Treat by site'!D26</f>
        <v>Oxford</v>
      </c>
      <c r="E26" s="17" t="str">
        <f>'[3] 2. Sludge Treat by site'!E26</f>
        <v>OXFOS1</v>
      </c>
      <c r="F26" s="43" t="str">
        <f>'[3] 2. Sludge Treat by site'!F26</f>
        <v>Advanced AD</v>
      </c>
      <c r="G26" s="43">
        <f>'[3] 2. Sludge Treat by site'!G26</f>
        <v>124.6720410505969</v>
      </c>
      <c r="H26" s="43">
        <f>'[3] 2. Sludge Treat by site'!H26</f>
        <v>11.610621610505362</v>
      </c>
      <c r="I26" s="43">
        <f>'[3] 2. Sludge Treat by site'!I26</f>
        <v>21.91437894272617</v>
      </c>
      <c r="J26" s="163">
        <f t="shared" si="0"/>
        <v>81.49471457301857</v>
      </c>
      <c r="K26" s="43">
        <f>'[3] 2. Sludge Treat by site'!K26</f>
        <v>6.2099999999999991</v>
      </c>
      <c r="L26" s="43">
        <f>'[3] 2. Sludge Treat by site'!L26</f>
        <v>10.46727307099588</v>
      </c>
    </row>
    <row r="27" spans="3:12" ht="18" customHeight="1">
      <c r="C27" s="132">
        <v>22</v>
      </c>
      <c r="D27" s="43" t="str">
        <f>'[3] 2. Sludge Treat by site'!D27</f>
        <v>Reading</v>
      </c>
      <c r="E27" s="17" t="str">
        <f>'[3] 2. Sludge Treat by site'!E27</f>
        <v>READS1</v>
      </c>
      <c r="F27" s="43" t="str">
        <f>'[3] 2. Sludge Treat by site'!F27</f>
        <v>Advanced AD</v>
      </c>
      <c r="G27" s="43">
        <f>'[3] 2. Sludge Treat by site'!G27</f>
        <v>52.894707608089902</v>
      </c>
      <c r="H27" s="43">
        <f>'[3] 2. Sludge Treat by site'!H27</f>
        <v>11.983672910301699</v>
      </c>
      <c r="I27" s="43">
        <f>'[3] 2. Sludge Treat by site'!I27</f>
        <v>14.453535181937841</v>
      </c>
      <c r="J27" s="163">
        <f t="shared" si="0"/>
        <v>28.918163925798989</v>
      </c>
      <c r="K27" s="43">
        <f>'[3] 2. Sludge Treat by site'!K27</f>
        <v>2.4500000000000002</v>
      </c>
      <c r="L27" s="43">
        <f>'[3] 2. Sludge Treat by site'!L27</f>
        <v>5.1923348744017606</v>
      </c>
    </row>
    <row r="28" spans="3:12" ht="18" customHeight="1">
      <c r="C28" s="132">
        <v>23</v>
      </c>
      <c r="D28" s="43" t="str">
        <f>'[3] 2. Sludge Treat by site'!D28</f>
        <v>Riverside</v>
      </c>
      <c r="E28" s="17" t="str">
        <f>'[3] 2. Sludge Treat by site'!E28</f>
        <v>RIVES1</v>
      </c>
      <c r="F28" s="43" t="str">
        <f>'[3] 2. Sludge Treat by site'!F28</f>
        <v>Advanced AD</v>
      </c>
      <c r="G28" s="43">
        <f>'[3] 2. Sludge Treat by site'!G28</f>
        <v>110.7110312347146</v>
      </c>
      <c r="H28" s="43">
        <f>'[3] 2. Sludge Treat by site'!H28</f>
        <v>11.965376060877855</v>
      </c>
      <c r="I28" s="43">
        <f>'[3] 2. Sludge Treat by site'!I28</f>
        <v>23.597358480129813</v>
      </c>
      <c r="J28" s="163">
        <f t="shared" si="0"/>
        <v>73.461389442308729</v>
      </c>
      <c r="K28" s="43">
        <f>'[3] 2. Sludge Treat by site'!K28</f>
        <v>6.8200000000000012</v>
      </c>
      <c r="L28" s="43">
        <f>'[3] 2. Sludge Treat by site'!L28</f>
        <v>22.935793952108824</v>
      </c>
    </row>
    <row r="29" spans="3:12" ht="18" customHeight="1">
      <c r="C29" s="132">
        <v>24</v>
      </c>
      <c r="D29" s="43" t="str">
        <f>'[3] 2. Sludge Treat by site'!D29</f>
        <v>Rye Meads</v>
      </c>
      <c r="E29" s="17" t="str">
        <f>'[3] 2. Sludge Treat by site'!E29</f>
        <v>RYEMS1</v>
      </c>
      <c r="F29" s="43" t="str">
        <f>'[3] 2. Sludge Treat by site'!F29</f>
        <v>Conventional AD</v>
      </c>
      <c r="G29" s="43">
        <f>'[3] 2. Sludge Treat by site'!G29</f>
        <v>73.417939941825324</v>
      </c>
      <c r="H29" s="43">
        <f>'[3] 2. Sludge Treat by site'!H29</f>
        <v>22.278116098294284</v>
      </c>
      <c r="I29" s="43">
        <f>'[3] 2. Sludge Treat by site'!I29</f>
        <v>7.1432416969347541</v>
      </c>
      <c r="J29" s="163">
        <f t="shared" si="0"/>
        <v>17.82521709383996</v>
      </c>
      <c r="K29" s="43">
        <f>'[3] 2. Sludge Treat by site'!K29</f>
        <v>29.37</v>
      </c>
      <c r="L29" s="43">
        <f>'[3] 2. Sludge Treat by site'!L29</f>
        <v>17.289622187755107</v>
      </c>
    </row>
    <row r="30" spans="3:12" ht="18" customHeight="1">
      <c r="C30" s="132">
        <v>25</v>
      </c>
      <c r="D30" s="43" t="str">
        <f>'[3] 2. Sludge Treat by site'!D30</f>
        <v>Slough</v>
      </c>
      <c r="E30" s="17" t="str">
        <f>'[3] 2. Sludge Treat by site'!E30</f>
        <v>SLOUS1</v>
      </c>
      <c r="F30" s="43" t="str">
        <f>'[3] 2. Sludge Treat by site'!F30</f>
        <v>conventional AD</v>
      </c>
      <c r="G30" s="43">
        <f>'[3] 2. Sludge Treat by site'!G30</f>
        <v>60.401090657816795</v>
      </c>
      <c r="H30" s="43">
        <f>'[3] 2. Sludge Treat by site'!H30</f>
        <v>22.239985788272371</v>
      </c>
      <c r="I30" s="43">
        <f>'[3] 2. Sludge Treat by site'!I30</f>
        <v>9.4129358374204521</v>
      </c>
      <c r="J30" s="163">
        <f t="shared" si="0"/>
        <v>17.962057265852813</v>
      </c>
      <c r="K30" s="43">
        <f>'[3] 2. Sludge Treat by site'!K30</f>
        <v>30.1</v>
      </c>
      <c r="L30" s="43">
        <f>'[3] 2. Sludge Treat by site'!L30</f>
        <v>7.658139473809527</v>
      </c>
    </row>
    <row r="31" spans="3:12" ht="18" customHeight="1">
      <c r="C31" s="132">
        <v>26</v>
      </c>
      <c r="D31" s="43" t="str">
        <f>'[3] 2. Sludge Treat by site'!D31</f>
        <v>Swindon</v>
      </c>
      <c r="E31" s="17" t="str">
        <f>'[3] 2. Sludge Treat by site'!E31</f>
        <v>SWINS1</v>
      </c>
      <c r="F31" s="43" t="str">
        <f>'[3] 2. Sludge Treat by site'!F31</f>
        <v>advanced AD</v>
      </c>
      <c r="G31" s="43">
        <f>'[3] 2. Sludge Treat by site'!G31</f>
        <v>51.620291966180304</v>
      </c>
      <c r="H31" s="43">
        <f>'[3] 2. Sludge Treat by site'!H31</f>
        <v>22.029808202644215</v>
      </c>
      <c r="I31" s="43">
        <f>'[3] 2. Sludge Treat by site'!I31</f>
        <v>6.6924320933779766</v>
      </c>
      <c r="J31" s="163">
        <f t="shared" si="0"/>
        <v>12.027797799318972</v>
      </c>
      <c r="K31" s="43">
        <f>'[3] 2. Sludge Treat by site'!K31</f>
        <v>2.5</v>
      </c>
      <c r="L31" s="43">
        <f>'[3] 2. Sludge Treat by site'!L31</f>
        <v>7.4878722021428619</v>
      </c>
    </row>
    <row r="32" spans="3:12" ht="18" customHeight="1">
      <c r="C32" s="132">
        <v>27</v>
      </c>
      <c r="D32" s="43" t="str">
        <f>'[3] 2. Sludge Treat by site'!D32</f>
        <v>Wargrave</v>
      </c>
      <c r="E32" s="17" t="str">
        <f>'[3] 2. Sludge Treat by site'!E32</f>
        <v>WARGS1</v>
      </c>
      <c r="F32" s="43" t="str">
        <f>'[3] 2. Sludge Treat by site'!F32</f>
        <v>conventional AD</v>
      </c>
      <c r="G32" s="43">
        <f>'[3] 2. Sludge Treat by site'!G32</f>
        <v>32.503462921277446</v>
      </c>
      <c r="H32" s="43">
        <f>'[3] 2. Sludge Treat by site'!H32</f>
        <v>18.33257299910932</v>
      </c>
      <c r="I32" s="43">
        <f>'[3] 2. Sludge Treat by site'!I32</f>
        <v>7.8651742444461634</v>
      </c>
      <c r="J32" s="163">
        <f t="shared" si="0"/>
        <v>9.7582970416141315</v>
      </c>
      <c r="K32" s="43">
        <f>'[3] 2. Sludge Treat by site'!K32</f>
        <v>1.35</v>
      </c>
      <c r="L32" s="43">
        <f>'[3] 2. Sludge Treat by site'!L32</f>
        <v>2.6299438054945035</v>
      </c>
    </row>
    <row r="33" spans="3:12" ht="18" customHeight="1">
      <c r="C33" s="132">
        <v>28</v>
      </c>
      <c r="D33" s="43"/>
      <c r="E33" s="17"/>
      <c r="F33" s="43"/>
      <c r="G33" s="43"/>
      <c r="H33" s="43"/>
      <c r="I33" s="43"/>
      <c r="J33" s="51"/>
      <c r="K33" s="43"/>
      <c r="L33" s="43"/>
    </row>
    <row r="34" spans="3:12" ht="18" customHeight="1">
      <c r="C34" s="132">
        <v>29</v>
      </c>
      <c r="D34" s="43"/>
      <c r="E34" s="17"/>
      <c r="F34" s="43"/>
      <c r="G34" s="43"/>
      <c r="H34" s="43"/>
      <c r="I34" s="43"/>
      <c r="J34" s="51"/>
      <c r="K34" s="43"/>
      <c r="L34" s="43"/>
    </row>
    <row r="35" spans="3:12" ht="18" customHeight="1">
      <c r="C35" s="132">
        <v>30</v>
      </c>
      <c r="D35" s="43"/>
      <c r="E35" s="17"/>
      <c r="F35" s="43"/>
      <c r="G35" s="43"/>
      <c r="H35" s="43"/>
      <c r="I35" s="43"/>
      <c r="J35" s="51"/>
      <c r="K35" s="43"/>
      <c r="L35" s="43"/>
    </row>
    <row r="36" spans="3:12" ht="18" customHeight="1">
      <c r="C36" s="132">
        <v>31</v>
      </c>
      <c r="D36" s="43"/>
      <c r="E36" s="17"/>
      <c r="F36" s="43"/>
      <c r="G36" s="43"/>
      <c r="H36" s="43"/>
      <c r="I36" s="43"/>
      <c r="J36" s="51"/>
      <c r="K36" s="43"/>
      <c r="L36" s="43"/>
    </row>
    <row r="37" spans="3:12" ht="18" customHeight="1">
      <c r="C37" s="132">
        <v>32</v>
      </c>
      <c r="D37" s="43"/>
      <c r="E37" s="17"/>
      <c r="F37" s="43"/>
      <c r="G37" s="43"/>
      <c r="H37" s="43"/>
      <c r="I37" s="43"/>
      <c r="J37" s="51"/>
      <c r="K37" s="43"/>
      <c r="L37" s="43"/>
    </row>
    <row r="38" spans="3:12" ht="18" customHeight="1">
      <c r="C38" s="132">
        <v>33</v>
      </c>
      <c r="D38" s="43"/>
      <c r="E38" s="17"/>
      <c r="F38" s="43"/>
      <c r="G38" s="43"/>
      <c r="H38" s="43"/>
      <c r="I38" s="43"/>
      <c r="J38" s="51"/>
      <c r="K38" s="43"/>
      <c r="L38" s="43"/>
    </row>
    <row r="39" spans="3:12" ht="18" customHeight="1">
      <c r="C39" s="132">
        <v>34</v>
      </c>
      <c r="D39" s="43"/>
      <c r="E39" s="17"/>
      <c r="F39" s="43"/>
      <c r="G39" s="43"/>
      <c r="H39" s="43"/>
      <c r="I39" s="43"/>
      <c r="J39" s="51"/>
      <c r="K39" s="43"/>
      <c r="L39" s="43"/>
    </row>
    <row r="40" spans="3:12" ht="18" customHeight="1">
      <c r="C40" s="132">
        <v>35</v>
      </c>
      <c r="D40" s="43"/>
      <c r="E40" s="17"/>
      <c r="F40" s="43"/>
      <c r="G40" s="43"/>
      <c r="H40" s="43"/>
      <c r="I40" s="43"/>
      <c r="J40" s="51"/>
      <c r="K40" s="43"/>
      <c r="L40" s="43"/>
    </row>
    <row r="41" spans="3:12" ht="18" customHeight="1">
      <c r="C41" s="132">
        <v>36</v>
      </c>
      <c r="D41" s="43"/>
      <c r="E41" s="17"/>
      <c r="F41" s="43"/>
      <c r="G41" s="43"/>
      <c r="H41" s="43"/>
      <c r="I41" s="43"/>
      <c r="J41" s="51"/>
      <c r="K41" s="43"/>
      <c r="L41" s="43"/>
    </row>
    <row r="42" spans="3:12" ht="18" customHeight="1">
      <c r="C42" s="132">
        <v>37</v>
      </c>
      <c r="D42" s="43"/>
      <c r="E42" s="17"/>
      <c r="F42" s="43"/>
      <c r="G42" s="43"/>
      <c r="H42" s="43"/>
      <c r="I42" s="43"/>
      <c r="J42" s="51"/>
      <c r="K42" s="43"/>
      <c r="L42" s="43"/>
    </row>
    <row r="43" spans="3:12" ht="18" customHeight="1">
      <c r="C43" s="132">
        <v>38</v>
      </c>
      <c r="D43" s="43"/>
      <c r="E43" s="17"/>
      <c r="F43" s="43"/>
      <c r="G43" s="43"/>
      <c r="H43" s="43"/>
      <c r="I43" s="43"/>
      <c r="J43" s="51"/>
      <c r="K43" s="43"/>
      <c r="L43" s="43"/>
    </row>
    <row r="44" spans="3:12" ht="18" customHeight="1">
      <c r="C44" s="132">
        <v>39</v>
      </c>
      <c r="D44" s="43"/>
      <c r="E44" s="17"/>
      <c r="F44" s="43"/>
      <c r="G44" s="43"/>
      <c r="H44" s="43"/>
      <c r="I44" s="43"/>
      <c r="J44" s="51"/>
      <c r="K44" s="43"/>
      <c r="L44" s="43"/>
    </row>
    <row r="45" spans="3:12" ht="18" customHeight="1">
      <c r="C45" s="13">
        <v>40</v>
      </c>
      <c r="D45" s="54"/>
      <c r="E45" s="15"/>
      <c r="F45" s="54"/>
      <c r="G45" s="54"/>
      <c r="H45" s="54"/>
      <c r="I45" s="54"/>
      <c r="J45" s="51"/>
      <c r="K45" s="43"/>
      <c r="L45" s="43"/>
    </row>
    <row r="46" spans="3:12">
      <c r="D46" t="s">
        <v>74</v>
      </c>
      <c r="G46" s="53">
        <f>SUM(G6:G45)</f>
        <v>2309.595266225976</v>
      </c>
      <c r="H46" s="53">
        <f>SUMPRODUCT($G6:$G45,H6:H45)/$G46</f>
        <v>17.954138926209986</v>
      </c>
      <c r="I46" s="53">
        <f>SUMPRODUCT($G6:$G45,I6:I45)/$G46</f>
        <v>16.694940270564025</v>
      </c>
      <c r="J46" s="44">
        <f t="shared" ref="J46:L46" si="1">SUM(J6:J45)</f>
        <v>1008.053365722915</v>
      </c>
      <c r="K46" s="45">
        <f t="shared" si="1"/>
        <v>316.57850000000002</v>
      </c>
      <c r="L46" s="45">
        <f t="shared" si="1"/>
        <v>342.42143552502887</v>
      </c>
    </row>
    <row r="48" spans="3:12" ht="15.4">
      <c r="C48" s="191" t="s">
        <v>48</v>
      </c>
      <c r="D48" s="191"/>
      <c r="E48" s="23"/>
      <c r="F48" s="23"/>
      <c r="G48" s="23"/>
      <c r="H48" s="23"/>
      <c r="I48" s="23"/>
    </row>
    <row r="49" spans="3:12" ht="15.4">
      <c r="C49" s="24"/>
      <c r="D49" s="25"/>
      <c r="E49" s="23"/>
      <c r="F49" s="23"/>
      <c r="G49" s="23"/>
      <c r="H49" s="23"/>
      <c r="I49" s="23"/>
    </row>
    <row r="50" spans="3:12" ht="15.4">
      <c r="C50" s="26"/>
      <c r="D50" s="27" t="s">
        <v>49</v>
      </c>
      <c r="E50" s="23"/>
      <c r="F50" s="23"/>
      <c r="G50" s="23"/>
      <c r="H50" s="23"/>
      <c r="I50" s="23"/>
    </row>
    <row r="51" spans="3:12" ht="15.4">
      <c r="C51" s="28"/>
      <c r="D51" s="27" t="s">
        <v>50</v>
      </c>
      <c r="E51" s="23"/>
      <c r="F51" s="23"/>
      <c r="G51" s="23"/>
      <c r="H51" s="23"/>
      <c r="I51" s="23"/>
    </row>
    <row r="52" spans="3:12" ht="15.4">
      <c r="C52" s="29"/>
      <c r="D52" s="27" t="s">
        <v>51</v>
      </c>
      <c r="E52" s="23"/>
      <c r="F52" s="23"/>
      <c r="G52" s="23"/>
      <c r="H52" s="23"/>
      <c r="I52" s="23"/>
    </row>
    <row r="53" spans="3:12" ht="15.4">
      <c r="C53" s="30"/>
      <c r="D53" s="31"/>
      <c r="E53" s="23"/>
      <c r="F53" s="23"/>
      <c r="G53" s="23"/>
      <c r="H53" s="23"/>
      <c r="I53" s="23"/>
    </row>
    <row r="54" spans="3:12" ht="14.65">
      <c r="C54" s="101" t="s">
        <v>52</v>
      </c>
      <c r="D54" s="102"/>
      <c r="E54" s="102"/>
      <c r="F54" s="102"/>
      <c r="G54" s="102"/>
      <c r="H54" s="102"/>
      <c r="I54" s="102"/>
      <c r="J54" s="102"/>
      <c r="K54" s="102"/>
      <c r="L54" s="102"/>
    </row>
    <row r="55" spans="3:12" ht="14.65">
      <c r="C55" s="36"/>
      <c r="D55" s="37"/>
      <c r="E55" s="38"/>
      <c r="F55" s="38"/>
      <c r="G55" s="38"/>
      <c r="H55" s="38"/>
      <c r="I55" s="38"/>
    </row>
    <row r="56" spans="3:12">
      <c r="C56" s="103" t="s">
        <v>53</v>
      </c>
      <c r="D56" s="202" t="s">
        <v>54</v>
      </c>
      <c r="E56" s="202"/>
      <c r="F56" s="202"/>
      <c r="G56" s="202"/>
      <c r="H56" s="202"/>
      <c r="I56" s="202"/>
      <c r="J56" s="202"/>
      <c r="K56" s="202"/>
      <c r="L56" s="202"/>
    </row>
    <row r="57" spans="3:12" ht="35.549999999999997" customHeight="1">
      <c r="C57" s="104" t="s">
        <v>75</v>
      </c>
      <c r="D57" s="201" t="s">
        <v>76</v>
      </c>
      <c r="E57" s="201"/>
      <c r="F57" s="201"/>
      <c r="G57" s="201"/>
      <c r="H57" s="201"/>
      <c r="I57" s="201"/>
      <c r="J57" s="201"/>
      <c r="K57" s="201"/>
      <c r="L57" s="201"/>
    </row>
    <row r="58" spans="3:12" ht="89.55" customHeight="1">
      <c r="C58" s="104" t="s">
        <v>75</v>
      </c>
      <c r="D58" s="201" t="s">
        <v>77</v>
      </c>
      <c r="E58" s="201"/>
      <c r="F58" s="201"/>
      <c r="G58" s="201"/>
      <c r="H58" s="201"/>
      <c r="I58" s="201"/>
      <c r="J58" s="201"/>
      <c r="K58" s="201"/>
      <c r="L58" s="201"/>
    </row>
    <row r="59" spans="3:12">
      <c r="C59" s="104" t="s">
        <v>75</v>
      </c>
      <c r="D59" s="201" t="s">
        <v>78</v>
      </c>
      <c r="E59" s="201"/>
      <c r="F59" s="201"/>
      <c r="G59" s="201"/>
      <c r="H59" s="201"/>
      <c r="I59" s="201"/>
      <c r="J59" s="201"/>
      <c r="K59" s="201"/>
      <c r="L59" s="201"/>
    </row>
  </sheetData>
  <mergeCells count="6">
    <mergeCell ref="D59:L59"/>
    <mergeCell ref="C3:D3"/>
    <mergeCell ref="C48:D48"/>
    <mergeCell ref="D57:L57"/>
    <mergeCell ref="D58:L58"/>
    <mergeCell ref="D56:L56"/>
  </mergeCells>
  <pageMargins left="0.70866141732283472" right="0.70866141732283472" top="0.74803149606299213" bottom="0.74803149606299213" header="0.31496062992125984" footer="0.31496062992125984"/>
  <pageSetup paperSize="9" scale="4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7E431-3456-4CB2-A653-B900869D492A}">
  <sheetPr>
    <pageSetUpPr fitToPage="1"/>
  </sheetPr>
  <dimension ref="A1:L58"/>
  <sheetViews>
    <sheetView zoomScaleNormal="100" workbookViewId="0">
      <selection activeCell="G1" sqref="G1"/>
    </sheetView>
  </sheetViews>
  <sheetFormatPr defaultColWidth="8.6875" defaultRowHeight="13.5"/>
  <cols>
    <col min="1" max="2" width="5.6875" customWidth="1"/>
    <col min="3" max="3" width="6.8125" customWidth="1"/>
    <col min="4" max="4" width="23.125" customWidth="1"/>
    <col min="6" max="6" width="10.625" customWidth="1"/>
    <col min="8" max="8" width="8.8125" style="10" customWidth="1"/>
    <col min="9" max="9" width="9.1875" style="10" customWidth="1"/>
    <col min="11" max="12" width="8.8125" bestFit="1" customWidth="1"/>
  </cols>
  <sheetData>
    <row r="1" spans="1:12" ht="19.899999999999999">
      <c r="A1" s="9">
        <v>3</v>
      </c>
      <c r="B1" s="9" t="s">
        <v>79</v>
      </c>
      <c r="G1" s="188" t="s">
        <v>226</v>
      </c>
    </row>
    <row r="3" spans="1:12" ht="79.25" customHeight="1">
      <c r="C3" s="189" t="s">
        <v>27</v>
      </c>
      <c r="D3" s="190"/>
      <c r="E3" s="1" t="s">
        <v>28</v>
      </c>
      <c r="F3" s="1" t="s">
        <v>80</v>
      </c>
      <c r="G3" s="1" t="s">
        <v>66</v>
      </c>
      <c r="H3" s="1" t="s">
        <v>67</v>
      </c>
      <c r="I3" s="1" t="s">
        <v>68</v>
      </c>
      <c r="J3" s="1" t="s">
        <v>69</v>
      </c>
      <c r="K3" s="1" t="s">
        <v>70</v>
      </c>
      <c r="L3" s="1" t="s">
        <v>71</v>
      </c>
    </row>
    <row r="4" spans="1:12" ht="54" customHeight="1">
      <c r="E4" s="18"/>
      <c r="F4" s="21" t="s">
        <v>81</v>
      </c>
      <c r="G4" s="1" t="s">
        <v>34</v>
      </c>
      <c r="H4" s="1" t="s">
        <v>35</v>
      </c>
      <c r="I4" s="1" t="s">
        <v>35</v>
      </c>
      <c r="J4" s="1" t="s">
        <v>34</v>
      </c>
      <c r="K4" s="1" t="s">
        <v>34</v>
      </c>
      <c r="L4" s="1" t="s">
        <v>72</v>
      </c>
    </row>
    <row r="5" spans="1:12" ht="18" customHeight="1">
      <c r="C5" s="11" t="s">
        <v>36</v>
      </c>
      <c r="D5" s="4" t="s">
        <v>73</v>
      </c>
      <c r="E5" s="5"/>
    </row>
    <row r="6" spans="1:12" ht="18" customHeight="1">
      <c r="C6" s="12">
        <v>1</v>
      </c>
      <c r="D6" s="43" t="str">
        <f>'[3] 3. Sludge Thick by site'!D6</f>
        <v>Abingdon</v>
      </c>
      <c r="E6" s="17" t="str">
        <f>'[3] 3. Sludge Thick by site'!E6</f>
        <v>ABINS1</v>
      </c>
      <c r="F6" s="43" t="str">
        <f>'[3] 3. Sludge Thick by site'!F6</f>
        <v>Yes</v>
      </c>
      <c r="G6" s="43">
        <f>'[3] 3. Sludge Thick by site'!G6</f>
        <v>8.3787682188643533</v>
      </c>
      <c r="H6" s="43">
        <f>'[3] 3. Sludge Thick by site'!H6</f>
        <v>30.301549431299136</v>
      </c>
      <c r="I6" s="43">
        <f>'[3] 3. Sludge Thick by site'!I6</f>
        <v>9.3067030604997321</v>
      </c>
      <c r="J6" s="163">
        <f t="shared" ref="J6:J17" si="0">G6*(I6/(H6+I6))</f>
        <v>1.9687490086029102</v>
      </c>
      <c r="K6" s="43">
        <f>'[3] 3. Sludge Thick by site'!K6</f>
        <v>0.46250000000000002</v>
      </c>
      <c r="L6" s="43">
        <f>'[3] 3. Sludge Thick by site'!L6</f>
        <v>0.873</v>
      </c>
    </row>
    <row r="7" spans="1:12" ht="18" customHeight="1">
      <c r="C7" s="132">
        <v>2</v>
      </c>
      <c r="D7" s="43" t="str">
        <f>'[3] 3. Sludge Thick by site'!D7</f>
        <v>Cranleigh</v>
      </c>
      <c r="E7" s="17" t="str">
        <f>'[3] 3. Sludge Thick by site'!E7</f>
        <v>CRANS1</v>
      </c>
      <c r="F7" s="43" t="str">
        <f>'[3] 3. Sludge Thick by site'!F7</f>
        <v>Yes</v>
      </c>
      <c r="G7" s="43">
        <f>'[3] 3. Sludge Thick by site'!G7</f>
        <v>6.5248175529341292</v>
      </c>
      <c r="H7" s="43">
        <f>'[3] 3. Sludge Thick by site'!H7</f>
        <v>20.930559933197454</v>
      </c>
      <c r="I7" s="43">
        <f>'[3] 3. Sludge Thick by site'!I7</f>
        <v>7.8566349437570198</v>
      </c>
      <c r="J7" s="163">
        <f t="shared" si="0"/>
        <v>1.7807608489516298</v>
      </c>
      <c r="K7" s="43">
        <f>'[3] 3. Sludge Thick by site'!K7</f>
        <v>0.48749999999999999</v>
      </c>
      <c r="L7" s="43">
        <f>'[3] 3. Sludge Thick by site'!L7</f>
        <v>0.255</v>
      </c>
    </row>
    <row r="8" spans="1:12" ht="18" customHeight="1">
      <c r="C8" s="132">
        <v>3</v>
      </c>
      <c r="D8" s="43" t="str">
        <f>'[3] 3. Sludge Thick by site'!D8</f>
        <v>Earlswood</v>
      </c>
      <c r="E8" s="17" t="str">
        <f>'[3] 3. Sludge Thick by site'!E8</f>
        <v>EARLS1</v>
      </c>
      <c r="F8" s="43" t="str">
        <f>'[3] 3. Sludge Thick by site'!F8</f>
        <v>Yes</v>
      </c>
      <c r="G8" s="43">
        <f>'[3] 3. Sludge Thick by site'!G8</f>
        <v>20.929494217128255</v>
      </c>
      <c r="H8" s="43">
        <f>'[3] 3. Sludge Thick by site'!H8</f>
        <v>17.420267183491603</v>
      </c>
      <c r="I8" s="43">
        <f>'[3] 3. Sludge Thick by site'!I8</f>
        <v>13.040598677127253</v>
      </c>
      <c r="J8" s="163">
        <f t="shared" si="0"/>
        <v>8.9601239784088076</v>
      </c>
      <c r="K8" s="43">
        <f>'[3] 3. Sludge Thick by site'!K8</f>
        <v>0.6</v>
      </c>
      <c r="L8" s="43">
        <f>'[3] 3. Sludge Thick by site'!L8</f>
        <v>2.2290000000000001</v>
      </c>
    </row>
    <row r="9" spans="1:12" ht="18" customHeight="1">
      <c r="C9" s="132">
        <v>4</v>
      </c>
      <c r="D9" s="43" t="str">
        <f>'[3] 3. Sludge Thick by site'!D9</f>
        <v>Farnham</v>
      </c>
      <c r="E9" s="17" t="str">
        <f>'[3] 3. Sludge Thick by site'!E9</f>
        <v>FARNS3</v>
      </c>
      <c r="F9" s="43" t="str">
        <f>'[3] 3. Sludge Thick by site'!F9</f>
        <v>Yes</v>
      </c>
      <c r="G9" s="43">
        <f>'[3] 3. Sludge Thick by site'!G9</f>
        <v>27.415761232029475</v>
      </c>
      <c r="H9" s="43">
        <f>'[3] 3. Sludge Thick by site'!H9</f>
        <v>18.349532844434094</v>
      </c>
      <c r="I9" s="43">
        <f>'[3] 3. Sludge Thick by site'!I9</f>
        <v>9.0744782938350532</v>
      </c>
      <c r="J9" s="163">
        <f t="shared" si="0"/>
        <v>9.0717484380630218</v>
      </c>
      <c r="K9" s="43">
        <f>'[3] 3. Sludge Thick by site'!K9</f>
        <v>1.1200000000000001</v>
      </c>
      <c r="L9" s="43">
        <f>'[3] 3. Sludge Thick by site'!L9</f>
        <v>1.401</v>
      </c>
    </row>
    <row r="10" spans="1:12" ht="18" customHeight="1">
      <c r="C10" s="132">
        <v>5</v>
      </c>
      <c r="D10" s="43" t="str">
        <f>'[3] 3. Sludge Thick by site'!D10</f>
        <v>Fleet</v>
      </c>
      <c r="E10" s="17" t="str">
        <f>'[3] 3. Sludge Thick by site'!E10</f>
        <v>FLEES1</v>
      </c>
      <c r="F10" s="43" t="str">
        <f>'[3] 3. Sludge Thick by site'!F10</f>
        <v>Yes</v>
      </c>
      <c r="G10" s="43">
        <f>'[3] 3. Sludge Thick by site'!G10</f>
        <v>10.20603103674112</v>
      </c>
      <c r="H10" s="43">
        <f>'[3] 3. Sludge Thick by site'!H10</f>
        <v>20.730711283514797</v>
      </c>
      <c r="I10" s="43">
        <f>'[3] 3. Sludge Thick by site'!I10</f>
        <v>11.85150039421535</v>
      </c>
      <c r="J10" s="163">
        <f t="shared" si="0"/>
        <v>3.7123563633952177</v>
      </c>
      <c r="K10" s="43">
        <f>'[3] 3. Sludge Thick by site'!K10</f>
        <v>0.625</v>
      </c>
      <c r="L10" s="43">
        <f>'[3] 3. Sludge Thick by site'!L10</f>
        <v>0.71599999999999997</v>
      </c>
    </row>
    <row r="11" spans="1:12" ht="18" customHeight="1">
      <c r="C11" s="132">
        <v>6</v>
      </c>
      <c r="D11" s="43" t="str">
        <f>'[3] 3. Sludge Thick by site'!D11</f>
        <v>Godalming</v>
      </c>
      <c r="E11" s="17" t="str">
        <f>'[3] 3. Sludge Thick by site'!E11</f>
        <v>GODAS1</v>
      </c>
      <c r="F11" s="43" t="str">
        <f>'[3] 3. Sludge Thick by site'!F11</f>
        <v>Yes</v>
      </c>
      <c r="G11" s="43">
        <f>'[3] 3. Sludge Thick by site'!G11</f>
        <v>7.9849313977068768</v>
      </c>
      <c r="H11" s="43">
        <f>'[3] 3. Sludge Thick by site'!H11</f>
        <v>22.439011002135068</v>
      </c>
      <c r="I11" s="43">
        <f>'[3] 3. Sludge Thick by site'!I11</f>
        <v>11.457683446008399</v>
      </c>
      <c r="J11" s="163">
        <f t="shared" si="0"/>
        <v>2.6990483226316386</v>
      </c>
      <c r="K11" s="43">
        <f>'[3] 3. Sludge Thick by site'!K11</f>
        <v>0.625</v>
      </c>
      <c r="L11" s="43">
        <f>'[3] 3. Sludge Thick by site'!L11</f>
        <v>0.61199999999999999</v>
      </c>
    </row>
    <row r="12" spans="1:12" ht="18" customHeight="1">
      <c r="C12" s="132">
        <v>7</v>
      </c>
      <c r="D12" s="43" t="str">
        <f>'[3] 3. Sludge Thick by site'!D12</f>
        <v>Guildford</v>
      </c>
      <c r="E12" s="17" t="str">
        <f>'[3] 3. Sludge Thick by site'!E12</f>
        <v>GUILS1</v>
      </c>
      <c r="F12" s="43" t="str">
        <f>'[3] 3. Sludge Thick by site'!F12</f>
        <v>Yes</v>
      </c>
      <c r="G12" s="43">
        <f>'[3] 3. Sludge Thick by site'!G12</f>
        <v>19.035778545444373</v>
      </c>
      <c r="H12" s="43">
        <f>'[3] 3. Sludge Thick by site'!H12</f>
        <v>19.298065219356236</v>
      </c>
      <c r="I12" s="43">
        <f>'[3] 3. Sludge Thick by site'!I12</f>
        <v>12.276663881319848</v>
      </c>
      <c r="J12" s="163">
        <f t="shared" si="0"/>
        <v>7.401357401247072</v>
      </c>
      <c r="K12" s="43">
        <f>'[3] 3. Sludge Thick by site'!K12</f>
        <v>1.4</v>
      </c>
      <c r="L12" s="43">
        <f>'[3] 3. Sludge Thick by site'!L12</f>
        <v>2.5670000000000002</v>
      </c>
    </row>
    <row r="13" spans="1:12" ht="18" customHeight="1">
      <c r="C13" s="132">
        <v>8</v>
      </c>
      <c r="D13" s="43" t="str">
        <f>'[3] 3. Sludge Thick by site'!D13</f>
        <v>Little Marlow</v>
      </c>
      <c r="E13" s="17" t="str">
        <f>'[3] 3. Sludge Thick by site'!E13</f>
        <v>LMARS1</v>
      </c>
      <c r="F13" s="43" t="str">
        <f>'[3] 3. Sludge Thick by site'!F13</f>
        <v>Yes</v>
      </c>
      <c r="G13" s="43">
        <f>'[3] 3. Sludge Thick by site'!G13</f>
        <v>26.253140708435197</v>
      </c>
      <c r="H13" s="43">
        <f>'[3] 3. Sludge Thick by site'!H13</f>
        <v>20.549190960017629</v>
      </c>
      <c r="I13" s="43">
        <f>'[3] 3. Sludge Thick by site'!I13</f>
        <v>8.6636234634105485</v>
      </c>
      <c r="J13" s="163">
        <f t="shared" si="0"/>
        <v>7.785875148250315</v>
      </c>
      <c r="K13" s="43">
        <f>'[3] 3. Sludge Thick by site'!K13</f>
        <v>1.365</v>
      </c>
      <c r="L13" s="43">
        <f>'[3] 3. Sludge Thick by site'!L13</f>
        <v>5.0350000000000001</v>
      </c>
    </row>
    <row r="14" spans="1:12" ht="18" customHeight="1">
      <c r="C14" s="132">
        <v>9</v>
      </c>
      <c r="D14" s="43" t="str">
        <f>'[3] 3. Sludge Thick by site'!D14</f>
        <v>Newbury</v>
      </c>
      <c r="E14" s="17" t="str">
        <f>'[3] 3. Sludge Thick by site'!E14</f>
        <v>NEWBS1</v>
      </c>
      <c r="F14" s="43" t="str">
        <f>'[3] 3. Sludge Thick by site'!F14</f>
        <v>Yes</v>
      </c>
      <c r="G14" s="43">
        <f>'[3] 3. Sludge Thick by site'!G14</f>
        <v>20.303505001688883</v>
      </c>
      <c r="H14" s="43">
        <f>'[3] 3. Sludge Thick by site'!H14</f>
        <v>22.644817044761513</v>
      </c>
      <c r="I14" s="43">
        <f>'[3] 3. Sludge Thick by site'!I14</f>
        <v>5.1990352175513967</v>
      </c>
      <c r="J14" s="163">
        <f t="shared" si="0"/>
        <v>3.7910931486440438</v>
      </c>
      <c r="K14" s="43">
        <f>'[3] 3. Sludge Thick by site'!K14</f>
        <v>1.05</v>
      </c>
      <c r="L14" s="43">
        <f>'[3] 3. Sludge Thick by site'!L14</f>
        <v>4.53</v>
      </c>
    </row>
    <row r="15" spans="1:12" ht="18" customHeight="1">
      <c r="C15" s="132">
        <v>10</v>
      </c>
      <c r="D15" s="43" t="str">
        <f>'[3] 3. Sludge Thick by site'!D15</f>
        <v>Wantage</v>
      </c>
      <c r="E15" s="17" t="str">
        <f>'[3] 3. Sludge Thick by site'!E15</f>
        <v>WANTS1</v>
      </c>
      <c r="F15" s="43" t="str">
        <f>'[3] 3. Sludge Thick by site'!F15</f>
        <v>Yes</v>
      </c>
      <c r="G15" s="43">
        <f>'[3] 3. Sludge Thick by site'!G15</f>
        <v>5.6436058631190971</v>
      </c>
      <c r="H15" s="43">
        <f>'[3] 3. Sludge Thick by site'!H15</f>
        <v>19.387798403295506</v>
      </c>
      <c r="I15" s="43">
        <f>'[3] 3. Sludge Thick by site'!I15</f>
        <v>26.390779735252092</v>
      </c>
      <c r="J15" s="163">
        <f t="shared" si="0"/>
        <v>3.253468440968025</v>
      </c>
      <c r="K15" s="43">
        <f>'[3] 3. Sludge Thick by site'!K15</f>
        <v>0.52800000000000002</v>
      </c>
      <c r="L15" s="43">
        <f>'[3] 3. Sludge Thick by site'!L15</f>
        <v>0.56699999999999995</v>
      </c>
    </row>
    <row r="16" spans="1:12" ht="18" customHeight="1">
      <c r="C16" s="132">
        <v>11</v>
      </c>
      <c r="D16" s="43" t="str">
        <f>'[3] 3. Sludge Thick by site'!D16</f>
        <v>Witney</v>
      </c>
      <c r="E16" s="17" t="str">
        <f>'[3] 3. Sludge Thick by site'!E16</f>
        <v>WITNS1</v>
      </c>
      <c r="F16" s="43" t="str">
        <f>'[3] 3. Sludge Thick by site'!F16</f>
        <v>Yes</v>
      </c>
      <c r="G16" s="43">
        <f>'[3] 3. Sludge Thick by site'!G16</f>
        <v>16.276187443870274</v>
      </c>
      <c r="H16" s="43">
        <f>'[3] 3. Sludge Thick by site'!H16</f>
        <v>17.609925848768647</v>
      </c>
      <c r="I16" s="43">
        <f>'[3] 3. Sludge Thick by site'!I16</f>
        <v>7.8219317672221722</v>
      </c>
      <c r="J16" s="163">
        <f t="shared" si="0"/>
        <v>5.0059743782311017</v>
      </c>
      <c r="K16" s="43">
        <f>'[3] 3. Sludge Thick by site'!K16</f>
        <v>0.45</v>
      </c>
      <c r="L16" s="43">
        <f>'[3] 3. Sludge Thick by site'!L16</f>
        <v>3.07</v>
      </c>
    </row>
    <row r="17" spans="3:12" ht="18" customHeight="1">
      <c r="C17" s="132">
        <v>12</v>
      </c>
      <c r="D17" s="43" t="str">
        <f>'[3] 3. Sludge Thick by site'!D17</f>
        <v>Woking</v>
      </c>
      <c r="E17" s="17" t="str">
        <f>'[3] 3. Sludge Thick by site'!E17</f>
        <v>WOKIS1</v>
      </c>
      <c r="F17" s="43" t="str">
        <f>'[3] 3. Sludge Thick by site'!F17</f>
        <v>Yes</v>
      </c>
      <c r="G17" s="43">
        <f>'[3] 3. Sludge Thick by site'!G17</f>
        <v>12.725742332665014</v>
      </c>
      <c r="H17" s="43">
        <f>'[3] 3. Sludge Thick by site'!H17</f>
        <v>22.991374754719182</v>
      </c>
      <c r="I17" s="43">
        <f>'[3] 3. Sludge Thick by site'!I17</f>
        <v>14.191524867232086</v>
      </c>
      <c r="J17" s="163">
        <f t="shared" si="0"/>
        <v>4.8570092866395527</v>
      </c>
      <c r="K17" s="43">
        <f>'[3] 3. Sludge Thick by site'!K17</f>
        <v>5.44</v>
      </c>
      <c r="L17" s="43">
        <f>'[3] 3. Sludge Thick by site'!L17</f>
        <v>1.607</v>
      </c>
    </row>
    <row r="18" spans="3:12" ht="18" customHeight="1">
      <c r="C18" s="132">
        <v>13</v>
      </c>
      <c r="D18" s="43"/>
      <c r="E18" s="17"/>
      <c r="F18" s="43"/>
      <c r="G18" s="43"/>
      <c r="H18" s="43"/>
      <c r="I18" s="43"/>
      <c r="J18" s="51"/>
      <c r="K18" s="43"/>
      <c r="L18" s="43"/>
    </row>
    <row r="19" spans="3:12" ht="18" customHeight="1">
      <c r="C19" s="132">
        <v>14</v>
      </c>
      <c r="D19" s="43"/>
      <c r="E19" s="17"/>
      <c r="F19" s="43"/>
      <c r="G19" s="43"/>
      <c r="H19" s="43"/>
      <c r="I19" s="43"/>
      <c r="J19" s="51"/>
      <c r="K19" s="43"/>
      <c r="L19" s="43"/>
    </row>
    <row r="20" spans="3:12" ht="18" customHeight="1">
      <c r="C20" s="132">
        <v>15</v>
      </c>
      <c r="D20" s="43"/>
      <c r="E20" s="17"/>
      <c r="F20" s="43"/>
      <c r="G20" s="43"/>
      <c r="H20" s="43"/>
      <c r="I20" s="43"/>
      <c r="J20" s="51"/>
      <c r="K20" s="43"/>
      <c r="L20" s="43"/>
    </row>
    <row r="21" spans="3:12" ht="18" customHeight="1">
      <c r="C21" s="132">
        <v>16</v>
      </c>
      <c r="D21" s="43"/>
      <c r="E21" s="17"/>
      <c r="F21" s="43"/>
      <c r="G21" s="43"/>
      <c r="H21" s="43"/>
      <c r="I21" s="43"/>
      <c r="J21" s="51"/>
      <c r="K21" s="43"/>
      <c r="L21" s="43"/>
    </row>
    <row r="22" spans="3:12" ht="18" customHeight="1">
      <c r="C22" s="132">
        <v>17</v>
      </c>
      <c r="D22" s="43"/>
      <c r="E22" s="17"/>
      <c r="F22" s="43"/>
      <c r="G22" s="43"/>
      <c r="H22" s="43"/>
      <c r="I22" s="43"/>
      <c r="J22" s="51"/>
      <c r="K22" s="43"/>
      <c r="L22" s="43"/>
    </row>
    <row r="23" spans="3:12" ht="18" customHeight="1">
      <c r="C23" s="132">
        <v>18</v>
      </c>
      <c r="D23" s="43"/>
      <c r="E23" s="17"/>
      <c r="F23" s="43"/>
      <c r="G23" s="43"/>
      <c r="H23" s="43"/>
      <c r="I23" s="43"/>
      <c r="J23" s="51"/>
      <c r="K23" s="43"/>
      <c r="L23" s="43"/>
    </row>
    <row r="24" spans="3:12" ht="18" customHeight="1">
      <c r="C24" s="132">
        <v>19</v>
      </c>
      <c r="D24" s="43"/>
      <c r="E24" s="17"/>
      <c r="F24" s="43"/>
      <c r="G24" s="43"/>
      <c r="H24" s="43"/>
      <c r="I24" s="43"/>
      <c r="J24" s="51"/>
      <c r="K24" s="43"/>
      <c r="L24" s="43"/>
    </row>
    <row r="25" spans="3:12" ht="18" customHeight="1">
      <c r="C25" s="132">
        <v>20</v>
      </c>
      <c r="D25" s="43"/>
      <c r="E25" s="17"/>
      <c r="F25" s="43"/>
      <c r="G25" s="43"/>
      <c r="H25" s="43"/>
      <c r="I25" s="43"/>
      <c r="J25" s="51"/>
      <c r="K25" s="43"/>
      <c r="L25" s="43"/>
    </row>
    <row r="26" spans="3:12" ht="18" customHeight="1">
      <c r="C26" s="132">
        <v>21</v>
      </c>
      <c r="D26" s="43"/>
      <c r="E26" s="17"/>
      <c r="F26" s="43"/>
      <c r="G26" s="43"/>
      <c r="H26" s="43"/>
      <c r="I26" s="43"/>
      <c r="J26" s="51"/>
      <c r="K26" s="43"/>
      <c r="L26" s="43"/>
    </row>
    <row r="27" spans="3:12" ht="18" customHeight="1">
      <c r="C27" s="132">
        <v>22</v>
      </c>
      <c r="D27" s="43"/>
      <c r="E27" s="17"/>
      <c r="F27" s="43"/>
      <c r="G27" s="43"/>
      <c r="H27" s="43"/>
      <c r="I27" s="43"/>
      <c r="J27" s="51"/>
      <c r="K27" s="43"/>
      <c r="L27" s="43"/>
    </row>
    <row r="28" spans="3:12" ht="18" customHeight="1">
      <c r="C28" s="132">
        <v>23</v>
      </c>
      <c r="D28" s="43"/>
      <c r="E28" s="17"/>
      <c r="F28" s="43"/>
      <c r="G28" s="43"/>
      <c r="H28" s="43"/>
      <c r="I28" s="43"/>
      <c r="J28" s="51"/>
      <c r="K28" s="43"/>
      <c r="L28" s="43"/>
    </row>
    <row r="29" spans="3:12" ht="18" customHeight="1">
      <c r="C29" s="132">
        <v>24</v>
      </c>
      <c r="D29" s="43"/>
      <c r="E29" s="17"/>
      <c r="F29" s="43"/>
      <c r="G29" s="43"/>
      <c r="H29" s="43"/>
      <c r="I29" s="43"/>
      <c r="J29" s="51"/>
      <c r="K29" s="43"/>
      <c r="L29" s="43"/>
    </row>
    <row r="30" spans="3:12" ht="18" customHeight="1">
      <c r="C30" s="132">
        <v>25</v>
      </c>
      <c r="D30" s="43"/>
      <c r="E30" s="17"/>
      <c r="F30" s="43"/>
      <c r="G30" s="43"/>
      <c r="H30" s="43"/>
      <c r="I30" s="43"/>
      <c r="J30" s="51"/>
      <c r="K30" s="43"/>
      <c r="L30" s="43"/>
    </row>
    <row r="31" spans="3:12" ht="18" customHeight="1">
      <c r="C31" s="132">
        <v>26</v>
      </c>
      <c r="D31" s="43"/>
      <c r="E31" s="17"/>
      <c r="F31" s="43"/>
      <c r="G31" s="43"/>
      <c r="H31" s="43"/>
      <c r="I31" s="43"/>
      <c r="J31" s="51"/>
      <c r="K31" s="43"/>
      <c r="L31" s="43"/>
    </row>
    <row r="32" spans="3:12" ht="18" customHeight="1">
      <c r="C32" s="132">
        <v>27</v>
      </c>
      <c r="D32" s="43"/>
      <c r="E32" s="17"/>
      <c r="F32" s="43"/>
      <c r="G32" s="43"/>
      <c r="H32" s="43"/>
      <c r="I32" s="43"/>
      <c r="J32" s="51"/>
      <c r="K32" s="43"/>
      <c r="L32" s="43"/>
    </row>
    <row r="33" spans="3:12" ht="18" customHeight="1">
      <c r="C33" s="132">
        <v>28</v>
      </c>
      <c r="D33" s="43"/>
      <c r="E33" s="17"/>
      <c r="F33" s="43"/>
      <c r="G33" s="43"/>
      <c r="H33" s="43"/>
      <c r="I33" s="43"/>
      <c r="J33" s="51"/>
      <c r="K33" s="43"/>
      <c r="L33" s="43"/>
    </row>
    <row r="34" spans="3:12" ht="18" customHeight="1">
      <c r="C34" s="132">
        <v>29</v>
      </c>
      <c r="D34" s="43"/>
      <c r="E34" s="17"/>
      <c r="F34" s="43"/>
      <c r="G34" s="43"/>
      <c r="H34" s="43"/>
      <c r="I34" s="43"/>
      <c r="J34" s="51"/>
      <c r="K34" s="43"/>
      <c r="L34" s="43"/>
    </row>
    <row r="35" spans="3:12" ht="18" customHeight="1">
      <c r="C35" s="132">
        <v>30</v>
      </c>
      <c r="D35" s="43"/>
      <c r="E35" s="17"/>
      <c r="F35" s="43"/>
      <c r="G35" s="43"/>
      <c r="H35" s="43"/>
      <c r="I35" s="43"/>
      <c r="J35" s="51"/>
      <c r="K35" s="43"/>
      <c r="L35" s="43"/>
    </row>
    <row r="36" spans="3:12" ht="18" customHeight="1">
      <c r="C36" s="132">
        <v>31</v>
      </c>
      <c r="D36" s="43"/>
      <c r="E36" s="17"/>
      <c r="F36" s="43"/>
      <c r="G36" s="43"/>
      <c r="H36" s="43"/>
      <c r="I36" s="43"/>
      <c r="J36" s="51"/>
      <c r="K36" s="43"/>
      <c r="L36" s="43"/>
    </row>
    <row r="37" spans="3:12" ht="18" customHeight="1">
      <c r="C37" s="132">
        <v>32</v>
      </c>
      <c r="D37" s="43"/>
      <c r="E37" s="17"/>
      <c r="F37" s="43"/>
      <c r="G37" s="43"/>
      <c r="H37" s="43"/>
      <c r="I37" s="43"/>
      <c r="J37" s="51"/>
      <c r="K37" s="43"/>
      <c r="L37" s="43"/>
    </row>
    <row r="38" spans="3:12" ht="18" customHeight="1">
      <c r="C38" s="132">
        <v>33</v>
      </c>
      <c r="D38" s="43"/>
      <c r="E38" s="17"/>
      <c r="F38" s="43"/>
      <c r="G38" s="43"/>
      <c r="H38" s="43"/>
      <c r="I38" s="43"/>
      <c r="J38" s="51"/>
      <c r="K38" s="43"/>
      <c r="L38" s="43"/>
    </row>
    <row r="39" spans="3:12" ht="18" customHeight="1">
      <c r="C39" s="132">
        <v>34</v>
      </c>
      <c r="D39" s="43"/>
      <c r="E39" s="17"/>
      <c r="F39" s="43"/>
      <c r="G39" s="43"/>
      <c r="H39" s="43"/>
      <c r="I39" s="43"/>
      <c r="J39" s="51"/>
      <c r="K39" s="43"/>
      <c r="L39" s="43"/>
    </row>
    <row r="40" spans="3:12" ht="18" customHeight="1">
      <c r="C40" s="132">
        <v>35</v>
      </c>
      <c r="D40" s="43"/>
      <c r="E40" s="17"/>
      <c r="F40" s="43"/>
      <c r="G40" s="43"/>
      <c r="H40" s="43"/>
      <c r="I40" s="43"/>
      <c r="J40" s="51"/>
      <c r="K40" s="43"/>
      <c r="L40" s="43"/>
    </row>
    <row r="41" spans="3:12" ht="18" customHeight="1">
      <c r="C41" s="132">
        <v>36</v>
      </c>
      <c r="D41" s="43"/>
      <c r="E41" s="17"/>
      <c r="F41" s="43"/>
      <c r="G41" s="43"/>
      <c r="H41" s="43"/>
      <c r="I41" s="43"/>
      <c r="J41" s="51"/>
      <c r="K41" s="43"/>
      <c r="L41" s="43"/>
    </row>
    <row r="42" spans="3:12" ht="18" customHeight="1">
      <c r="C42" s="132">
        <v>37</v>
      </c>
      <c r="D42" s="43"/>
      <c r="E42" s="17"/>
      <c r="F42" s="43"/>
      <c r="G42" s="43"/>
      <c r="H42" s="43"/>
      <c r="I42" s="43"/>
      <c r="J42" s="51"/>
      <c r="K42" s="43"/>
      <c r="L42" s="43"/>
    </row>
    <row r="43" spans="3:12" ht="18" customHeight="1">
      <c r="C43" s="132">
        <v>38</v>
      </c>
      <c r="D43" s="43"/>
      <c r="E43" s="17"/>
      <c r="F43" s="43"/>
      <c r="G43" s="43"/>
      <c r="H43" s="43"/>
      <c r="I43" s="43"/>
      <c r="J43" s="51"/>
      <c r="K43" s="43"/>
      <c r="L43" s="43"/>
    </row>
    <row r="44" spans="3:12" ht="18" customHeight="1">
      <c r="C44" s="132">
        <v>39</v>
      </c>
      <c r="D44" s="43"/>
      <c r="E44" s="17"/>
      <c r="F44" s="43"/>
      <c r="G44" s="43"/>
      <c r="H44" s="43"/>
      <c r="I44" s="43"/>
      <c r="J44" s="51"/>
      <c r="K44" s="43"/>
      <c r="L44" s="43"/>
    </row>
    <row r="45" spans="3:12" ht="18" customHeight="1">
      <c r="C45" s="13">
        <v>40</v>
      </c>
      <c r="D45" s="54"/>
      <c r="E45" s="15"/>
      <c r="F45" s="54"/>
      <c r="G45" s="54"/>
      <c r="H45" s="54"/>
      <c r="I45" s="54"/>
      <c r="J45" s="51"/>
      <c r="K45" s="43"/>
      <c r="L45" s="43"/>
    </row>
    <row r="46" spans="3:12">
      <c r="D46" t="s">
        <v>74</v>
      </c>
      <c r="G46" s="53">
        <f>SUM(G6:G45)</f>
        <v>181.67776355062705</v>
      </c>
      <c r="H46" s="53">
        <f>SUMPRODUCT($G6:$G45,H6:H45)/$G46</f>
        <v>20.388292006570843</v>
      </c>
      <c r="I46" s="53">
        <f>SUMPRODUCT($G6:$G45,I6:I45)/$G46</f>
        <v>10.386269273794245</v>
      </c>
      <c r="J46" s="44">
        <f t="shared" ref="J46:L46" si="1">SUM(J6:J45)</f>
        <v>60.287564764033334</v>
      </c>
      <c r="K46" s="45">
        <f t="shared" si="1"/>
        <v>14.152999999999999</v>
      </c>
      <c r="L46" s="45">
        <f t="shared" si="1"/>
        <v>23.462</v>
      </c>
    </row>
    <row r="48" spans="3:12" ht="15.4">
      <c r="C48" s="191" t="s">
        <v>48</v>
      </c>
      <c r="D48" s="191"/>
      <c r="E48" s="23"/>
      <c r="F48" s="23"/>
      <c r="G48" s="23"/>
      <c r="H48" s="23"/>
      <c r="I48" s="23"/>
    </row>
    <row r="49" spans="3:12" ht="15.4">
      <c r="C49" s="24"/>
      <c r="D49" s="25"/>
      <c r="E49" s="23"/>
      <c r="F49" s="23"/>
      <c r="G49" s="23"/>
      <c r="H49" s="23"/>
      <c r="I49" s="23"/>
    </row>
    <row r="50" spans="3:12" ht="15.4">
      <c r="C50" s="26"/>
      <c r="D50" s="27" t="s">
        <v>49</v>
      </c>
      <c r="E50" s="23"/>
      <c r="F50" s="23"/>
      <c r="G50" s="23"/>
      <c r="H50" s="23"/>
      <c r="I50" s="23"/>
    </row>
    <row r="51" spans="3:12" ht="15.4">
      <c r="C51" s="28"/>
      <c r="D51" s="27" t="s">
        <v>50</v>
      </c>
      <c r="E51" s="23"/>
      <c r="F51" s="23"/>
      <c r="G51" s="23"/>
      <c r="H51" s="23"/>
      <c r="I51" s="23"/>
    </row>
    <row r="52" spans="3:12" ht="15.4">
      <c r="C52" s="29"/>
      <c r="D52" s="27" t="s">
        <v>51</v>
      </c>
      <c r="E52" s="23"/>
      <c r="F52" s="23"/>
      <c r="G52" s="23"/>
      <c r="H52" s="23"/>
      <c r="I52" s="23"/>
    </row>
    <row r="53" spans="3:12" ht="15.4">
      <c r="C53" s="30"/>
      <c r="D53" s="31"/>
      <c r="E53" s="23"/>
      <c r="F53" s="23"/>
      <c r="G53" s="23"/>
      <c r="H53" s="23"/>
      <c r="I53" s="23"/>
    </row>
    <row r="54" spans="3:12" ht="14.65">
      <c r="C54" s="205" t="s">
        <v>52</v>
      </c>
      <c r="D54" s="206"/>
      <c r="E54" s="206"/>
      <c r="F54" s="206"/>
      <c r="G54" s="206"/>
      <c r="H54" s="206"/>
      <c r="I54" s="206"/>
      <c r="J54" s="206"/>
      <c r="K54" s="206"/>
      <c r="L54" s="206"/>
    </row>
    <row r="55" spans="3:12" ht="14.65">
      <c r="C55" s="36"/>
      <c r="D55" s="37"/>
      <c r="E55" s="38"/>
      <c r="F55" s="38"/>
      <c r="G55" s="38"/>
      <c r="H55" s="38"/>
      <c r="I55" s="38"/>
    </row>
    <row r="56" spans="3:12">
      <c r="C56" s="134" t="s">
        <v>53</v>
      </c>
      <c r="D56" s="204" t="s">
        <v>54</v>
      </c>
      <c r="E56" s="204"/>
      <c r="F56" s="204"/>
      <c r="G56" s="204"/>
      <c r="H56" s="204"/>
      <c r="I56" s="204"/>
      <c r="J56" s="204"/>
      <c r="K56" s="204"/>
      <c r="L56" s="204"/>
    </row>
    <row r="57" spans="3:12" ht="15" customHeight="1">
      <c r="C57" s="135" t="s">
        <v>75</v>
      </c>
      <c r="D57" s="203" t="s">
        <v>76</v>
      </c>
      <c r="E57" s="203"/>
      <c r="F57" s="203"/>
      <c r="G57" s="203"/>
      <c r="H57" s="203"/>
      <c r="I57" s="203"/>
      <c r="J57" s="203"/>
      <c r="K57" s="203"/>
      <c r="L57" s="203"/>
    </row>
    <row r="58" spans="3:12">
      <c r="C58" s="135" t="s">
        <v>75</v>
      </c>
      <c r="D58" s="203" t="s">
        <v>78</v>
      </c>
      <c r="E58" s="203"/>
      <c r="F58" s="203"/>
      <c r="G58" s="203"/>
      <c r="H58" s="203"/>
      <c r="I58" s="203"/>
      <c r="J58" s="203"/>
      <c r="K58" s="203"/>
      <c r="L58" s="203"/>
    </row>
  </sheetData>
  <mergeCells count="6">
    <mergeCell ref="C3:D3"/>
    <mergeCell ref="C48:D48"/>
    <mergeCell ref="D58:L58"/>
    <mergeCell ref="D57:L57"/>
    <mergeCell ref="D56:L56"/>
    <mergeCell ref="C54:L54"/>
  </mergeCells>
  <pageMargins left="0.70866141732283472" right="0.70866141732283472" top="0.74803149606299213" bottom="0.74803149606299213" header="0.31496062992125984" footer="0.31496062992125984"/>
  <pageSetup paperSize="9" scale="4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1EF00-8A4A-4737-9092-6CCD71FBE34F}">
  <sheetPr>
    <pageSetUpPr fitToPage="1"/>
  </sheetPr>
  <dimension ref="A1:Y43"/>
  <sheetViews>
    <sheetView view="pageBreakPreview" zoomScaleNormal="100" zoomScaleSheetLayoutView="100" zoomScalePageLayoutView="80" workbookViewId="0">
      <selection activeCell="E1" sqref="E1"/>
    </sheetView>
  </sheetViews>
  <sheetFormatPr defaultColWidth="8.6875" defaultRowHeight="13.5"/>
  <cols>
    <col min="1" max="1" width="4" customWidth="1"/>
    <col min="2" max="2" width="5.6875" customWidth="1"/>
    <col min="3" max="3" width="5" customWidth="1"/>
    <col min="4" max="4" width="47.5" customWidth="1"/>
    <col min="5" max="5" width="9.5" customWidth="1"/>
    <col min="6" max="6" width="6.1875" customWidth="1"/>
    <col min="7" max="24" width="7.8125" customWidth="1"/>
    <col min="25" max="25" width="9" customWidth="1"/>
    <col min="26" max="26" width="3.3125" customWidth="1"/>
  </cols>
  <sheetData>
    <row r="1" spans="1:25" ht="19.899999999999999">
      <c r="A1" s="9">
        <v>4</v>
      </c>
      <c r="B1" s="9" t="s">
        <v>82</v>
      </c>
      <c r="E1" s="188" t="s">
        <v>226</v>
      </c>
    </row>
    <row r="2" spans="1:25" ht="13.9" thickBot="1"/>
    <row r="3" spans="1:25" ht="26.25">
      <c r="C3" s="189" t="s">
        <v>27</v>
      </c>
      <c r="D3" s="190"/>
      <c r="E3" s="1" t="s">
        <v>28</v>
      </c>
      <c r="F3" s="63" t="s">
        <v>83</v>
      </c>
      <c r="G3" s="63" t="s">
        <v>84</v>
      </c>
      <c r="H3" s="63" t="s">
        <v>85</v>
      </c>
      <c r="I3" s="63" t="s">
        <v>86</v>
      </c>
      <c r="J3" s="63" t="s">
        <v>87</v>
      </c>
      <c r="K3" s="63" t="s">
        <v>88</v>
      </c>
      <c r="L3" s="63" t="s">
        <v>89</v>
      </c>
      <c r="M3" s="63" t="s">
        <v>90</v>
      </c>
      <c r="N3" s="63" t="s">
        <v>91</v>
      </c>
      <c r="O3" s="63" t="s">
        <v>92</v>
      </c>
      <c r="P3" s="63" t="s">
        <v>93</v>
      </c>
      <c r="Q3" s="63" t="s">
        <v>94</v>
      </c>
      <c r="R3" s="63" t="s">
        <v>95</v>
      </c>
      <c r="S3" s="63" t="s">
        <v>96</v>
      </c>
      <c r="T3" s="63" t="s">
        <v>97</v>
      </c>
      <c r="U3" s="63" t="s">
        <v>98</v>
      </c>
      <c r="V3" s="63" t="s">
        <v>99</v>
      </c>
      <c r="W3" s="63" t="s">
        <v>100</v>
      </c>
      <c r="X3" s="63" t="s">
        <v>101</v>
      </c>
      <c r="Y3" s="63" t="s">
        <v>102</v>
      </c>
    </row>
    <row r="4" spans="1:25" ht="18" customHeight="1">
      <c r="G4" s="209" t="s">
        <v>103</v>
      </c>
      <c r="H4" s="210"/>
      <c r="I4" s="210"/>
      <c r="J4" s="210"/>
      <c r="K4" s="210"/>
      <c r="L4" s="210"/>
      <c r="M4" s="210"/>
      <c r="N4" s="210"/>
      <c r="O4" s="210"/>
      <c r="P4" s="210"/>
      <c r="Q4" s="210"/>
      <c r="R4" s="210"/>
      <c r="S4" s="210"/>
      <c r="T4" s="210"/>
      <c r="U4" s="210"/>
      <c r="V4" s="210"/>
      <c r="W4" s="210"/>
      <c r="X4" s="210"/>
      <c r="Y4" s="210"/>
    </row>
    <row r="5" spans="1:25" ht="18" customHeight="1">
      <c r="G5" s="1" t="s">
        <v>104</v>
      </c>
      <c r="H5" s="1" t="s">
        <v>104</v>
      </c>
      <c r="I5" s="1" t="s">
        <v>104</v>
      </c>
      <c r="J5" s="1" t="s">
        <v>104</v>
      </c>
      <c r="K5" s="1" t="s">
        <v>104</v>
      </c>
      <c r="L5" s="1" t="s">
        <v>104</v>
      </c>
      <c r="M5" s="1" t="s">
        <v>104</v>
      </c>
      <c r="N5" s="1" t="s">
        <v>104</v>
      </c>
      <c r="O5" s="1" t="s">
        <v>104</v>
      </c>
      <c r="P5" s="1" t="s">
        <v>104</v>
      </c>
      <c r="Q5" s="1" t="s">
        <v>104</v>
      </c>
      <c r="R5" s="1" t="s">
        <v>104</v>
      </c>
      <c r="S5" s="1" t="s">
        <v>104</v>
      </c>
      <c r="T5" s="1" t="s">
        <v>104</v>
      </c>
      <c r="U5" s="1" t="s">
        <v>104</v>
      </c>
      <c r="V5" s="1" t="s">
        <v>104</v>
      </c>
      <c r="W5" s="1" t="s">
        <v>104</v>
      </c>
      <c r="X5" s="1" t="s">
        <v>104</v>
      </c>
      <c r="Y5" s="1" t="s">
        <v>104</v>
      </c>
    </row>
    <row r="6" spans="1:25" ht="16.5" customHeight="1">
      <c r="C6" s="8"/>
      <c r="D6" s="8"/>
      <c r="E6" s="8"/>
      <c r="F6" s="8"/>
      <c r="G6" s="8"/>
      <c r="H6" s="8"/>
      <c r="I6" s="8"/>
      <c r="J6" s="8"/>
      <c r="K6" s="8"/>
      <c r="L6" s="8"/>
      <c r="M6" s="8"/>
      <c r="N6" s="8"/>
      <c r="O6" s="8"/>
      <c r="P6" s="8"/>
      <c r="Q6" s="8"/>
      <c r="R6" s="8"/>
      <c r="S6" s="46"/>
      <c r="T6" s="46"/>
      <c r="U6" s="46"/>
    </row>
    <row r="7" spans="1:25" s="48" customFormat="1" ht="30.75" customHeight="1">
      <c r="C7" s="105" t="s">
        <v>36</v>
      </c>
      <c r="D7" s="106" t="s">
        <v>105</v>
      </c>
      <c r="E7" s="107"/>
      <c r="F7" s="107"/>
      <c r="G7" s="107"/>
      <c r="H7" s="107"/>
      <c r="I7" s="107"/>
      <c r="J7" s="107"/>
      <c r="K7" s="107"/>
      <c r="L7" s="107"/>
      <c r="M7" s="107"/>
      <c r="N7" s="107"/>
      <c r="O7" s="107"/>
      <c r="P7" s="107"/>
      <c r="Q7" s="107"/>
      <c r="R7" s="107"/>
      <c r="S7" s="108"/>
      <c r="T7" s="108"/>
      <c r="U7" s="108"/>
      <c r="Y7" s="109"/>
    </row>
    <row r="8" spans="1:25">
      <c r="C8" s="62">
        <v>1</v>
      </c>
      <c r="D8" s="19" t="s">
        <v>106</v>
      </c>
      <c r="E8" s="2"/>
      <c r="F8" s="2">
        <v>3</v>
      </c>
      <c r="G8" s="89">
        <f>'[4]4.Additions'!G8</f>
        <v>0</v>
      </c>
      <c r="H8" s="89">
        <f>'[4]4.Additions'!H8</f>
        <v>0</v>
      </c>
      <c r="I8" s="89">
        <f>'[4]4.Additions'!I8</f>
        <v>0</v>
      </c>
      <c r="J8" s="89">
        <f>'[4]4.Additions'!J8</f>
        <v>0</v>
      </c>
      <c r="K8" s="89">
        <f>'[4]4.Additions'!K8</f>
        <v>0.39068504555971723</v>
      </c>
      <c r="L8" s="89">
        <f>'[4]4.Additions'!L8</f>
        <v>2.3196556183260796E-2</v>
      </c>
      <c r="M8" s="89">
        <f>'[4]4.Additions'!M8</f>
        <v>0.9932977393116279</v>
      </c>
      <c r="N8" s="89">
        <f>'[4]4.Additions'!N8</f>
        <v>1.0158805931521957</v>
      </c>
      <c r="O8" s="89">
        <f>'[4]4.Additions'!O8</f>
        <v>0.42617396552548881</v>
      </c>
      <c r="P8" s="89">
        <f>'[4]4.Additions'!P8</f>
        <v>0.1893440298483984</v>
      </c>
      <c r="Q8" s="168">
        <f>'[4]4.Additions'!Q8</f>
        <v>0.91170079946581384</v>
      </c>
      <c r="R8" s="168">
        <f>'[4]4.Additions'!R8</f>
        <v>10.571816561201189</v>
      </c>
      <c r="S8" s="168">
        <f>'[4]4.Additions'!S8</f>
        <v>6.8272081136399025</v>
      </c>
      <c r="T8" s="168">
        <f>'[4]4.Additions'!T8</f>
        <v>4.7355896892066554</v>
      </c>
      <c r="U8" s="167"/>
      <c r="V8" s="167"/>
      <c r="W8" s="167"/>
      <c r="X8" s="167"/>
      <c r="Y8" s="167"/>
    </row>
    <row r="9" spans="1:25">
      <c r="C9" s="61">
        <v>2</v>
      </c>
      <c r="D9" s="75" t="s">
        <v>107</v>
      </c>
      <c r="E9" s="59"/>
      <c r="F9" s="59">
        <v>3</v>
      </c>
      <c r="G9" s="89">
        <f>'[4]4.Additions'!G9</f>
        <v>16.25831556373101</v>
      </c>
      <c r="H9" s="89">
        <f>'[4]4.Additions'!H9</f>
        <v>27.016053649098509</v>
      </c>
      <c r="I9" s="89">
        <f>'[4]4.Additions'!I9</f>
        <v>27.25264605281243</v>
      </c>
      <c r="J9" s="89">
        <f>'[4]4.Additions'!J9</f>
        <v>41.762761745686355</v>
      </c>
      <c r="K9" s="89">
        <f>'[4]4.Additions'!K9</f>
        <v>81.043123261654813</v>
      </c>
      <c r="L9" s="89">
        <f>'[4]4.Additions'!L9</f>
        <v>115.05161922377512</v>
      </c>
      <c r="M9" s="89">
        <f>'[4]4.Additions'!M9</f>
        <v>75.260253648920852</v>
      </c>
      <c r="N9" s="89">
        <f>'[4]4.Additions'!N9</f>
        <v>49.215924413036205</v>
      </c>
      <c r="O9" s="89">
        <f>'[4]4.Additions'!O9</f>
        <v>32.462287866689657</v>
      </c>
      <c r="P9" s="89">
        <f>'[4]4.Additions'!P9</f>
        <v>48.981782459330653</v>
      </c>
      <c r="Q9" s="168">
        <f>'[4]4.Additions'!Q9</f>
        <v>65.241677867092122</v>
      </c>
      <c r="R9" s="168">
        <f>'[4]4.Additions'!R9</f>
        <v>61.045465974789835</v>
      </c>
      <c r="S9" s="168">
        <f>'[4]4.Additions'!S9</f>
        <v>61.671513814838299</v>
      </c>
      <c r="T9" s="168">
        <f>'[4]4.Additions'!T9</f>
        <v>37.614221487855453</v>
      </c>
      <c r="U9" s="167"/>
      <c r="V9" s="167"/>
      <c r="W9" s="167"/>
      <c r="X9" s="167"/>
      <c r="Y9" s="167"/>
    </row>
    <row r="10" spans="1:25">
      <c r="C10" s="61">
        <v>3</v>
      </c>
      <c r="D10" s="75" t="s">
        <v>108</v>
      </c>
      <c r="E10" s="60"/>
      <c r="F10" s="59">
        <v>3</v>
      </c>
      <c r="G10" s="89">
        <f>'[4]4.Additions'!G10</f>
        <v>-9.875726093319194E-2</v>
      </c>
      <c r="H10" s="89">
        <f>'[4]4.Additions'!H10</f>
        <v>1.1200828157349898E-8</v>
      </c>
      <c r="I10" s="89">
        <f>'[4]4.Additions'!I10</f>
        <v>0</v>
      </c>
      <c r="J10" s="89">
        <f>'[4]4.Additions'!J10</f>
        <v>0</v>
      </c>
      <c r="K10" s="89">
        <f>'[4]4.Additions'!K10</f>
        <v>0.10460522144729381</v>
      </c>
      <c r="L10" s="89">
        <f>'[4]4.Additions'!L10</f>
        <v>6.0011602477717335E-2</v>
      </c>
      <c r="M10" s="89">
        <f>'[4]4.Additions'!M10</f>
        <v>7.9132445667772897</v>
      </c>
      <c r="N10" s="89">
        <f>'[4]4.Additions'!N10</f>
        <v>8.4545298452659274</v>
      </c>
      <c r="O10" s="89">
        <f>'[4]4.Additions'!O10</f>
        <v>3.9142426976750504</v>
      </c>
      <c r="P10" s="89">
        <f>'[4]4.Additions'!P10</f>
        <v>0.56584695616098624</v>
      </c>
      <c r="Q10" s="168">
        <f>'[4]4.Additions'!Q10</f>
        <v>0.41493091854738701</v>
      </c>
      <c r="R10" s="168">
        <f>'[4]4.Additions'!R10</f>
        <v>4.0127248393553856</v>
      </c>
      <c r="S10" s="168">
        <f>'[4]4.Additions'!S10</f>
        <v>3.4531726896093105</v>
      </c>
      <c r="T10" s="168">
        <f>'[4]4.Additions'!T10</f>
        <v>4.4221480519480522E-2</v>
      </c>
      <c r="U10" s="167"/>
      <c r="V10" s="167"/>
      <c r="W10" s="167"/>
      <c r="X10" s="167"/>
      <c r="Y10" s="167"/>
    </row>
    <row r="11" spans="1:25">
      <c r="C11" s="61">
        <v>4</v>
      </c>
      <c r="D11" s="75" t="s">
        <v>109</v>
      </c>
      <c r="E11" s="60"/>
      <c r="F11" s="59">
        <v>3</v>
      </c>
      <c r="G11" s="89">
        <f>'[4]4.Additions'!G11</f>
        <v>5.5376807942049879</v>
      </c>
      <c r="H11" s="89">
        <f>'[4]4.Additions'!H11</f>
        <v>6.4746018837196875</v>
      </c>
      <c r="I11" s="89">
        <f>'[4]4.Additions'!I11</f>
        <v>7.6767932437045303</v>
      </c>
      <c r="J11" s="89">
        <f>'[4]4.Additions'!J11</f>
        <v>10.782548079492122</v>
      </c>
      <c r="K11" s="89">
        <f>'[4]4.Additions'!K11</f>
        <v>6.9065525768754972</v>
      </c>
      <c r="L11" s="89">
        <f>'[4]4.Additions'!L11</f>
        <v>10.290825819534344</v>
      </c>
      <c r="M11" s="89">
        <f>'[4]4.Additions'!M11</f>
        <v>6.3338854269480107</v>
      </c>
      <c r="N11" s="89">
        <f>'[4]4.Additions'!N11</f>
        <v>11.230796727493047</v>
      </c>
      <c r="O11" s="89">
        <f>'[4]4.Additions'!O11</f>
        <v>12.179295470109796</v>
      </c>
      <c r="P11" s="89">
        <f>'[4]4.Additions'!P11</f>
        <v>12.092731412588478</v>
      </c>
      <c r="Q11" s="168">
        <f>'[4]4.Additions'!Q11</f>
        <v>9.3849357553893906</v>
      </c>
      <c r="R11" s="168">
        <f>'[4]4.Additions'!R11</f>
        <v>2.3540804570919422</v>
      </c>
      <c r="S11" s="168">
        <f>'[4]4.Additions'!S11</f>
        <v>-4.9724296057306418E-2</v>
      </c>
      <c r="T11" s="168">
        <f>'[4]4.Additions'!T11</f>
        <v>5.904706403037973E-2</v>
      </c>
      <c r="U11" s="167"/>
      <c r="V11" s="167"/>
      <c r="W11" s="167"/>
      <c r="X11" s="167"/>
      <c r="Y11" s="167"/>
    </row>
    <row r="12" spans="1:25">
      <c r="C12" s="82">
        <v>5</v>
      </c>
      <c r="D12" s="20" t="s">
        <v>110</v>
      </c>
      <c r="E12" s="15"/>
      <c r="F12" s="16">
        <v>3</v>
      </c>
      <c r="G12" s="113">
        <f t="shared" ref="G12" si="0">SUM(G8:G11)</f>
        <v>21.697239097002807</v>
      </c>
      <c r="H12" s="113">
        <f t="shared" ref="H12:O12" si="1">SUM(H8:H11)</f>
        <v>33.490655544019027</v>
      </c>
      <c r="I12" s="113">
        <f t="shared" si="1"/>
        <v>34.929439296516961</v>
      </c>
      <c r="J12" s="113">
        <f t="shared" si="1"/>
        <v>52.545309825178478</v>
      </c>
      <c r="K12" s="113">
        <f t="shared" si="1"/>
        <v>88.444966105537333</v>
      </c>
      <c r="L12" s="113">
        <f t="shared" si="1"/>
        <v>125.42565320197045</v>
      </c>
      <c r="M12" s="113">
        <f t="shared" si="1"/>
        <v>90.50068138195779</v>
      </c>
      <c r="N12" s="113">
        <f t="shared" si="1"/>
        <v>69.917131578947377</v>
      </c>
      <c r="O12" s="113">
        <f t="shared" si="1"/>
        <v>48.981999999999985</v>
      </c>
      <c r="P12" s="113">
        <f>SUM(P8:P11)</f>
        <v>61.829704857928519</v>
      </c>
      <c r="Q12" s="113">
        <f t="shared" ref="Q12:Y12" si="2">SUM(Q8:Q11)</f>
        <v>75.953245340494718</v>
      </c>
      <c r="R12" s="113">
        <f t="shared" si="2"/>
        <v>77.984087832438348</v>
      </c>
      <c r="S12" s="113">
        <f t="shared" si="2"/>
        <v>71.902170322030216</v>
      </c>
      <c r="T12" s="113">
        <f t="shared" si="2"/>
        <v>42.453079721611971</v>
      </c>
      <c r="U12" s="113">
        <f t="shared" si="2"/>
        <v>0</v>
      </c>
      <c r="V12" s="113">
        <f t="shared" si="2"/>
        <v>0</v>
      </c>
      <c r="W12" s="113">
        <f t="shared" si="2"/>
        <v>0</v>
      </c>
      <c r="X12" s="113">
        <f t="shared" si="2"/>
        <v>0</v>
      </c>
      <c r="Y12" s="114">
        <f t="shared" si="2"/>
        <v>0</v>
      </c>
    </row>
    <row r="14" spans="1:25" s="48" customFormat="1" ht="30.75" customHeight="1">
      <c r="C14" s="110" t="s">
        <v>43</v>
      </c>
      <c r="D14" s="106" t="s">
        <v>111</v>
      </c>
      <c r="E14" s="107"/>
      <c r="F14" s="108"/>
      <c r="G14" s="108"/>
      <c r="H14" s="108"/>
      <c r="I14" s="108"/>
      <c r="J14" s="108"/>
      <c r="K14" s="108"/>
      <c r="L14" s="108"/>
      <c r="M14" s="108"/>
      <c r="N14" s="108"/>
      <c r="O14" s="108"/>
      <c r="P14" s="108"/>
      <c r="Q14" s="108"/>
      <c r="R14" s="108"/>
      <c r="S14" s="108"/>
      <c r="T14" s="108"/>
      <c r="U14" s="108"/>
      <c r="Y14" s="109"/>
    </row>
    <row r="15" spans="1:25">
      <c r="C15" s="62">
        <v>6</v>
      </c>
      <c r="D15" s="95" t="s">
        <v>112</v>
      </c>
      <c r="E15" s="96"/>
      <c r="F15" s="2">
        <v>3</v>
      </c>
      <c r="G15" s="89">
        <f>'[4]4.Additions'!G15</f>
        <v>0</v>
      </c>
      <c r="H15" s="89">
        <f>'[4]4.Additions'!H15</f>
        <v>0</v>
      </c>
      <c r="I15" s="89">
        <f>'[4]4.Additions'!I15</f>
        <v>0</v>
      </c>
      <c r="J15" s="89">
        <f>'[4]4.Additions'!J15</f>
        <v>0</v>
      </c>
      <c r="K15" s="89">
        <f>'[4]4.Additions'!K15</f>
        <v>0</v>
      </c>
      <c r="L15" s="89">
        <f>'[4]4.Additions'!L15</f>
        <v>-1.0660098522167487E-3</v>
      </c>
      <c r="M15" s="89">
        <f>'[4]4.Additions'!M15</f>
        <v>1.1422264875239922E-2</v>
      </c>
      <c r="N15" s="89">
        <f>'[4]4.Additions'!N15</f>
        <v>1.0169172932330828E-3</v>
      </c>
      <c r="O15" s="89">
        <f>'[4]4.Additions'!O15</f>
        <v>0</v>
      </c>
      <c r="P15" s="89">
        <f>'[4]4.Additions'!P15</f>
        <v>0</v>
      </c>
      <c r="Q15" s="168">
        <f>'[4]4.Additions'!Q15</f>
        <v>0.7131419195574844</v>
      </c>
      <c r="R15" s="168">
        <f>'[4]4.Additions'!R15</f>
        <v>2.3567405786938083</v>
      </c>
      <c r="S15" s="168">
        <f>'[4]4.Additions'!S15</f>
        <v>9.2964036907730682E-2</v>
      </c>
      <c r="T15" s="168">
        <f>'[4]4.Additions'!T15</f>
        <v>0</v>
      </c>
      <c r="U15" s="167"/>
      <c r="V15" s="167"/>
      <c r="W15" s="167"/>
      <c r="X15" s="167"/>
      <c r="Y15" s="167"/>
    </row>
    <row r="16" spans="1:25">
      <c r="C16" s="61">
        <v>7</v>
      </c>
      <c r="D16" s="128" t="s">
        <v>113</v>
      </c>
      <c r="E16" s="97"/>
      <c r="F16" s="59">
        <v>3</v>
      </c>
      <c r="G16" s="89">
        <f>'[4]4.Additions'!G16</f>
        <v>87.298655091365902</v>
      </c>
      <c r="H16" s="89">
        <f>'[4]4.Additions'!H16</f>
        <v>69.095811212076271</v>
      </c>
      <c r="I16" s="89">
        <f>'[4]4.Additions'!I16</f>
        <v>143.26006119667633</v>
      </c>
      <c r="J16" s="89">
        <f>'[4]4.Additions'!J16</f>
        <v>41.672328614853107</v>
      </c>
      <c r="K16" s="89">
        <f>'[4]4.Additions'!K16</f>
        <v>39.014254059678493</v>
      </c>
      <c r="L16" s="89">
        <f>'[4]4.Additions'!L16</f>
        <v>-4.0934778325123151</v>
      </c>
      <c r="M16" s="89">
        <f>'[4]4.Additions'!M16</f>
        <v>-1.3291362763915546</v>
      </c>
      <c r="N16" s="89">
        <f>'[4]4.Additions'!N16</f>
        <v>1.7287593984962407E-2</v>
      </c>
      <c r="O16" s="89">
        <f>'[4]4.Additions'!O16</f>
        <v>2.4470000000000001</v>
      </c>
      <c r="P16" s="89">
        <f>'[4]4.Additions'!P16</f>
        <v>1.1107607699358388</v>
      </c>
      <c r="Q16" s="168">
        <f>'[4]4.Additions'!Q16</f>
        <v>19.931149209117756</v>
      </c>
      <c r="R16" s="168">
        <f>'[4]4.Additions'!R16</f>
        <v>26.85756961694139</v>
      </c>
      <c r="S16" s="168">
        <f>'[4]4.Additions'!S16</f>
        <v>14.078371582260347</v>
      </c>
      <c r="T16" s="168">
        <f>'[4]4.Additions'!T16</f>
        <v>21.746425936314289</v>
      </c>
      <c r="U16" s="167"/>
      <c r="V16" s="167"/>
      <c r="W16" s="167"/>
      <c r="X16" s="167"/>
      <c r="Y16" s="167"/>
    </row>
    <row r="17" spans="3:25">
      <c r="C17" s="61">
        <v>8</v>
      </c>
      <c r="D17" s="75" t="s">
        <v>114</v>
      </c>
      <c r="E17" s="60"/>
      <c r="F17" s="59">
        <v>3</v>
      </c>
      <c r="G17" s="89">
        <f>'[4]4.Additions'!G17</f>
        <v>10.898482393828207</v>
      </c>
      <c r="H17" s="89">
        <f>'[4]4.Additions'!H17</f>
        <v>3.3973727072670812</v>
      </c>
      <c r="I17" s="89">
        <f>'[4]4.Additions'!I17</f>
        <v>0.17084621979716016</v>
      </c>
      <c r="J17" s="89">
        <f>'[4]4.Additions'!J17</f>
        <v>6.9536677057372129</v>
      </c>
      <c r="K17" s="89">
        <f>'[4]4.Additions'!K17</f>
        <v>0.21011671640112806</v>
      </c>
      <c r="L17" s="89">
        <f>'[4]4.Additions'!L17</f>
        <v>-0.10020492610837438</v>
      </c>
      <c r="M17" s="89">
        <f>'[4]4.Additions'!M17</f>
        <v>2.076775431861804E-3</v>
      </c>
      <c r="N17" s="89">
        <f>'[4]4.Additions'!N17</f>
        <v>0</v>
      </c>
      <c r="O17" s="89">
        <f>'[4]4.Additions'!O17</f>
        <v>0</v>
      </c>
      <c r="P17" s="89">
        <f>'[4]4.Additions'!P17</f>
        <v>0</v>
      </c>
      <c r="Q17" s="168">
        <f>'[4]4.Additions'!Q17</f>
        <v>0</v>
      </c>
      <c r="R17" s="168">
        <f>'[4]4.Additions'!R17</f>
        <v>0</v>
      </c>
      <c r="S17" s="168">
        <f>'[4]4.Additions'!S17</f>
        <v>0</v>
      </c>
      <c r="T17" s="168">
        <f>'[4]4.Additions'!T17</f>
        <v>0</v>
      </c>
      <c r="U17" s="167"/>
      <c r="V17" s="167"/>
      <c r="W17" s="167"/>
      <c r="X17" s="167"/>
      <c r="Y17" s="167"/>
    </row>
    <row r="18" spans="3:25">
      <c r="C18" s="61">
        <v>9</v>
      </c>
      <c r="D18" s="75" t="s">
        <v>115</v>
      </c>
      <c r="E18" s="60"/>
      <c r="F18" s="59">
        <v>3</v>
      </c>
      <c r="G18" s="89">
        <f>'[4]4.Additions'!G18</f>
        <v>0</v>
      </c>
      <c r="H18" s="89">
        <f>'[4]4.Additions'!H18</f>
        <v>0</v>
      </c>
      <c r="I18" s="89">
        <f>'[4]4.Additions'!I18</f>
        <v>0</v>
      </c>
      <c r="J18" s="89">
        <f>'[4]4.Additions'!J18</f>
        <v>0</v>
      </c>
      <c r="K18" s="89">
        <f>'[4]4.Additions'!K18</f>
        <v>0</v>
      </c>
      <c r="L18" s="89">
        <f>'[4]4.Additions'!L18</f>
        <v>0</v>
      </c>
      <c r="M18" s="89">
        <f>'[4]4.Additions'!M18</f>
        <v>0</v>
      </c>
      <c r="N18" s="89">
        <f>'[4]4.Additions'!N18</f>
        <v>0</v>
      </c>
      <c r="O18" s="89">
        <f>'[4]4.Additions'!O18</f>
        <v>0</v>
      </c>
      <c r="P18" s="89">
        <f>'[4]4.Additions'!P18</f>
        <v>0</v>
      </c>
      <c r="Q18" s="168">
        <f>'[4]4.Additions'!Q18</f>
        <v>0</v>
      </c>
      <c r="R18" s="168">
        <f>'[4]4.Additions'!R18</f>
        <v>0</v>
      </c>
      <c r="S18" s="168">
        <f>'[4]4.Additions'!S18</f>
        <v>0</v>
      </c>
      <c r="T18" s="168">
        <f>'[4]4.Additions'!T18</f>
        <v>0</v>
      </c>
      <c r="U18" s="167"/>
      <c r="V18" s="167"/>
      <c r="W18" s="167"/>
      <c r="X18" s="167"/>
      <c r="Y18" s="167"/>
    </row>
    <row r="19" spans="3:25" ht="13.9" thickBot="1">
      <c r="C19" s="82">
        <v>10</v>
      </c>
      <c r="D19" s="20" t="s">
        <v>116</v>
      </c>
      <c r="E19" s="15"/>
      <c r="F19" s="16">
        <v>3</v>
      </c>
      <c r="G19" s="113">
        <f t="shared" ref="G19:H19" si="3">SUM(G15:G18)</f>
        <v>98.197137485194105</v>
      </c>
      <c r="H19" s="113">
        <f t="shared" si="3"/>
        <v>72.493183919343352</v>
      </c>
      <c r="I19" s="113">
        <f t="shared" ref="I19" si="4">SUM(I15:I18)</f>
        <v>143.4309074164735</v>
      </c>
      <c r="J19" s="113">
        <f t="shared" ref="J19" si="5">SUM(J15:J18)</f>
        <v>48.625996320590318</v>
      </c>
      <c r="K19" s="113">
        <f t="shared" ref="K19" si="6">SUM(K15:K18)</f>
        <v>39.224370776079624</v>
      </c>
      <c r="L19" s="113">
        <f t="shared" ref="L19" si="7">SUM(L15:L18)</f>
        <v>-4.1947487684729063</v>
      </c>
      <c r="M19" s="113">
        <f t="shared" ref="M19" si="8">SUM(M15:M18)</f>
        <v>-1.3156372360844528</v>
      </c>
      <c r="N19" s="113">
        <f t="shared" ref="N19" si="9">SUM(N15:N18)</f>
        <v>1.830451127819549E-2</v>
      </c>
      <c r="O19" s="113">
        <f t="shared" ref="O19" si="10">SUM(O15:O18)</f>
        <v>2.4470000000000001</v>
      </c>
      <c r="P19" s="113">
        <f>SUM(P15:P18)</f>
        <v>1.1107607699358388</v>
      </c>
      <c r="Q19" s="113">
        <f t="shared" ref="Q19" si="11">SUM(Q15:Q18)</f>
        <v>20.644291128675238</v>
      </c>
      <c r="R19" s="113">
        <f t="shared" ref="R19" si="12">SUM(R15:R18)</f>
        <v>29.2143101956352</v>
      </c>
      <c r="S19" s="113">
        <f t="shared" ref="S19" si="13">SUM(S15:S18)</f>
        <v>14.171335619168078</v>
      </c>
      <c r="T19" s="113">
        <f t="shared" ref="T19" si="14">SUM(T15:T18)</f>
        <v>21.746425936314289</v>
      </c>
      <c r="U19" s="113">
        <f t="shared" ref="U19" si="15">SUM(U15:U18)</f>
        <v>0</v>
      </c>
      <c r="V19" s="113">
        <f t="shared" ref="V19" si="16">SUM(V15:V18)</f>
        <v>0</v>
      </c>
      <c r="W19" s="113">
        <f t="shared" ref="W19" si="17">SUM(W15:W18)</f>
        <v>0</v>
      </c>
      <c r="X19" s="113">
        <f t="shared" ref="X19" si="18">SUM(X15:X18)</f>
        <v>0</v>
      </c>
      <c r="Y19" s="114">
        <f t="shared" ref="Y19" si="19">SUM(Y15:Y18)</f>
        <v>0</v>
      </c>
    </row>
    <row r="20" spans="3:25">
      <c r="C20" s="178"/>
      <c r="D20" s="179"/>
      <c r="E20" s="180"/>
      <c r="F20" s="180"/>
      <c r="G20" s="181"/>
      <c r="H20" s="181"/>
      <c r="I20" s="181"/>
      <c r="J20" s="181"/>
      <c r="K20" s="181"/>
      <c r="L20" s="181"/>
      <c r="M20" s="181"/>
      <c r="N20" s="181"/>
      <c r="O20" s="181"/>
      <c r="P20" s="181"/>
      <c r="Q20" s="181"/>
      <c r="R20" s="181"/>
      <c r="S20" s="181"/>
      <c r="T20" s="181"/>
      <c r="U20" s="181"/>
      <c r="V20" s="181"/>
      <c r="W20" s="181"/>
      <c r="X20" s="181"/>
      <c r="Y20" s="181"/>
    </row>
    <row r="21" spans="3:25" ht="13.9">
      <c r="C21" s="177" t="s">
        <v>223</v>
      </c>
      <c r="D21" s="10"/>
    </row>
    <row r="22" spans="3:25">
      <c r="C22" s="213" t="s">
        <v>224</v>
      </c>
      <c r="D22" s="213"/>
      <c r="E22" s="213"/>
      <c r="F22" s="213"/>
      <c r="G22" s="213"/>
      <c r="H22" s="213"/>
      <c r="I22" s="213"/>
      <c r="J22" s="213"/>
      <c r="K22" s="213"/>
      <c r="L22" s="213"/>
      <c r="M22" s="213"/>
      <c r="N22" s="213"/>
      <c r="O22" s="213"/>
      <c r="P22" s="213"/>
      <c r="Q22" s="213"/>
      <c r="R22" s="213"/>
      <c r="S22" s="213"/>
      <c r="T22" s="213"/>
      <c r="U22" s="213"/>
      <c r="V22" s="213"/>
      <c r="W22" s="213"/>
      <c r="X22" s="213"/>
      <c r="Y22" s="213"/>
    </row>
    <row r="23" spans="3:25">
      <c r="C23" s="213"/>
      <c r="D23" s="213"/>
      <c r="E23" s="213"/>
      <c r="F23" s="213"/>
      <c r="G23" s="213"/>
      <c r="H23" s="213"/>
      <c r="I23" s="213"/>
      <c r="J23" s="213"/>
      <c r="K23" s="213"/>
      <c r="L23" s="213"/>
      <c r="M23" s="213"/>
      <c r="N23" s="213"/>
      <c r="O23" s="213"/>
      <c r="P23" s="213"/>
      <c r="Q23" s="213"/>
      <c r="R23" s="213"/>
      <c r="S23" s="213"/>
      <c r="T23" s="213"/>
      <c r="U23" s="213"/>
      <c r="V23" s="213"/>
      <c r="W23" s="213"/>
      <c r="X23" s="213"/>
      <c r="Y23" s="213"/>
    </row>
    <row r="24" spans="3:25">
      <c r="D24" s="10"/>
    </row>
    <row r="25" spans="3:25">
      <c r="D25" s="10"/>
    </row>
    <row r="26" spans="3:25" ht="15.4">
      <c r="C26" s="191" t="s">
        <v>48</v>
      </c>
      <c r="D26" s="191"/>
      <c r="E26" s="23"/>
      <c r="F26" s="23"/>
      <c r="G26" s="23"/>
      <c r="H26" s="23"/>
      <c r="I26" s="23"/>
      <c r="J26" s="23"/>
      <c r="K26" s="23"/>
      <c r="L26" s="23"/>
      <c r="M26" s="23"/>
      <c r="N26" s="23"/>
    </row>
    <row r="27" spans="3:25" ht="15.4">
      <c r="C27" s="26"/>
      <c r="D27" s="27" t="s">
        <v>49</v>
      </c>
      <c r="E27" s="23"/>
      <c r="F27" s="23"/>
      <c r="G27" s="23"/>
      <c r="H27" s="23"/>
      <c r="I27" s="23"/>
      <c r="J27" s="23"/>
      <c r="K27" s="23"/>
      <c r="L27" s="23"/>
      <c r="M27" s="23"/>
      <c r="N27" s="23"/>
    </row>
    <row r="28" spans="3:25" ht="15.4">
      <c r="C28" s="28"/>
      <c r="D28" s="27" t="s">
        <v>50</v>
      </c>
      <c r="E28" s="23"/>
      <c r="F28" s="23"/>
      <c r="G28" s="23"/>
      <c r="H28" s="23"/>
      <c r="I28" s="23"/>
      <c r="J28" s="23"/>
      <c r="K28" s="23"/>
      <c r="L28" s="23"/>
      <c r="M28" s="23"/>
      <c r="N28" s="23"/>
    </row>
    <row r="29" spans="3:25" ht="15.4">
      <c r="C29" s="29"/>
      <c r="D29" s="27" t="s">
        <v>51</v>
      </c>
      <c r="E29" s="23"/>
      <c r="F29" s="23"/>
      <c r="G29" s="23"/>
      <c r="H29" s="23"/>
      <c r="I29" s="23"/>
      <c r="J29" s="23"/>
      <c r="K29" s="23"/>
      <c r="L29" s="23"/>
      <c r="M29" s="23"/>
      <c r="N29" s="23"/>
    </row>
    <row r="30" spans="3:25" ht="15.75" thickBot="1">
      <c r="C30" s="30"/>
      <c r="D30" s="31"/>
      <c r="E30" s="23"/>
      <c r="F30" s="23"/>
      <c r="G30" s="23"/>
      <c r="H30" s="23"/>
      <c r="I30" s="23"/>
      <c r="J30" s="23"/>
      <c r="K30" s="23"/>
      <c r="L30" s="23"/>
      <c r="M30" s="23"/>
      <c r="N30" s="23"/>
    </row>
    <row r="31" spans="3:25" ht="15" thickBot="1">
      <c r="C31" s="193" t="s">
        <v>52</v>
      </c>
      <c r="D31" s="194"/>
      <c r="E31" s="195"/>
    </row>
    <row r="32" spans="3:25" ht="14.65">
      <c r="C32" s="36"/>
      <c r="D32" s="37"/>
      <c r="E32" s="38"/>
    </row>
    <row r="33" spans="3:25">
      <c r="C33" s="111" t="s">
        <v>53</v>
      </c>
      <c r="D33" s="211" t="s">
        <v>54</v>
      </c>
      <c r="E33" s="212"/>
    </row>
    <row r="34" spans="3:25" ht="18" customHeight="1">
      <c r="C34" s="137">
        <v>1</v>
      </c>
      <c r="D34" s="207" t="s">
        <v>117</v>
      </c>
      <c r="E34" s="207"/>
      <c r="F34" s="207"/>
      <c r="G34" s="207"/>
      <c r="H34" s="207"/>
      <c r="I34" s="207"/>
      <c r="J34" s="207"/>
      <c r="K34" s="207"/>
      <c r="L34" s="207"/>
      <c r="M34" s="207"/>
      <c r="N34" s="207"/>
      <c r="O34" s="207"/>
      <c r="P34" s="207"/>
      <c r="Q34" s="207"/>
      <c r="R34" s="207"/>
      <c r="S34" s="207"/>
      <c r="T34" s="207"/>
      <c r="U34" s="207"/>
      <c r="V34" s="207"/>
      <c r="W34" s="207"/>
      <c r="X34" s="207"/>
      <c r="Y34" s="207"/>
    </row>
    <row r="35" spans="3:25" ht="18" customHeight="1">
      <c r="C35" s="138">
        <v>2</v>
      </c>
      <c r="D35" s="207" t="s">
        <v>118</v>
      </c>
      <c r="E35" s="207"/>
      <c r="F35" s="207"/>
      <c r="G35" s="207"/>
      <c r="H35" s="207"/>
      <c r="I35" s="207"/>
      <c r="J35" s="207"/>
      <c r="K35" s="207"/>
      <c r="L35" s="207"/>
      <c r="M35" s="207"/>
      <c r="N35" s="207"/>
      <c r="O35" s="207"/>
      <c r="P35" s="207"/>
      <c r="Q35" s="207"/>
      <c r="R35" s="207"/>
      <c r="S35" s="207"/>
      <c r="T35" s="207"/>
      <c r="U35" s="207"/>
      <c r="V35" s="207"/>
      <c r="W35" s="207"/>
      <c r="X35" s="207"/>
      <c r="Y35" s="207"/>
    </row>
    <row r="36" spans="3:25" ht="18" customHeight="1">
      <c r="C36" s="138">
        <v>3</v>
      </c>
      <c r="D36" s="207" t="s">
        <v>119</v>
      </c>
      <c r="E36" s="207"/>
      <c r="F36" s="207"/>
      <c r="G36" s="207"/>
      <c r="H36" s="207"/>
      <c r="I36" s="207"/>
      <c r="J36" s="207"/>
      <c r="K36" s="207"/>
      <c r="L36" s="207"/>
      <c r="M36" s="207"/>
      <c r="N36" s="207"/>
      <c r="O36" s="207"/>
      <c r="P36" s="207"/>
      <c r="Q36" s="207"/>
      <c r="R36" s="207"/>
      <c r="S36" s="207"/>
      <c r="T36" s="207"/>
      <c r="U36" s="207"/>
      <c r="V36" s="207"/>
      <c r="W36" s="207"/>
      <c r="X36" s="207"/>
      <c r="Y36" s="207"/>
    </row>
    <row r="37" spans="3:25" ht="18" customHeight="1">
      <c r="C37" s="138">
        <v>4</v>
      </c>
      <c r="D37" s="207" t="s">
        <v>120</v>
      </c>
      <c r="E37" s="207"/>
      <c r="F37" s="207"/>
      <c r="G37" s="207"/>
      <c r="H37" s="207"/>
      <c r="I37" s="207"/>
      <c r="J37" s="207"/>
      <c r="K37" s="207"/>
      <c r="L37" s="207"/>
      <c r="M37" s="207"/>
      <c r="N37" s="207"/>
      <c r="O37" s="207"/>
      <c r="P37" s="207"/>
      <c r="Q37" s="207"/>
      <c r="R37" s="207"/>
      <c r="S37" s="207"/>
      <c r="T37" s="207"/>
      <c r="U37" s="207"/>
      <c r="V37" s="207"/>
      <c r="W37" s="207"/>
      <c r="X37" s="207"/>
      <c r="Y37" s="207"/>
    </row>
    <row r="38" spans="3:25" ht="18" customHeight="1">
      <c r="C38" s="138">
        <v>5</v>
      </c>
      <c r="D38" s="207" t="s">
        <v>121</v>
      </c>
      <c r="E38" s="207"/>
      <c r="F38" s="207"/>
      <c r="G38" s="207"/>
      <c r="H38" s="207"/>
      <c r="I38" s="207"/>
      <c r="J38" s="207"/>
      <c r="K38" s="207"/>
      <c r="L38" s="207"/>
      <c r="M38" s="207"/>
      <c r="N38" s="207"/>
      <c r="O38" s="207"/>
      <c r="P38" s="207"/>
      <c r="Q38" s="207"/>
      <c r="R38" s="207"/>
      <c r="S38" s="207"/>
      <c r="T38" s="207"/>
      <c r="U38" s="207"/>
      <c r="V38" s="207"/>
      <c r="W38" s="207"/>
      <c r="X38" s="207"/>
      <c r="Y38" s="207"/>
    </row>
    <row r="39" spans="3:25" ht="18" customHeight="1">
      <c r="C39" s="138">
        <v>6</v>
      </c>
      <c r="D39" s="208" t="s">
        <v>122</v>
      </c>
      <c r="E39" s="208"/>
      <c r="F39" s="208"/>
      <c r="G39" s="208"/>
      <c r="H39" s="208"/>
      <c r="I39" s="208"/>
      <c r="J39" s="208"/>
      <c r="K39" s="208"/>
      <c r="L39" s="208"/>
      <c r="M39" s="208"/>
      <c r="N39" s="208"/>
      <c r="O39" s="208"/>
      <c r="P39" s="208"/>
      <c r="Q39" s="208"/>
      <c r="R39" s="208"/>
      <c r="S39" s="208"/>
      <c r="T39" s="208"/>
      <c r="U39" s="208"/>
      <c r="V39" s="208"/>
      <c r="W39" s="208"/>
      <c r="X39" s="208"/>
      <c r="Y39" s="208"/>
    </row>
    <row r="40" spans="3:25" ht="18" customHeight="1">
      <c r="C40" s="138">
        <v>7</v>
      </c>
      <c r="D40" s="208" t="s">
        <v>123</v>
      </c>
      <c r="E40" s="208"/>
      <c r="F40" s="208"/>
      <c r="G40" s="208"/>
      <c r="H40" s="208"/>
      <c r="I40" s="208"/>
      <c r="J40" s="208"/>
      <c r="K40" s="208"/>
      <c r="L40" s="208"/>
      <c r="M40" s="208"/>
      <c r="N40" s="208"/>
      <c r="O40" s="208"/>
      <c r="P40" s="208"/>
      <c r="Q40" s="208"/>
      <c r="R40" s="208"/>
      <c r="S40" s="208"/>
      <c r="T40" s="208"/>
      <c r="U40" s="208"/>
      <c r="V40" s="208"/>
      <c r="W40" s="208"/>
      <c r="X40" s="208"/>
      <c r="Y40" s="208"/>
    </row>
    <row r="41" spans="3:25" ht="18" customHeight="1">
      <c r="C41" s="138">
        <v>8</v>
      </c>
      <c r="D41" s="207" t="s">
        <v>124</v>
      </c>
      <c r="E41" s="207"/>
      <c r="F41" s="207"/>
      <c r="G41" s="207"/>
      <c r="H41" s="207"/>
      <c r="I41" s="207"/>
      <c r="J41" s="207"/>
      <c r="K41" s="207"/>
      <c r="L41" s="207"/>
      <c r="M41" s="207"/>
      <c r="N41" s="207"/>
      <c r="O41" s="207"/>
      <c r="P41" s="207"/>
      <c r="Q41" s="207"/>
      <c r="R41" s="207"/>
      <c r="S41" s="207"/>
      <c r="T41" s="207"/>
      <c r="U41" s="207"/>
      <c r="V41" s="207"/>
      <c r="W41" s="207"/>
      <c r="X41" s="207"/>
      <c r="Y41" s="207"/>
    </row>
    <row r="42" spans="3:25" ht="18" customHeight="1">
      <c r="C42" s="138">
        <v>9</v>
      </c>
      <c r="D42" s="207" t="s">
        <v>125</v>
      </c>
      <c r="E42" s="207"/>
      <c r="F42" s="207"/>
      <c r="G42" s="207"/>
      <c r="H42" s="207"/>
      <c r="I42" s="207"/>
      <c r="J42" s="207"/>
      <c r="K42" s="207"/>
      <c r="L42" s="207"/>
      <c r="M42" s="207"/>
      <c r="N42" s="207"/>
      <c r="O42" s="207"/>
      <c r="P42" s="207"/>
      <c r="Q42" s="207"/>
      <c r="R42" s="207"/>
      <c r="S42" s="207"/>
      <c r="T42" s="207"/>
      <c r="U42" s="207"/>
      <c r="V42" s="207"/>
      <c r="W42" s="207"/>
      <c r="X42" s="207"/>
      <c r="Y42" s="207"/>
    </row>
    <row r="43" spans="3:25" ht="18" customHeight="1">
      <c r="C43" s="139">
        <v>10</v>
      </c>
      <c r="D43" s="207" t="s">
        <v>126</v>
      </c>
      <c r="E43" s="207"/>
      <c r="F43" s="207"/>
      <c r="G43" s="207"/>
      <c r="H43" s="207"/>
      <c r="I43" s="207"/>
      <c r="J43" s="207"/>
      <c r="K43" s="207"/>
      <c r="L43" s="207"/>
      <c r="M43" s="207"/>
      <c r="N43" s="207"/>
      <c r="O43" s="207"/>
      <c r="P43" s="207"/>
      <c r="Q43" s="207"/>
      <c r="R43" s="207"/>
      <c r="S43" s="207"/>
      <c r="T43" s="207"/>
      <c r="U43" s="207"/>
      <c r="V43" s="207"/>
      <c r="W43" s="207"/>
      <c r="X43" s="207"/>
      <c r="Y43" s="207"/>
    </row>
  </sheetData>
  <mergeCells count="16">
    <mergeCell ref="D38:Y38"/>
    <mergeCell ref="C3:D3"/>
    <mergeCell ref="C26:D26"/>
    <mergeCell ref="D43:Y43"/>
    <mergeCell ref="D42:Y42"/>
    <mergeCell ref="D41:Y41"/>
    <mergeCell ref="D40:Y40"/>
    <mergeCell ref="D39:Y39"/>
    <mergeCell ref="D37:Y37"/>
    <mergeCell ref="D36:Y36"/>
    <mergeCell ref="D35:Y35"/>
    <mergeCell ref="D34:Y34"/>
    <mergeCell ref="G4:Y4"/>
    <mergeCell ref="D33:E33"/>
    <mergeCell ref="C31:E31"/>
    <mergeCell ref="C22:Y23"/>
  </mergeCells>
  <phoneticPr fontId="28" type="noConversion"/>
  <pageMargins left="0.70866141732283472" right="0.70866141732283472" top="0.74803149606299213" bottom="0.74803149606299213" header="0.31496062992125984" footer="0.31496062992125984"/>
  <pageSetup paperSize="9" scale="3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62362-01A9-43DC-BDF4-757FEBAA6238}">
  <sheetPr>
    <pageSetUpPr fitToPage="1"/>
  </sheetPr>
  <dimension ref="A1:Y48"/>
  <sheetViews>
    <sheetView tabSelected="1" topLeftCell="D1" zoomScaleNormal="100" zoomScaleSheetLayoutView="39" workbookViewId="0">
      <selection activeCell="O22" sqref="O22"/>
    </sheetView>
  </sheetViews>
  <sheetFormatPr defaultColWidth="8.6875" defaultRowHeight="13.5"/>
  <cols>
    <col min="1" max="1" width="3" customWidth="1"/>
    <col min="2" max="2" width="3.125" customWidth="1"/>
    <col min="3" max="3" width="5" customWidth="1"/>
    <col min="4" max="4" width="35.3125" customWidth="1"/>
    <col min="6" max="6" width="6.1875" customWidth="1"/>
    <col min="7" max="24" width="7.5" customWidth="1"/>
    <col min="25" max="25" width="8" customWidth="1"/>
    <col min="26" max="26" width="2.6875" customWidth="1"/>
  </cols>
  <sheetData>
    <row r="1" spans="1:25" ht="19.899999999999999">
      <c r="A1" s="9">
        <v>5</v>
      </c>
      <c r="B1" s="9" t="s">
        <v>127</v>
      </c>
      <c r="E1" s="188" t="s">
        <v>226</v>
      </c>
    </row>
    <row r="2" spans="1:25" ht="13.9" thickBot="1"/>
    <row r="3" spans="1:25" ht="26.25">
      <c r="C3" s="189" t="s">
        <v>27</v>
      </c>
      <c r="D3" s="190"/>
      <c r="E3" s="1" t="s">
        <v>28</v>
      </c>
      <c r="F3" s="63" t="s">
        <v>83</v>
      </c>
      <c r="G3" s="63" t="s">
        <v>84</v>
      </c>
      <c r="H3" s="63" t="s">
        <v>85</v>
      </c>
      <c r="I3" s="63" t="s">
        <v>86</v>
      </c>
      <c r="J3" s="63" t="s">
        <v>87</v>
      </c>
      <c r="K3" s="63" t="s">
        <v>88</v>
      </c>
      <c r="L3" s="63" t="s">
        <v>89</v>
      </c>
      <c r="M3" s="63" t="s">
        <v>90</v>
      </c>
      <c r="N3" s="63" t="s">
        <v>91</v>
      </c>
      <c r="O3" s="63" t="s">
        <v>92</v>
      </c>
      <c r="P3" s="63" t="s">
        <v>93</v>
      </c>
      <c r="Q3" s="63" t="s">
        <v>94</v>
      </c>
      <c r="R3" s="63" t="s">
        <v>95</v>
      </c>
      <c r="S3" s="63" t="s">
        <v>96</v>
      </c>
      <c r="T3" s="63" t="s">
        <v>97</v>
      </c>
      <c r="U3" s="63" t="s">
        <v>98</v>
      </c>
      <c r="V3" s="63" t="s">
        <v>99</v>
      </c>
      <c r="W3" s="63" t="s">
        <v>100</v>
      </c>
      <c r="X3" s="63" t="s">
        <v>101</v>
      </c>
      <c r="Y3" s="63" t="s">
        <v>102</v>
      </c>
    </row>
    <row r="4" spans="1:25" ht="18" customHeight="1">
      <c r="G4" s="209" t="s">
        <v>128</v>
      </c>
      <c r="H4" s="210"/>
      <c r="I4" s="210"/>
      <c r="J4" s="210"/>
      <c r="K4" s="210"/>
      <c r="L4" s="210"/>
      <c r="M4" s="210"/>
      <c r="N4" s="210"/>
      <c r="O4" s="210"/>
      <c r="P4" s="210"/>
      <c r="Q4" s="210"/>
      <c r="R4" s="210"/>
      <c r="S4" s="210"/>
      <c r="T4" s="210"/>
      <c r="U4" s="210"/>
      <c r="V4" s="210"/>
      <c r="W4" s="210"/>
      <c r="X4" s="210"/>
      <c r="Y4" s="210"/>
    </row>
    <row r="5" spans="1:25" ht="18" customHeight="1">
      <c r="G5" s="1" t="s">
        <v>104</v>
      </c>
      <c r="H5" s="1" t="s">
        <v>104</v>
      </c>
      <c r="I5" s="1" t="s">
        <v>104</v>
      </c>
      <c r="J5" s="1" t="s">
        <v>104</v>
      </c>
      <c r="K5" s="1" t="s">
        <v>104</v>
      </c>
      <c r="L5" s="1" t="s">
        <v>104</v>
      </c>
      <c r="M5" s="1" t="s">
        <v>104</v>
      </c>
      <c r="N5" s="1" t="s">
        <v>104</v>
      </c>
      <c r="O5" s="1" t="s">
        <v>104</v>
      </c>
      <c r="P5" s="1" t="s">
        <v>104</v>
      </c>
      <c r="Q5" s="1" t="s">
        <v>104</v>
      </c>
      <c r="R5" s="1" t="s">
        <v>104</v>
      </c>
      <c r="S5" s="1" t="s">
        <v>104</v>
      </c>
      <c r="T5" s="1" t="s">
        <v>104</v>
      </c>
      <c r="U5" s="1" t="s">
        <v>104</v>
      </c>
      <c r="V5" s="1" t="s">
        <v>104</v>
      </c>
      <c r="W5" s="1" t="s">
        <v>104</v>
      </c>
      <c r="X5" s="1" t="s">
        <v>104</v>
      </c>
      <c r="Y5" s="1" t="s">
        <v>104</v>
      </c>
    </row>
    <row r="6" spans="1:25" ht="16.5" customHeight="1">
      <c r="C6" s="8"/>
      <c r="D6" s="8"/>
      <c r="E6" s="8"/>
      <c r="F6" s="8"/>
      <c r="G6" s="8"/>
      <c r="H6" s="8"/>
      <c r="I6" s="8"/>
      <c r="J6" s="8"/>
      <c r="K6" s="8"/>
      <c r="L6" s="8"/>
      <c r="M6" s="8"/>
      <c r="N6" s="8"/>
      <c r="O6" s="8"/>
      <c r="P6" s="8"/>
      <c r="Q6" s="8"/>
      <c r="R6" s="46"/>
      <c r="S6" s="46"/>
      <c r="T6" s="46"/>
    </row>
    <row r="7" spans="1:25" ht="13.9" thickBot="1">
      <c r="C7" s="90" t="s">
        <v>36</v>
      </c>
      <c r="D7" s="91" t="s">
        <v>129</v>
      </c>
      <c r="E7" s="8"/>
      <c r="F7" s="8"/>
      <c r="G7" s="8"/>
      <c r="H7" s="8"/>
      <c r="I7" s="8"/>
      <c r="J7" s="8"/>
      <c r="K7" s="8"/>
      <c r="L7" s="8"/>
      <c r="M7" s="8"/>
      <c r="N7" s="8"/>
      <c r="O7" s="8"/>
      <c r="P7" s="8"/>
      <c r="Q7" s="8"/>
      <c r="R7" s="46"/>
      <c r="S7" s="46"/>
      <c r="T7" s="46"/>
      <c r="X7" s="64"/>
    </row>
    <row r="8" spans="1:25">
      <c r="C8" s="62">
        <v>1</v>
      </c>
      <c r="D8" s="19" t="s">
        <v>130</v>
      </c>
      <c r="E8" s="2"/>
      <c r="F8" s="2">
        <v>3</v>
      </c>
      <c r="G8" s="89">
        <f>'[4]5.Depreciation &amp; NMEAV'!G8</f>
        <v>-33.370453398317814</v>
      </c>
      <c r="H8" s="89">
        <f>'[4]5.Depreciation &amp; NMEAV'!H8</f>
        <v>-39.08246686038347</v>
      </c>
      <c r="I8" s="89">
        <f>'[4]5.Depreciation &amp; NMEAV'!I8</f>
        <v>-47.351386832078823</v>
      </c>
      <c r="J8" s="89">
        <f>'[4]5.Depreciation &amp; NMEAV'!J8</f>
        <v>-50.273839912204913</v>
      </c>
      <c r="K8" s="89">
        <f>'[4]5.Depreciation &amp; NMEAV'!K8</f>
        <v>-55.62364691271555</v>
      </c>
      <c r="L8" s="89">
        <f>'[4]5.Depreciation &amp; NMEAV'!L8</f>
        <v>-44.369</v>
      </c>
      <c r="M8" s="89">
        <f>'[4]5.Depreciation &amp; NMEAV'!M8</f>
        <v>-49.132999999999996</v>
      </c>
      <c r="N8" s="89">
        <f>'[4]5.Depreciation &amp; NMEAV'!N8</f>
        <v>-55.620999999999995</v>
      </c>
      <c r="O8" s="89">
        <f>'[4]5.Depreciation &amp; NMEAV'!O8</f>
        <v>-55.784999999999997</v>
      </c>
      <c r="P8" s="89">
        <f>'[4]5.Depreciation &amp; NMEAV'!P8</f>
        <v>-55.93074992890547</v>
      </c>
      <c r="Q8" s="89">
        <f>'[4]5.Depreciation &amp; NMEAV'!Q8</f>
        <v>-51.725777475359948</v>
      </c>
      <c r="R8" s="89">
        <f>'[4]5.Depreciation &amp; NMEAV'!R8</f>
        <v>-39.217590984821072</v>
      </c>
      <c r="S8" s="89">
        <f>'[4]5.Depreciation &amp; NMEAV'!S8</f>
        <v>-34.375952785902513</v>
      </c>
      <c r="T8" s="89">
        <f>'[4]5.Depreciation &amp; NMEAV'!T8</f>
        <v>-31.075462789802511</v>
      </c>
      <c r="U8" s="169"/>
      <c r="V8" s="169"/>
      <c r="W8" s="169"/>
      <c r="X8" s="169"/>
      <c r="Y8" s="170"/>
    </row>
    <row r="9" spans="1:25">
      <c r="C9" s="61">
        <v>2</v>
      </c>
      <c r="D9" s="19" t="s">
        <v>131</v>
      </c>
      <c r="E9" s="59"/>
      <c r="F9" s="59">
        <v>3</v>
      </c>
      <c r="G9" s="92"/>
      <c r="H9" s="92"/>
      <c r="I9" s="92"/>
      <c r="J9" s="92"/>
      <c r="K9" s="92"/>
      <c r="L9" s="92"/>
      <c r="M9" s="92"/>
      <c r="N9" s="92"/>
      <c r="O9" s="92"/>
      <c r="P9" s="89">
        <f>'[4]5.Depreciation &amp; NMEAV'!P9</f>
        <v>-3.5340918802451702</v>
      </c>
      <c r="Q9" s="89">
        <f>'[4]5.Depreciation &amp; NMEAV'!Q9</f>
        <v>-16.304572052990018</v>
      </c>
      <c r="R9" s="89">
        <f>'[4]5.Depreciation &amp; NMEAV'!R9</f>
        <v>-20.086684846579612</v>
      </c>
      <c r="S9" s="89">
        <f>'[4]5.Depreciation &amp; NMEAV'!S9</f>
        <v>-25.211468027255545</v>
      </c>
      <c r="T9" s="89">
        <f>'[4]5.Depreciation &amp; NMEAV'!T9</f>
        <v>-31.504853299182987</v>
      </c>
      <c r="U9" s="92"/>
      <c r="V9" s="92"/>
      <c r="W9" s="92"/>
      <c r="X9" s="92"/>
      <c r="Y9" s="171"/>
    </row>
    <row r="10" spans="1:25">
      <c r="C10" s="85">
        <v>3</v>
      </c>
      <c r="D10" s="152" t="s">
        <v>132</v>
      </c>
      <c r="E10" s="17"/>
      <c r="F10" s="60">
        <v>3</v>
      </c>
      <c r="G10" s="151"/>
      <c r="H10" s="151"/>
      <c r="I10" s="151"/>
      <c r="J10" s="151"/>
      <c r="K10" s="151"/>
      <c r="L10" s="151"/>
      <c r="M10" s="151"/>
      <c r="N10" s="151"/>
      <c r="O10" s="151"/>
      <c r="P10" s="151"/>
      <c r="Q10" s="151"/>
      <c r="R10" s="151"/>
      <c r="S10" s="151"/>
      <c r="T10" s="151"/>
      <c r="U10" s="151"/>
      <c r="V10" s="151"/>
      <c r="W10" s="151"/>
      <c r="X10" s="151"/>
      <c r="Y10" s="172"/>
    </row>
    <row r="11" spans="1:25" ht="13.9" thickBot="1">
      <c r="C11" s="82">
        <v>4</v>
      </c>
      <c r="D11" s="20" t="s">
        <v>133</v>
      </c>
      <c r="E11" s="15"/>
      <c r="F11" s="16">
        <v>3</v>
      </c>
      <c r="G11" s="113">
        <f t="shared" ref="G11:Y11" si="0">SUM(G8:G9)</f>
        <v>-33.370453398317814</v>
      </c>
      <c r="H11" s="113">
        <f t="shared" si="0"/>
        <v>-39.08246686038347</v>
      </c>
      <c r="I11" s="113">
        <f t="shared" si="0"/>
        <v>-47.351386832078823</v>
      </c>
      <c r="J11" s="113">
        <f t="shared" si="0"/>
        <v>-50.273839912204913</v>
      </c>
      <c r="K11" s="113">
        <f t="shared" si="0"/>
        <v>-55.62364691271555</v>
      </c>
      <c r="L11" s="113">
        <f t="shared" si="0"/>
        <v>-44.369</v>
      </c>
      <c r="M11" s="113">
        <f t="shared" si="0"/>
        <v>-49.132999999999996</v>
      </c>
      <c r="N11" s="113">
        <f t="shared" si="0"/>
        <v>-55.620999999999995</v>
      </c>
      <c r="O11" s="113">
        <f t="shared" si="0"/>
        <v>-55.784999999999997</v>
      </c>
      <c r="P11" s="113">
        <f t="shared" si="0"/>
        <v>-59.464841809150641</v>
      </c>
      <c r="Q11" s="113">
        <f t="shared" si="0"/>
        <v>-68.030349528349973</v>
      </c>
      <c r="R11" s="113">
        <f t="shared" si="0"/>
        <v>-59.304275831400687</v>
      </c>
      <c r="S11" s="113">
        <f t="shared" si="0"/>
        <v>-59.587420813158062</v>
      </c>
      <c r="T11" s="113">
        <f t="shared" si="0"/>
        <v>-62.580316088985498</v>
      </c>
      <c r="U11" s="113">
        <f t="shared" si="0"/>
        <v>0</v>
      </c>
      <c r="V11" s="113">
        <f t="shared" si="0"/>
        <v>0</v>
      </c>
      <c r="W11" s="113">
        <f t="shared" si="0"/>
        <v>0</v>
      </c>
      <c r="X11" s="113">
        <f t="shared" si="0"/>
        <v>0</v>
      </c>
      <c r="Y11" s="114">
        <f t="shared" si="0"/>
        <v>0</v>
      </c>
    </row>
    <row r="12" spans="1:25">
      <c r="C12" s="7"/>
      <c r="D12" s="8"/>
      <c r="E12" s="6"/>
      <c r="F12" s="6"/>
      <c r="G12" s="136"/>
      <c r="H12" s="136"/>
      <c r="I12" s="136"/>
      <c r="J12" s="136"/>
      <c r="K12" s="136"/>
      <c r="L12" s="136"/>
      <c r="M12" s="136"/>
      <c r="N12" s="136"/>
      <c r="O12" s="136"/>
      <c r="P12" s="136"/>
      <c r="Q12" s="136"/>
      <c r="R12" s="136"/>
      <c r="S12" s="136"/>
      <c r="T12" s="136"/>
      <c r="U12" s="136"/>
      <c r="V12" s="136"/>
      <c r="W12" s="136"/>
      <c r="X12" s="136"/>
      <c r="Y12" s="136"/>
    </row>
    <row r="13" spans="1:25">
      <c r="C13" s="7"/>
      <c r="D13" s="8"/>
      <c r="E13" s="6"/>
      <c r="F13" s="6"/>
      <c r="G13" s="136"/>
      <c r="H13" s="136"/>
      <c r="I13" s="136"/>
      <c r="J13" s="136"/>
      <c r="K13" s="136"/>
      <c r="L13" s="136"/>
      <c r="M13" s="136"/>
      <c r="N13" s="136"/>
      <c r="O13" s="136"/>
      <c r="P13" s="136"/>
      <c r="Q13" s="136"/>
      <c r="R13" s="136"/>
      <c r="S13" s="136"/>
      <c r="T13" s="136"/>
      <c r="U13" s="136"/>
      <c r="V13" s="136"/>
      <c r="W13" s="136"/>
      <c r="X13" s="136"/>
      <c r="Y13" s="136"/>
    </row>
    <row r="14" spans="1:25">
      <c r="C14" s="7"/>
      <c r="D14" s="8"/>
      <c r="E14" s="6"/>
      <c r="F14" s="6"/>
      <c r="G14" s="63" t="s">
        <v>84</v>
      </c>
      <c r="H14" s="63" t="s">
        <v>85</v>
      </c>
      <c r="I14" s="63" t="s">
        <v>86</v>
      </c>
      <c r="J14" s="63" t="s">
        <v>87</v>
      </c>
      <c r="K14" s="63" t="s">
        <v>88</v>
      </c>
      <c r="L14" s="63" t="s">
        <v>89</v>
      </c>
      <c r="M14" s="63" t="s">
        <v>90</v>
      </c>
      <c r="N14" s="63" t="s">
        <v>91</v>
      </c>
      <c r="O14" s="63" t="s">
        <v>92</v>
      </c>
      <c r="P14" s="63" t="s">
        <v>93</v>
      </c>
      <c r="Q14" s="63" t="s">
        <v>94</v>
      </c>
      <c r="R14" s="63" t="s">
        <v>95</v>
      </c>
      <c r="S14" s="63" t="s">
        <v>96</v>
      </c>
      <c r="T14" s="63" t="s">
        <v>97</v>
      </c>
      <c r="U14" s="63" t="s">
        <v>98</v>
      </c>
      <c r="V14" s="63" t="s">
        <v>99</v>
      </c>
      <c r="W14" s="63" t="s">
        <v>100</v>
      </c>
      <c r="X14" s="63" t="s">
        <v>101</v>
      </c>
      <c r="Y14" s="63" t="s">
        <v>102</v>
      </c>
    </row>
    <row r="15" spans="1:25" ht="17.25" customHeight="1">
      <c r="C15" s="7"/>
      <c r="D15" s="8"/>
      <c r="E15" s="6"/>
      <c r="F15" s="6"/>
      <c r="G15" s="209" t="s">
        <v>134</v>
      </c>
      <c r="H15" s="210"/>
      <c r="I15" s="210"/>
      <c r="J15" s="210"/>
      <c r="K15" s="210"/>
      <c r="L15" s="210"/>
      <c r="M15" s="210"/>
      <c r="N15" s="210"/>
      <c r="O15" s="210"/>
      <c r="P15" s="210"/>
      <c r="Q15" s="210"/>
      <c r="R15" s="210"/>
      <c r="S15" s="210"/>
      <c r="T15" s="210"/>
      <c r="U15" s="210"/>
      <c r="V15" s="210"/>
      <c r="W15" s="210"/>
      <c r="X15" s="210"/>
      <c r="Y15" s="210"/>
    </row>
    <row r="16" spans="1:25">
      <c r="C16" s="7"/>
      <c r="D16" s="8"/>
      <c r="E16" s="6"/>
      <c r="F16" s="6"/>
      <c r="G16" s="1" t="s">
        <v>104</v>
      </c>
      <c r="H16" s="1" t="s">
        <v>104</v>
      </c>
      <c r="I16" s="1" t="s">
        <v>104</v>
      </c>
      <c r="J16" s="1" t="s">
        <v>104</v>
      </c>
      <c r="K16" s="1" t="s">
        <v>104</v>
      </c>
      <c r="L16" s="1" t="s">
        <v>104</v>
      </c>
      <c r="M16" s="1" t="s">
        <v>104</v>
      </c>
      <c r="N16" s="1" t="s">
        <v>104</v>
      </c>
      <c r="O16" s="1" t="s">
        <v>104</v>
      </c>
      <c r="P16" s="1" t="s">
        <v>104</v>
      </c>
      <c r="Q16" s="1" t="s">
        <v>104</v>
      </c>
      <c r="R16" s="1" t="s">
        <v>104</v>
      </c>
      <c r="S16" s="1" t="s">
        <v>104</v>
      </c>
      <c r="T16" s="1" t="s">
        <v>104</v>
      </c>
      <c r="U16" s="1" t="s">
        <v>104</v>
      </c>
      <c r="V16" s="1" t="s">
        <v>104</v>
      </c>
      <c r="W16" s="1" t="s">
        <v>104</v>
      </c>
      <c r="X16" s="1" t="s">
        <v>104</v>
      </c>
      <c r="Y16" s="1" t="s">
        <v>104</v>
      </c>
    </row>
    <row r="17" spans="3:25">
      <c r="C17" s="7"/>
      <c r="D17" s="8"/>
      <c r="E17" s="6"/>
      <c r="F17" s="6"/>
      <c r="G17" s="136"/>
      <c r="H17" s="136"/>
      <c r="I17" s="136"/>
      <c r="J17" s="136"/>
      <c r="K17" s="136"/>
      <c r="L17" s="136"/>
      <c r="M17" s="136"/>
      <c r="N17" s="136"/>
      <c r="O17" s="136"/>
      <c r="P17" s="136"/>
      <c r="Q17" s="136"/>
      <c r="R17" s="136"/>
      <c r="S17" s="136"/>
      <c r="T17" s="136"/>
      <c r="U17" s="136"/>
      <c r="V17" s="136"/>
      <c r="W17" s="136"/>
      <c r="X17" s="136"/>
      <c r="Y17" s="136"/>
    </row>
    <row r="18" spans="3:25">
      <c r="C18" s="90" t="s">
        <v>43</v>
      </c>
      <c r="D18" s="91" t="s">
        <v>135</v>
      </c>
      <c r="E18" s="8"/>
      <c r="F18" s="8"/>
      <c r="G18" s="8"/>
      <c r="H18" s="8"/>
      <c r="I18" s="8"/>
      <c r="J18" s="8"/>
      <c r="K18" s="8"/>
      <c r="L18" s="8"/>
      <c r="M18" s="8"/>
      <c r="N18" s="8"/>
      <c r="O18" s="8"/>
      <c r="P18" s="8"/>
      <c r="Q18" s="8"/>
      <c r="R18" s="46"/>
      <c r="S18" s="46"/>
      <c r="T18" s="46"/>
    </row>
    <row r="19" spans="3:25">
      <c r="C19" s="62">
        <v>5</v>
      </c>
      <c r="D19" s="143" t="s">
        <v>136</v>
      </c>
      <c r="E19" s="2"/>
      <c r="F19" s="14">
        <v>3</v>
      </c>
      <c r="G19" s="146">
        <f>G25-G24-G21-G20</f>
        <v>1118.7722722411622</v>
      </c>
      <c r="H19" s="146">
        <f t="shared" ref="H19:N19" si="1">H25-H24-H21-H20</f>
        <v>1401.5190179784111</v>
      </c>
      <c r="I19" s="146">
        <f t="shared" si="1"/>
        <v>1428.6773373822125</v>
      </c>
      <c r="J19" s="146">
        <f t="shared" si="1"/>
        <v>1532.153785162235</v>
      </c>
      <c r="K19" s="146">
        <f t="shared" si="1"/>
        <v>1583.8313483267314</v>
      </c>
      <c r="L19" s="146">
        <f t="shared" si="1"/>
        <v>1606.9178653568617</v>
      </c>
      <c r="M19" s="146">
        <f t="shared" si="1"/>
        <v>1620.5017085390612</v>
      </c>
      <c r="N19" s="146">
        <f t="shared" si="1"/>
        <v>1614.3835877553352</v>
      </c>
      <c r="O19" s="146">
        <f>O25-O24-O21-O20</f>
        <v>1605.8723169144632</v>
      </c>
      <c r="P19" s="146">
        <f>O25</f>
        <v>1572.739</v>
      </c>
      <c r="Q19" s="146">
        <f t="shared" ref="Q19:Y19" si="2">P25</f>
        <v>1577.9586061518648</v>
      </c>
      <c r="R19" s="146">
        <f t="shared" si="2"/>
        <v>1452.6923054363108</v>
      </c>
      <c r="S19" s="146">
        <f t="shared" si="2"/>
        <v>1484.6105118777766</v>
      </c>
      <c r="T19" s="146">
        <f t="shared" si="2"/>
        <v>1488.9117283807227</v>
      </c>
      <c r="U19" s="146">
        <f t="shared" si="2"/>
        <v>1463.3248408465604</v>
      </c>
      <c r="V19" s="146">
        <f t="shared" si="2"/>
        <v>1463.3248408465604</v>
      </c>
      <c r="W19" s="146">
        <f t="shared" si="2"/>
        <v>1463.3248408465604</v>
      </c>
      <c r="X19" s="146">
        <f t="shared" si="2"/>
        <v>1463.3248408465604</v>
      </c>
      <c r="Y19" s="146">
        <f t="shared" si="2"/>
        <v>1463.3248408465604</v>
      </c>
    </row>
    <row r="20" spans="3:25">
      <c r="C20" s="65">
        <v>6</v>
      </c>
      <c r="D20" s="144" t="s">
        <v>82</v>
      </c>
      <c r="E20" s="67"/>
      <c r="F20" s="150">
        <v>3</v>
      </c>
      <c r="G20" s="141">
        <f>'4.Additions'!G12+'4.Additions'!G19</f>
        <v>119.89437658219691</v>
      </c>
      <c r="H20" s="141">
        <f>'4.Additions'!H12+'4.Additions'!H19</f>
        <v>105.98383946336239</v>
      </c>
      <c r="I20" s="141">
        <f>'4.Additions'!I12+'4.Additions'!I19</f>
        <v>178.36034671299046</v>
      </c>
      <c r="J20" s="141">
        <f>'4.Additions'!J12+'4.Additions'!J19</f>
        <v>101.1713061457688</v>
      </c>
      <c r="K20" s="141">
        <f>'4.Additions'!K12+'4.Additions'!K19</f>
        <v>127.66933688161696</v>
      </c>
      <c r="L20" s="141">
        <f>'4.Additions'!L12+'4.Additions'!L19</f>
        <v>121.23090443349754</v>
      </c>
      <c r="M20" s="141">
        <f>'4.Additions'!M12+'4.Additions'!M19</f>
        <v>89.185044145873334</v>
      </c>
      <c r="N20" s="141">
        <f>'4.Additions'!N12+'4.Additions'!N19</f>
        <v>69.935436090225579</v>
      </c>
      <c r="O20" s="141">
        <f>'4.Additions'!O12+'4.Additions'!O19</f>
        <v>51.428999999999988</v>
      </c>
      <c r="P20" s="141">
        <f>'4.Additions'!P12+'4.Additions'!P19</f>
        <v>62.940465627864356</v>
      </c>
      <c r="Q20" s="141">
        <f>'4.Additions'!Q12+'4.Additions'!Q19</f>
        <v>96.597536469169953</v>
      </c>
      <c r="R20" s="141">
        <f>'4.Additions'!R12+'4.Additions'!R19</f>
        <v>107.19839802807354</v>
      </c>
      <c r="S20" s="141">
        <f>'4.Additions'!S12+'4.Additions'!S19</f>
        <v>86.073505941198292</v>
      </c>
      <c r="T20" s="141">
        <f>'4.Additions'!T12+'4.Additions'!T19</f>
        <v>64.199505657926267</v>
      </c>
      <c r="U20" s="141">
        <f>'4.Additions'!U12+'4.Additions'!U19</f>
        <v>0</v>
      </c>
      <c r="V20" s="141">
        <f>'4.Additions'!V12+'4.Additions'!V19</f>
        <v>0</v>
      </c>
      <c r="W20" s="141">
        <f>'4.Additions'!W12+'4.Additions'!W19</f>
        <v>0</v>
      </c>
      <c r="X20" s="141">
        <f>'4.Additions'!X12+'4.Additions'!X19</f>
        <v>0</v>
      </c>
      <c r="Y20" s="141">
        <f>'4.Additions'!Y12+'4.Additions'!Y19</f>
        <v>0</v>
      </c>
    </row>
    <row r="21" spans="3:25">
      <c r="C21" s="61">
        <v>7</v>
      </c>
      <c r="D21" s="19" t="s">
        <v>137</v>
      </c>
      <c r="E21" s="67"/>
      <c r="F21" s="150">
        <v>3</v>
      </c>
      <c r="G21" s="89">
        <f>'[4]5.Depreciation &amp; NMEAV'!G21</f>
        <v>-34.561745214184356</v>
      </c>
      <c r="H21" s="89">
        <f>'[4]5.Depreciation &amp; NMEAV'!H21</f>
        <v>-40.36464535067207</v>
      </c>
      <c r="I21" s="89">
        <f>'[4]5.Depreciation &amp; NMEAV'!I21</f>
        <v>-48.512821648296061</v>
      </c>
      <c r="J21" s="89">
        <f>'[4]5.Depreciation &amp; NMEAV'!J21</f>
        <v>-50.727661865092379</v>
      </c>
      <c r="K21" s="89">
        <f>'[4]5.Depreciation &amp; NMEAV'!K21</f>
        <v>-56.489039611383575</v>
      </c>
      <c r="L21" s="89">
        <f>'[4]5.Depreciation &amp; NMEAV'!L21</f>
        <v>-63.181064176699614</v>
      </c>
      <c r="M21" s="89">
        <f>'[4]5.Depreciation &amp; NMEAV'!M21</f>
        <v>-66.202861539516746</v>
      </c>
      <c r="N21" s="89">
        <f>'[4]5.Depreciation &amp; NMEAV'!N21</f>
        <v>-66.833156159432306</v>
      </c>
      <c r="O21" s="89">
        <f>-'[4]5.Depreciation &amp; NMEAV'!O21</f>
        <v>-69.5496369983302</v>
      </c>
      <c r="P21" s="89">
        <f>'[4]5.Depreciation &amp; NMEAV'!P21</f>
        <v>-70.973838230598233</v>
      </c>
      <c r="Q21" s="89">
        <f>'[4]5.Depreciation &amp; NMEAV'!Q21</f>
        <v>-67.374261571083466</v>
      </c>
      <c r="R21" s="89">
        <f>'[4]5.Depreciation &amp; NMEAV'!R21</f>
        <v>-58.444991980845536</v>
      </c>
      <c r="S21" s="89">
        <f>'[4]5.Depreciation &amp; NMEAV'!S21</f>
        <v>-58.535518715581134</v>
      </c>
      <c r="T21" s="89">
        <f>'[4]5.Depreciation &amp; NMEAV'!T21</f>
        <v>-61.522201317024795</v>
      </c>
      <c r="U21" s="173"/>
      <c r="V21" s="173"/>
      <c r="W21" s="173"/>
      <c r="X21" s="173"/>
      <c r="Y21" s="174"/>
    </row>
    <row r="22" spans="3:25">
      <c r="C22" s="61">
        <v>8</v>
      </c>
      <c r="D22" s="152" t="s">
        <v>138</v>
      </c>
      <c r="E22" s="67"/>
      <c r="F22" s="150">
        <v>3</v>
      </c>
      <c r="G22" s="92"/>
      <c r="H22" s="92"/>
      <c r="I22" s="92"/>
      <c r="J22" s="92"/>
      <c r="K22" s="92"/>
      <c r="L22" s="92"/>
      <c r="M22" s="92"/>
      <c r="N22" s="92"/>
      <c r="O22" s="92"/>
      <c r="P22" s="89">
        <f>'[4]5.Depreciation &amp; NMEAV'!P22</f>
        <v>-3.5340918802451702</v>
      </c>
      <c r="Q22" s="89">
        <f>'[4]5.Depreciation &amp; NMEAV'!Q22</f>
        <v>-16.2953315732336</v>
      </c>
      <c r="R22" s="89">
        <f>'[4]5.Depreciation &amp; NMEAV'!R22</f>
        <v>-19.996500909987436</v>
      </c>
      <c r="S22" s="89">
        <f>'[4]5.Depreciation &amp; NMEAV'!S22</f>
        <v>-25.05365372711864</v>
      </c>
      <c r="T22" s="89">
        <f>'[4]5.Depreciation &amp; NMEAV'!T22</f>
        <v>-31.276912315657228</v>
      </c>
      <c r="U22" s="92"/>
      <c r="V22" s="92"/>
      <c r="W22" s="92"/>
      <c r="X22" s="92"/>
      <c r="Y22" s="171"/>
    </row>
    <row r="23" spans="3:25">
      <c r="C23" s="61">
        <v>9</v>
      </c>
      <c r="D23" s="152" t="s">
        <v>139</v>
      </c>
      <c r="E23" s="67"/>
      <c r="F23" s="150">
        <v>3</v>
      </c>
      <c r="G23" s="151"/>
      <c r="H23" s="151"/>
      <c r="I23" s="151"/>
      <c r="J23" s="151"/>
      <c r="K23" s="151"/>
      <c r="L23" s="151"/>
      <c r="M23" s="151"/>
      <c r="N23" s="151"/>
      <c r="O23" s="151"/>
      <c r="P23" s="151"/>
      <c r="Q23" s="151"/>
      <c r="R23" s="151"/>
      <c r="S23" s="151"/>
      <c r="T23" s="151"/>
      <c r="U23" s="151"/>
      <c r="V23" s="151"/>
      <c r="W23" s="151"/>
      <c r="X23" s="151"/>
      <c r="Y23" s="172"/>
    </row>
    <row r="24" spans="3:25">
      <c r="C24" s="61">
        <v>10</v>
      </c>
      <c r="D24" s="144" t="s">
        <v>140</v>
      </c>
      <c r="E24" s="59"/>
      <c r="F24" s="133">
        <v>3</v>
      </c>
      <c r="G24" s="89">
        <f>'[4]5.Depreciation &amp; NMEAV'!G24</f>
        <v>197.4141143692363</v>
      </c>
      <c r="H24" s="89">
        <f>'[4]5.Depreciation &amp; NMEAV'!H24</f>
        <v>-38.460874708888717</v>
      </c>
      <c r="I24" s="89">
        <f>'[4]5.Depreciation &amp; NMEAV'!I24</f>
        <v>-26.371077284671763</v>
      </c>
      <c r="J24" s="89">
        <f>'[4]5.Depreciation &amp; NMEAV'!J24</f>
        <v>1.2339188838200199</v>
      </c>
      <c r="K24" s="89">
        <f>'[4]5.Depreciation &amp; NMEAV'!K24</f>
        <v>-48.093780240103222</v>
      </c>
      <c r="L24" s="89">
        <f>'[4]5.Depreciation &amp; NMEAV'!L24</f>
        <v>-44.465997074598299</v>
      </c>
      <c r="M24" s="89">
        <f>'[4]5.Depreciation &amp; NMEAV'!M24</f>
        <v>-29.100303390082541</v>
      </c>
      <c r="N24" s="89">
        <f>'[4]5.Depreciation &amp; NMEAV'!N24</f>
        <v>-11.613550771665194</v>
      </c>
      <c r="O24" s="89">
        <f>'[4]5.Depreciation &amp; NMEAV'!O24</f>
        <v>-15.012679916132944</v>
      </c>
      <c r="P24" s="89">
        <f>'[4]5.Depreciation &amp; NMEAV'!P24</f>
        <v>16.787070634843772</v>
      </c>
      <c r="Q24" s="89">
        <f>'[4]5.Depreciation &amp; NMEAV'!Q24</f>
        <v>-138.19424404040683</v>
      </c>
      <c r="R24" s="89">
        <f>'[4]5.Depreciation &amp; NMEAV'!R24</f>
        <v>3.1613013042252143</v>
      </c>
      <c r="S24" s="89">
        <f>'[4]5.Depreciation &amp; NMEAV'!S24</f>
        <v>1.8168830044473041</v>
      </c>
      <c r="T24" s="89">
        <f>'[4]5.Depreciation &amp; NMEAV'!T24</f>
        <v>3.012720440593522</v>
      </c>
      <c r="U24" s="92"/>
      <c r="V24" s="92"/>
      <c r="W24" s="92"/>
      <c r="X24" s="92"/>
      <c r="Y24" s="175"/>
    </row>
    <row r="25" spans="3:25" ht="15.75" customHeight="1">
      <c r="C25" s="82">
        <v>11</v>
      </c>
      <c r="D25" s="145" t="s">
        <v>141</v>
      </c>
      <c r="E25" s="15"/>
      <c r="F25" s="15">
        <v>3</v>
      </c>
      <c r="G25" s="147">
        <f t="shared" ref="G25:N25" si="3">H19</f>
        <v>1401.5190179784111</v>
      </c>
      <c r="H25" s="147">
        <f t="shared" si="3"/>
        <v>1428.6773373822125</v>
      </c>
      <c r="I25" s="147">
        <f t="shared" si="3"/>
        <v>1532.153785162235</v>
      </c>
      <c r="J25" s="147">
        <f t="shared" si="3"/>
        <v>1583.8313483267314</v>
      </c>
      <c r="K25" s="147">
        <f t="shared" si="3"/>
        <v>1606.9178653568617</v>
      </c>
      <c r="L25" s="147">
        <f t="shared" si="3"/>
        <v>1620.5017085390612</v>
      </c>
      <c r="M25" s="147">
        <f t="shared" si="3"/>
        <v>1614.3835877553352</v>
      </c>
      <c r="N25" s="147">
        <f t="shared" si="3"/>
        <v>1605.8723169144632</v>
      </c>
      <c r="O25" s="142">
        <f>'1.MEAV'!F14</f>
        <v>1572.739</v>
      </c>
      <c r="P25" s="148">
        <f t="shared" ref="P25" si="4">SUM(P19:P24)</f>
        <v>1577.9586061518648</v>
      </c>
      <c r="Q25" s="147">
        <f>SUM(Q19:Q24)</f>
        <v>1452.6923054363108</v>
      </c>
      <c r="R25" s="147">
        <f t="shared" ref="R25:Y25" si="5">SUM(R19:R24)</f>
        <v>1484.6105118777766</v>
      </c>
      <c r="S25" s="147">
        <f t="shared" si="5"/>
        <v>1488.9117283807227</v>
      </c>
      <c r="T25" s="147">
        <f t="shared" si="5"/>
        <v>1463.3248408465604</v>
      </c>
      <c r="U25" s="147">
        <f t="shared" si="5"/>
        <v>1463.3248408465604</v>
      </c>
      <c r="V25" s="147">
        <f t="shared" si="5"/>
        <v>1463.3248408465604</v>
      </c>
      <c r="W25" s="147">
        <f t="shared" si="5"/>
        <v>1463.3248408465604</v>
      </c>
      <c r="X25" s="147">
        <f t="shared" si="5"/>
        <v>1463.3248408465604</v>
      </c>
      <c r="Y25" s="149">
        <f t="shared" si="5"/>
        <v>1463.3248408465604</v>
      </c>
    </row>
    <row r="26" spans="3:25" ht="15.75" customHeight="1"/>
    <row r="27" spans="3:25" ht="15.75" customHeight="1">
      <c r="C27" s="177" t="s">
        <v>223</v>
      </c>
    </row>
    <row r="28" spans="3:25" ht="15.75" customHeight="1">
      <c r="C28" s="176" t="s">
        <v>222</v>
      </c>
      <c r="D28" s="176"/>
      <c r="E28" s="176"/>
      <c r="F28" s="176"/>
      <c r="G28" s="176"/>
      <c r="H28" s="176"/>
      <c r="I28" s="176"/>
      <c r="J28" s="176"/>
      <c r="K28" s="176"/>
      <c r="L28" s="176"/>
      <c r="M28" s="176"/>
      <c r="N28" s="176"/>
      <c r="O28" s="176"/>
      <c r="P28" s="176"/>
      <c r="Q28" s="176"/>
      <c r="R28" s="176"/>
      <c r="S28" s="176"/>
      <c r="T28" s="176"/>
    </row>
    <row r="29" spans="3:25" ht="15.75" customHeight="1">
      <c r="C29" s="176"/>
    </row>
    <row r="30" spans="3:25" ht="15.4">
      <c r="C30" s="191" t="s">
        <v>48</v>
      </c>
      <c r="D30" s="191"/>
      <c r="E30" s="23"/>
      <c r="F30" s="23"/>
      <c r="G30" s="23"/>
      <c r="H30" s="23"/>
      <c r="I30" s="23"/>
      <c r="J30" s="23"/>
      <c r="K30" s="23"/>
      <c r="L30" s="23"/>
      <c r="M30" s="23"/>
      <c r="N30" s="23"/>
    </row>
    <row r="31" spans="3:25" ht="15.4">
      <c r="C31" s="26"/>
      <c r="D31" s="27" t="s">
        <v>49</v>
      </c>
      <c r="E31" s="23"/>
      <c r="F31" s="23"/>
      <c r="G31" s="23"/>
      <c r="H31" s="23"/>
      <c r="I31" s="23"/>
      <c r="J31" s="23"/>
      <c r="K31" s="23"/>
      <c r="L31" s="23"/>
      <c r="M31" s="23"/>
      <c r="N31" s="23"/>
    </row>
    <row r="32" spans="3:25" ht="15.4">
      <c r="C32" s="28"/>
      <c r="D32" s="27" t="s">
        <v>50</v>
      </c>
      <c r="E32" s="23"/>
      <c r="F32" s="23"/>
      <c r="G32" s="23"/>
      <c r="H32" s="23"/>
      <c r="I32" s="23"/>
      <c r="J32" s="23"/>
      <c r="K32" s="23"/>
      <c r="L32" s="23"/>
      <c r="M32" s="23"/>
      <c r="N32" s="23"/>
    </row>
    <row r="33" spans="3:14" ht="15.4">
      <c r="C33" s="29"/>
      <c r="D33" s="27" t="s">
        <v>51</v>
      </c>
      <c r="E33" s="23"/>
      <c r="F33" s="23"/>
      <c r="G33" s="23"/>
      <c r="H33" s="23"/>
      <c r="I33" s="23"/>
      <c r="J33" s="23"/>
      <c r="K33" s="23"/>
      <c r="L33" s="23"/>
      <c r="M33" s="23"/>
      <c r="N33" s="23"/>
    </row>
    <row r="34" spans="3:14" ht="15.75" thickBot="1">
      <c r="C34" s="30"/>
      <c r="D34" s="31"/>
      <c r="E34" s="23"/>
      <c r="F34" s="23"/>
      <c r="G34" s="23"/>
      <c r="H34" s="23"/>
      <c r="I34" s="23"/>
      <c r="J34" s="23"/>
      <c r="K34" s="23"/>
      <c r="L34" s="23"/>
      <c r="M34" s="23"/>
      <c r="N34" s="23"/>
    </row>
    <row r="35" spans="3:14" ht="15" thickBot="1">
      <c r="C35" s="32" t="s">
        <v>52</v>
      </c>
      <c r="D35" s="33"/>
      <c r="E35" s="34"/>
      <c r="F35" s="34"/>
      <c r="G35" s="34"/>
      <c r="H35" s="34"/>
      <c r="I35" s="34"/>
      <c r="J35" s="34"/>
      <c r="K35" s="34"/>
      <c r="L35" s="34"/>
      <c r="M35" s="34"/>
      <c r="N35" s="35"/>
    </row>
    <row r="36" spans="3:14" ht="15" thickBot="1">
      <c r="C36" s="36"/>
      <c r="D36" s="37"/>
      <c r="E36" s="38"/>
      <c r="F36" s="38"/>
      <c r="G36" s="38"/>
      <c r="H36" s="38"/>
      <c r="I36" s="38"/>
      <c r="J36" s="38"/>
      <c r="K36" s="38"/>
      <c r="L36" s="38"/>
      <c r="M36" s="38"/>
      <c r="N36" s="38"/>
    </row>
    <row r="37" spans="3:14" ht="13.9" thickBot="1">
      <c r="C37" s="41" t="s">
        <v>53</v>
      </c>
      <c r="D37" s="217" t="s">
        <v>54</v>
      </c>
      <c r="E37" s="218"/>
      <c r="F37" s="218"/>
      <c r="G37" s="218"/>
      <c r="H37" s="218"/>
      <c r="I37" s="218"/>
      <c r="J37" s="218"/>
      <c r="K37" s="218"/>
      <c r="L37" s="218"/>
      <c r="M37" s="218"/>
      <c r="N37" s="219"/>
    </row>
    <row r="38" spans="3:14" s="93" customFormat="1" ht="30.75" customHeight="1">
      <c r="C38" s="94">
        <v>1</v>
      </c>
      <c r="D38" s="220" t="s">
        <v>142</v>
      </c>
      <c r="E38" s="221"/>
      <c r="F38" s="221"/>
      <c r="G38" s="221"/>
      <c r="H38" s="221"/>
      <c r="I38" s="221"/>
      <c r="J38" s="221"/>
      <c r="K38" s="221"/>
      <c r="L38" s="221"/>
      <c r="M38" s="221"/>
      <c r="N38" s="222"/>
    </row>
    <row r="39" spans="3:14" s="93" customFormat="1" ht="30.75" customHeight="1">
      <c r="C39" s="140">
        <v>2</v>
      </c>
      <c r="D39" s="226" t="s">
        <v>143</v>
      </c>
      <c r="E39" s="227"/>
      <c r="F39" s="227"/>
      <c r="G39" s="227"/>
      <c r="H39" s="227"/>
      <c r="I39" s="227"/>
      <c r="J39" s="227"/>
      <c r="K39" s="227"/>
      <c r="L39" s="227"/>
      <c r="M39" s="227"/>
      <c r="N39" s="228"/>
    </row>
    <row r="40" spans="3:14" s="93" customFormat="1" ht="30.75" customHeight="1">
      <c r="C40" s="140" t="s">
        <v>144</v>
      </c>
      <c r="D40" s="226" t="s">
        <v>145</v>
      </c>
      <c r="E40" s="227"/>
      <c r="F40" s="227"/>
      <c r="G40" s="227"/>
      <c r="H40" s="227"/>
      <c r="I40" s="227"/>
      <c r="J40" s="227"/>
      <c r="K40" s="227"/>
      <c r="L40" s="227"/>
      <c r="M40" s="227"/>
      <c r="N40" s="228"/>
    </row>
    <row r="41" spans="3:14" s="93" customFormat="1" ht="30.75" customHeight="1">
      <c r="C41" s="140">
        <v>4</v>
      </c>
      <c r="D41" s="226" t="s">
        <v>146</v>
      </c>
      <c r="E41" s="227"/>
      <c r="F41" s="227"/>
      <c r="G41" s="227"/>
      <c r="H41" s="227"/>
      <c r="I41" s="227"/>
      <c r="J41" s="227"/>
      <c r="K41" s="227"/>
      <c r="L41" s="227"/>
      <c r="M41" s="227"/>
      <c r="N41" s="228"/>
    </row>
    <row r="42" spans="3:14" s="93" customFormat="1" ht="30.75" customHeight="1">
      <c r="C42" s="140">
        <v>5</v>
      </c>
      <c r="D42" s="223" t="s">
        <v>147</v>
      </c>
      <c r="E42" s="224"/>
      <c r="F42" s="224"/>
      <c r="G42" s="224"/>
      <c r="H42" s="224"/>
      <c r="I42" s="224"/>
      <c r="J42" s="224"/>
      <c r="K42" s="224"/>
      <c r="L42" s="224"/>
      <c r="M42" s="224"/>
      <c r="N42" s="225"/>
    </row>
    <row r="43" spans="3:14" s="93" customFormat="1" ht="30.75" customHeight="1">
      <c r="C43" s="140">
        <v>6</v>
      </c>
      <c r="D43" s="223" t="s">
        <v>148</v>
      </c>
      <c r="E43" s="224"/>
      <c r="F43" s="224"/>
      <c r="G43" s="224"/>
      <c r="H43" s="224"/>
      <c r="I43" s="224"/>
      <c r="J43" s="224"/>
      <c r="K43" s="224"/>
      <c r="L43" s="224"/>
      <c r="M43" s="224"/>
      <c r="N43" s="225"/>
    </row>
    <row r="44" spans="3:14" s="93" customFormat="1" ht="41.25" customHeight="1">
      <c r="C44" s="140">
        <v>7</v>
      </c>
      <c r="D44" s="223" t="s">
        <v>149</v>
      </c>
      <c r="E44" s="224"/>
      <c r="F44" s="224"/>
      <c r="G44" s="224"/>
      <c r="H44" s="224"/>
      <c r="I44" s="224"/>
      <c r="J44" s="224"/>
      <c r="K44" s="224"/>
      <c r="L44" s="224"/>
      <c r="M44" s="224"/>
      <c r="N44" s="225"/>
    </row>
    <row r="45" spans="3:14" s="93" customFormat="1" ht="42.75" customHeight="1">
      <c r="C45" s="140">
        <v>8</v>
      </c>
      <c r="D45" s="223" t="s">
        <v>150</v>
      </c>
      <c r="E45" s="224"/>
      <c r="F45" s="224"/>
      <c r="G45" s="224"/>
      <c r="H45" s="224"/>
      <c r="I45" s="224"/>
      <c r="J45" s="224"/>
      <c r="K45" s="224"/>
      <c r="L45" s="224"/>
      <c r="M45" s="224"/>
      <c r="N45" s="225"/>
    </row>
    <row r="46" spans="3:14" ht="36.75" customHeight="1">
      <c r="C46" s="140">
        <v>9</v>
      </c>
      <c r="D46" s="223" t="s">
        <v>151</v>
      </c>
      <c r="E46" s="224"/>
      <c r="F46" s="224"/>
      <c r="G46" s="224"/>
      <c r="H46" s="224"/>
      <c r="I46" s="224"/>
      <c r="J46" s="224"/>
      <c r="K46" s="224"/>
      <c r="L46" s="224"/>
      <c r="M46" s="224"/>
      <c r="N46" s="225"/>
    </row>
    <row r="47" spans="3:14">
      <c r="C47" s="116">
        <v>10</v>
      </c>
      <c r="D47" s="223" t="s">
        <v>152</v>
      </c>
      <c r="E47" s="224"/>
      <c r="F47" s="224"/>
      <c r="G47" s="224"/>
      <c r="H47" s="224"/>
      <c r="I47" s="224"/>
      <c r="J47" s="224"/>
      <c r="K47" s="224"/>
      <c r="L47" s="224"/>
      <c r="M47" s="224"/>
      <c r="N47" s="225"/>
    </row>
    <row r="48" spans="3:14" ht="27" customHeight="1">
      <c r="C48" s="117">
        <v>11</v>
      </c>
      <c r="D48" s="214" t="s">
        <v>153</v>
      </c>
      <c r="E48" s="215"/>
      <c r="F48" s="215"/>
      <c r="G48" s="215"/>
      <c r="H48" s="215"/>
      <c r="I48" s="215"/>
      <c r="J48" s="215"/>
      <c r="K48" s="215"/>
      <c r="L48" s="215"/>
      <c r="M48" s="215"/>
      <c r="N48" s="216"/>
    </row>
  </sheetData>
  <mergeCells count="16">
    <mergeCell ref="D48:N48"/>
    <mergeCell ref="C3:D3"/>
    <mergeCell ref="C30:D30"/>
    <mergeCell ref="D37:N37"/>
    <mergeCell ref="D38:N38"/>
    <mergeCell ref="D47:N47"/>
    <mergeCell ref="G4:Y4"/>
    <mergeCell ref="G15:Y15"/>
    <mergeCell ref="D39:N39"/>
    <mergeCell ref="D40:N40"/>
    <mergeCell ref="D41:N41"/>
    <mergeCell ref="D42:N42"/>
    <mergeCell ref="D43:N43"/>
    <mergeCell ref="D44:N44"/>
    <mergeCell ref="D45:N45"/>
    <mergeCell ref="D46:N46"/>
  </mergeCells>
  <pageMargins left="0.70866141732283472" right="0.70866141732283472" top="0.74803149606299213" bottom="0.74803149606299213" header="0.31496062992125984" footer="0.31496062992125984"/>
  <pageSetup paperSize="9" scale="3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A172E-B2D0-4F14-B8FE-3D34598C564D}">
  <sheetPr>
    <pageSetUpPr fitToPage="1"/>
  </sheetPr>
  <dimension ref="A1:P63"/>
  <sheetViews>
    <sheetView view="pageBreakPreview" zoomScaleNormal="100" zoomScaleSheetLayoutView="100" workbookViewId="0">
      <selection activeCell="I1" sqref="I1"/>
    </sheetView>
  </sheetViews>
  <sheetFormatPr defaultColWidth="8.6875" defaultRowHeight="13.5"/>
  <cols>
    <col min="1" max="2" width="5.6875" customWidth="1"/>
    <col min="3" max="3" width="5" customWidth="1"/>
    <col min="4" max="4" width="33.5" customWidth="1"/>
    <col min="6" max="6" width="6.1875" customWidth="1"/>
    <col min="7" max="16" width="7.3125" customWidth="1"/>
    <col min="17" max="17" width="1.625" customWidth="1"/>
    <col min="18" max="18" width="2.3125" customWidth="1"/>
  </cols>
  <sheetData>
    <row r="1" spans="1:16" ht="19.899999999999999">
      <c r="A1" s="9">
        <v>6</v>
      </c>
      <c r="B1" s="9" t="s">
        <v>154</v>
      </c>
      <c r="I1" s="188" t="s">
        <v>226</v>
      </c>
    </row>
    <row r="2" spans="1:16" ht="13.9" thickBot="1"/>
    <row r="3" spans="1:16" ht="26.65" thickBot="1">
      <c r="C3" s="189" t="s">
        <v>27</v>
      </c>
      <c r="D3" s="190"/>
      <c r="E3" s="1" t="s">
        <v>28</v>
      </c>
      <c r="F3" s="63" t="s">
        <v>83</v>
      </c>
      <c r="G3" s="63" t="s">
        <v>93</v>
      </c>
      <c r="H3" s="63" t="s">
        <v>94</v>
      </c>
      <c r="I3" s="63" t="s">
        <v>95</v>
      </c>
      <c r="J3" s="63" t="s">
        <v>96</v>
      </c>
      <c r="K3" s="63" t="s">
        <v>97</v>
      </c>
      <c r="L3" s="63" t="s">
        <v>98</v>
      </c>
      <c r="M3" s="63" t="s">
        <v>99</v>
      </c>
      <c r="N3" s="63" t="s">
        <v>100</v>
      </c>
      <c r="O3" s="63" t="s">
        <v>101</v>
      </c>
      <c r="P3" s="63" t="s">
        <v>102</v>
      </c>
    </row>
    <row r="4" spans="1:16" ht="13.9" thickBot="1">
      <c r="C4" s="129"/>
      <c r="D4" s="129"/>
      <c r="E4" s="130"/>
      <c r="F4" s="131"/>
      <c r="G4" s="235" t="s">
        <v>103</v>
      </c>
      <c r="H4" s="236"/>
      <c r="I4" s="236"/>
      <c r="J4" s="236"/>
      <c r="K4" s="236"/>
      <c r="L4" s="236"/>
      <c r="M4" s="236"/>
      <c r="N4" s="236"/>
      <c r="O4" s="236"/>
      <c r="P4" s="237"/>
    </row>
    <row r="5" spans="1:16" ht="18" customHeight="1" thickBot="1">
      <c r="G5" s="1" t="s">
        <v>104</v>
      </c>
      <c r="H5" s="1" t="s">
        <v>104</v>
      </c>
      <c r="I5" s="1" t="s">
        <v>104</v>
      </c>
      <c r="J5" s="1" t="s">
        <v>104</v>
      </c>
      <c r="K5" s="1" t="s">
        <v>104</v>
      </c>
      <c r="L5" s="1" t="s">
        <v>104</v>
      </c>
      <c r="M5" s="1" t="s">
        <v>104</v>
      </c>
      <c r="N5" s="1" t="s">
        <v>104</v>
      </c>
      <c r="O5" s="1" t="s">
        <v>104</v>
      </c>
      <c r="P5" s="1" t="s">
        <v>104</v>
      </c>
    </row>
    <row r="6" spans="1:16" ht="16.5" customHeight="1" thickBot="1">
      <c r="C6" s="8"/>
      <c r="D6" s="8"/>
      <c r="E6" s="8"/>
      <c r="F6" s="8"/>
      <c r="G6" s="8"/>
      <c r="H6" s="8"/>
      <c r="I6" s="46"/>
      <c r="J6" s="46"/>
      <c r="K6" s="46"/>
    </row>
    <row r="7" spans="1:16" ht="13.9" thickBot="1">
      <c r="C7" s="90" t="s">
        <v>36</v>
      </c>
      <c r="D7" s="91" t="s">
        <v>155</v>
      </c>
      <c r="E7" s="8"/>
      <c r="F7" s="8"/>
      <c r="G7" s="8"/>
      <c r="H7" s="8"/>
      <c r="I7" s="46"/>
      <c r="J7" s="46"/>
      <c r="K7" s="46"/>
    </row>
    <row r="8" spans="1:16">
      <c r="C8" s="62">
        <v>1</v>
      </c>
      <c r="D8" s="19" t="s">
        <v>156</v>
      </c>
      <c r="E8" s="2"/>
      <c r="F8" s="2">
        <v>3</v>
      </c>
      <c r="G8" s="71">
        <f>'1.MEAV'!G7</f>
        <v>28.961208257286525</v>
      </c>
      <c r="H8" s="69"/>
      <c r="I8" s="69"/>
      <c r="J8" s="69"/>
      <c r="K8" s="69"/>
      <c r="L8" s="69"/>
      <c r="M8" s="69"/>
      <c r="N8" s="69"/>
      <c r="O8" s="69"/>
      <c r="P8" s="76"/>
    </row>
    <row r="9" spans="1:16">
      <c r="C9" s="65">
        <v>2</v>
      </c>
      <c r="D9" s="66" t="s">
        <v>157</v>
      </c>
      <c r="E9" s="67"/>
      <c r="F9" s="59">
        <v>3</v>
      </c>
      <c r="G9" s="73">
        <v>0</v>
      </c>
      <c r="H9" s="70">
        <f>G11</f>
        <v>0.1893440298483984</v>
      </c>
      <c r="I9" s="70">
        <f t="shared" ref="I9:K9" si="0">H11</f>
        <v>1.8141867488716967</v>
      </c>
      <c r="J9" s="70">
        <f t="shared" si="0"/>
        <v>14.742743888766693</v>
      </c>
      <c r="K9" s="70">
        <f t="shared" si="0"/>
        <v>21.662916039314325</v>
      </c>
      <c r="L9" s="70"/>
      <c r="M9" s="70"/>
      <c r="N9" s="70"/>
      <c r="O9" s="70"/>
      <c r="P9" s="77"/>
    </row>
    <row r="10" spans="1:16">
      <c r="C10" s="61">
        <v>3</v>
      </c>
      <c r="D10" s="75" t="s">
        <v>82</v>
      </c>
      <c r="E10" s="59"/>
      <c r="F10" s="59">
        <v>3</v>
      </c>
      <c r="G10" s="72">
        <f>'4.Additions'!P8+'4.Additions'!P15</f>
        <v>0.1893440298483984</v>
      </c>
      <c r="H10" s="72">
        <f>'4.Additions'!Q8+'4.Additions'!Q15</f>
        <v>1.6248427190232984</v>
      </c>
      <c r="I10" s="72">
        <f>'4.Additions'!R8+'4.Additions'!R15</f>
        <v>12.928557139894997</v>
      </c>
      <c r="J10" s="72">
        <f>'4.Additions'!S8+'4.Additions'!S15</f>
        <v>6.920172150547633</v>
      </c>
      <c r="K10" s="72">
        <f>'4.Additions'!T8+'4.Additions'!T15</f>
        <v>4.7355896892066554</v>
      </c>
      <c r="L10" s="72">
        <f>'4.Additions'!U8+'4.Additions'!U15</f>
        <v>0</v>
      </c>
      <c r="M10" s="72">
        <f>'4.Additions'!V8+'4.Additions'!V15</f>
        <v>0</v>
      </c>
      <c r="N10" s="72">
        <f>'4.Additions'!W8+'4.Additions'!W15</f>
        <v>0</v>
      </c>
      <c r="O10" s="72">
        <f>'4.Additions'!X8+'4.Additions'!X15</f>
        <v>0</v>
      </c>
      <c r="P10" s="78">
        <f>'4.Additions'!Y8+'4.Additions'!Y15</f>
        <v>0</v>
      </c>
    </row>
    <row r="11" spans="1:16">
      <c r="C11" s="61">
        <v>4</v>
      </c>
      <c r="D11" s="75" t="s">
        <v>158</v>
      </c>
      <c r="E11" s="59"/>
      <c r="F11" s="59">
        <v>3</v>
      </c>
      <c r="G11" s="72">
        <f>G9+G10</f>
        <v>0.1893440298483984</v>
      </c>
      <c r="H11" s="72">
        <f t="shared" ref="H11:K11" si="1">H9+H10</f>
        <v>1.8141867488716967</v>
      </c>
      <c r="I11" s="72">
        <f t="shared" si="1"/>
        <v>14.742743888766693</v>
      </c>
      <c r="J11" s="72">
        <f t="shared" si="1"/>
        <v>21.662916039314325</v>
      </c>
      <c r="K11" s="72">
        <f t="shared" si="1"/>
        <v>26.398505728520981</v>
      </c>
      <c r="L11" s="157"/>
      <c r="M11" s="157"/>
      <c r="N11" s="157"/>
      <c r="O11" s="157"/>
      <c r="P11" s="160"/>
    </row>
    <row r="12" spans="1:16">
      <c r="C12" s="61">
        <v>5</v>
      </c>
      <c r="D12" s="75" t="s">
        <v>159</v>
      </c>
      <c r="E12" s="59"/>
      <c r="F12" s="59">
        <v>3</v>
      </c>
      <c r="G12" s="157"/>
      <c r="H12" s="157"/>
      <c r="I12" s="157"/>
      <c r="J12" s="157"/>
      <c r="K12" s="157"/>
      <c r="L12" s="159">
        <v>0</v>
      </c>
      <c r="M12" s="72">
        <f>L13</f>
        <v>0</v>
      </c>
      <c r="N12" s="72">
        <f t="shared" ref="N12:P12" si="2">M13</f>
        <v>0</v>
      </c>
      <c r="O12" s="72">
        <f t="shared" si="2"/>
        <v>0</v>
      </c>
      <c r="P12" s="78">
        <f t="shared" si="2"/>
        <v>0</v>
      </c>
    </row>
    <row r="13" spans="1:16" ht="13.9" thickBot="1">
      <c r="C13" s="82">
        <v>6</v>
      </c>
      <c r="D13" s="20" t="s">
        <v>160</v>
      </c>
      <c r="E13" s="16"/>
      <c r="F13" s="16">
        <v>3</v>
      </c>
      <c r="G13" s="158"/>
      <c r="H13" s="158"/>
      <c r="I13" s="158"/>
      <c r="J13" s="158"/>
      <c r="K13" s="158"/>
      <c r="L13" s="83">
        <f>L10+L12</f>
        <v>0</v>
      </c>
      <c r="M13" s="83">
        <f t="shared" ref="M13:P13" si="3">M10+M12</f>
        <v>0</v>
      </c>
      <c r="N13" s="83">
        <f t="shared" si="3"/>
        <v>0</v>
      </c>
      <c r="O13" s="83">
        <f t="shared" si="3"/>
        <v>0</v>
      </c>
      <c r="P13" s="84">
        <f t="shared" si="3"/>
        <v>0</v>
      </c>
    </row>
    <row r="14" spans="1:16" ht="13.9" thickBot="1"/>
    <row r="15" spans="1:16" ht="13.9" thickBot="1">
      <c r="C15" s="90" t="s">
        <v>43</v>
      </c>
      <c r="D15" s="91" t="s">
        <v>161</v>
      </c>
      <c r="E15" s="8"/>
      <c r="F15" s="8"/>
      <c r="G15" s="8"/>
      <c r="H15" s="8"/>
      <c r="I15" s="46"/>
      <c r="J15" s="46"/>
      <c r="K15" s="46"/>
    </row>
    <row r="16" spans="1:16">
      <c r="C16" s="62">
        <v>7</v>
      </c>
      <c r="D16" s="19" t="s">
        <v>162</v>
      </c>
      <c r="E16" s="2"/>
      <c r="F16" s="2">
        <v>3</v>
      </c>
      <c r="G16" s="74">
        <f>'1.MEAV'!G7-'1.MEAV'!J7</f>
        <v>10.491098508981985</v>
      </c>
      <c r="H16" s="71">
        <f>G18</f>
        <v>10.684173230697228</v>
      </c>
      <c r="I16" s="71">
        <f t="shared" ref="I16:O16" si="4">H18</f>
        <v>10.877247952412471</v>
      </c>
      <c r="J16" s="71">
        <f t="shared" si="4"/>
        <v>11.070322674127715</v>
      </c>
      <c r="K16" s="71">
        <f t="shared" si="4"/>
        <v>11.263397395842958</v>
      </c>
      <c r="L16" s="71">
        <f t="shared" si="4"/>
        <v>11.456472117558201</v>
      </c>
      <c r="M16" s="71">
        <f t="shared" si="4"/>
        <v>11.649546839273444</v>
      </c>
      <c r="N16" s="71">
        <f t="shared" si="4"/>
        <v>11.842621560988688</v>
      </c>
      <c r="O16" s="71">
        <f t="shared" si="4"/>
        <v>12.035696282703931</v>
      </c>
      <c r="P16" s="79">
        <f t="shared" ref="P16" si="5">O18</f>
        <v>12.228771004419174</v>
      </c>
    </row>
    <row r="17" spans="3:16">
      <c r="C17" s="85">
        <v>8</v>
      </c>
      <c r="D17" s="86" t="s">
        <v>163</v>
      </c>
      <c r="E17" s="60"/>
      <c r="F17" s="60">
        <v>3</v>
      </c>
      <c r="G17" s="87">
        <f>IF(($G$8/('1.MEAV'!$H$7+'1.MEAV'!$I$7)+G16)&gt;$G$8,MAX(0,$G$8-F18),$G$8/('1.MEAV'!$H$7+'1.MEAV'!$I$7))</f>
        <v>0.19307472171524351</v>
      </c>
      <c r="H17" s="87">
        <f>IF(($G$8/('1.MEAV'!$H$7+'1.MEAV'!$I$7)+H16)&gt;$G$8,MAX(0,$G$8-G18),$G$8/('1.MEAV'!$H$7+'1.MEAV'!$I$7))</f>
        <v>0.19307472171524351</v>
      </c>
      <c r="I17" s="87">
        <f>IF(($G$8/('1.MEAV'!$H$7+'1.MEAV'!$I$7)+I16)&gt;$G$8,MAX(0,$G$8-H18),$G$8/('1.MEAV'!$H$7+'1.MEAV'!$I$7))</f>
        <v>0.19307472171524351</v>
      </c>
      <c r="J17" s="87">
        <f>IF(($G$8/('1.MEAV'!$H$7+'1.MEAV'!$I$7)+J16)&gt;$G$8,MAX(0,$G$8-I18),$G$8/('1.MEAV'!$H$7+'1.MEAV'!$I$7))</f>
        <v>0.19307472171524351</v>
      </c>
      <c r="K17" s="87">
        <f>IF(($G$8/('1.MEAV'!$H$7+'1.MEAV'!$I$7)+K16)&gt;$G$8,MAX(0,$G$8-J18),$G$8/('1.MEAV'!$H$7+'1.MEAV'!$I$7))</f>
        <v>0.19307472171524351</v>
      </c>
      <c r="L17" s="87">
        <f>IF(($G$8/('1.MEAV'!$H$7+'1.MEAV'!$I$7)+L16)&gt;$G$8,MAX(0,$G$8-K18),$G$8/('1.MEAV'!$H$7+'1.MEAV'!$I$7))</f>
        <v>0.19307472171524351</v>
      </c>
      <c r="M17" s="87">
        <f>IF(($G$8/('1.MEAV'!$H$7+'1.MEAV'!$I$7)+M16)&gt;$G$8,MAX(0,$G$8-L18),$G$8/('1.MEAV'!$H$7+'1.MEAV'!$I$7))</f>
        <v>0.19307472171524351</v>
      </c>
      <c r="N17" s="87">
        <f>IF(($G$8/('1.MEAV'!$H$7+'1.MEAV'!$I$7)+N16)&gt;$G$8,MAX(0,$G$8-M18),$G$8/('1.MEAV'!$H$7+'1.MEAV'!$I$7))</f>
        <v>0.19307472171524351</v>
      </c>
      <c r="O17" s="87">
        <f>IF(($G$8/('1.MEAV'!$H$7+'1.MEAV'!$I$7)+O16)&gt;$G$8,MAX(0,$G$8-N18),$G$8/('1.MEAV'!$H$7+'1.MEAV'!$I$7))</f>
        <v>0.19307472171524351</v>
      </c>
      <c r="P17" s="78">
        <f>IF(($G$8/('1.MEAV'!$H$7+'1.MEAV'!$I$7)+P16)&gt;$G$8,MAX(0,$G$8-O18),$G$8/('1.MEAV'!$H$7+'1.MEAV'!$I$7))</f>
        <v>0.19307472171524351</v>
      </c>
    </row>
    <row r="18" spans="3:16" ht="13.9" thickBot="1">
      <c r="C18" s="82">
        <v>9</v>
      </c>
      <c r="D18" s="20" t="s">
        <v>164</v>
      </c>
      <c r="E18" s="16"/>
      <c r="F18" s="16">
        <v>3</v>
      </c>
      <c r="G18" s="83">
        <f>SUM(G16:G17)</f>
        <v>10.684173230697228</v>
      </c>
      <c r="H18" s="83">
        <f>SUM(H16:H17)</f>
        <v>10.877247952412471</v>
      </c>
      <c r="I18" s="83">
        <f t="shared" ref="I18" si="6">SUM(I16:I17)</f>
        <v>11.070322674127715</v>
      </c>
      <c r="J18" s="83">
        <f t="shared" ref="J18" si="7">SUM(J16:J17)</f>
        <v>11.263397395842958</v>
      </c>
      <c r="K18" s="83">
        <f t="shared" ref="K18" si="8">SUM(K16:K17)</f>
        <v>11.456472117558201</v>
      </c>
      <c r="L18" s="83">
        <f t="shared" ref="L18" si="9">SUM(L16:L17)</f>
        <v>11.649546839273444</v>
      </c>
      <c r="M18" s="83">
        <f t="shared" ref="M18" si="10">SUM(M16:M17)</f>
        <v>11.842621560988688</v>
      </c>
      <c r="N18" s="83">
        <f t="shared" ref="N18" si="11">SUM(N16:N17)</f>
        <v>12.035696282703931</v>
      </c>
      <c r="O18" s="83">
        <f t="shared" ref="O18:P18" si="12">SUM(O16:O17)</f>
        <v>12.228771004419174</v>
      </c>
      <c r="P18" s="84">
        <f t="shared" si="12"/>
        <v>12.421845726134418</v>
      </c>
    </row>
    <row r="19" spans="3:16" ht="13.9" thickBot="1">
      <c r="F19" s="6"/>
      <c r="G19" s="98"/>
      <c r="H19" s="98"/>
      <c r="I19" s="98"/>
      <c r="J19" s="98"/>
      <c r="K19" s="98"/>
      <c r="L19" s="98"/>
      <c r="M19" s="98"/>
      <c r="N19" s="98"/>
      <c r="O19" s="98"/>
      <c r="P19" s="98"/>
    </row>
    <row r="20" spans="3:16" ht="13.9" thickBot="1">
      <c r="C20" s="90" t="s">
        <v>165</v>
      </c>
      <c r="D20" s="91" t="s">
        <v>166</v>
      </c>
      <c r="E20" s="8"/>
      <c r="F20" s="8"/>
      <c r="G20" s="57"/>
      <c r="H20" s="8"/>
      <c r="I20" s="46"/>
      <c r="J20" s="46"/>
      <c r="K20" s="46"/>
    </row>
    <row r="21" spans="3:16">
      <c r="C21" s="62">
        <v>10</v>
      </c>
      <c r="D21" s="19" t="s">
        <v>162</v>
      </c>
      <c r="E21" s="2"/>
      <c r="F21" s="2">
        <v>3</v>
      </c>
      <c r="G21" s="161">
        <v>0</v>
      </c>
      <c r="H21" s="71">
        <f>G23</f>
        <v>1.2622935323226561E-3</v>
      </c>
      <c r="I21" s="71">
        <f t="shared" ref="I21:P21" si="13">H23</f>
        <v>1.3356871858133968E-2</v>
      </c>
      <c r="J21" s="71">
        <f t="shared" si="13"/>
        <v>0.11164183111657859</v>
      </c>
      <c r="K21" s="71">
        <f t="shared" si="13"/>
        <v>0.25606127137867407</v>
      </c>
      <c r="L21" s="71">
        <f t="shared" si="13"/>
        <v>0.43205130956881393</v>
      </c>
      <c r="M21" s="71">
        <f t="shared" si="13"/>
        <v>0.6080413477589538</v>
      </c>
      <c r="N21" s="71">
        <f t="shared" si="13"/>
        <v>0.78403138594909372</v>
      </c>
      <c r="O21" s="71">
        <f t="shared" si="13"/>
        <v>0.96002142413923353</v>
      </c>
      <c r="P21" s="79">
        <f t="shared" si="13"/>
        <v>1.1360114623293733</v>
      </c>
    </row>
    <row r="22" spans="3:16">
      <c r="C22" s="85">
        <v>11</v>
      </c>
      <c r="D22" s="86" t="s">
        <v>163</v>
      </c>
      <c r="E22" s="60"/>
      <c r="F22" s="60">
        <v>3</v>
      </c>
      <c r="G22" s="87">
        <f>G11/('1.MEAV'!$H$7+'1.MEAV'!$I$7)</f>
        <v>1.2622935323226561E-3</v>
      </c>
      <c r="H22" s="87">
        <f>H11/('1.MEAV'!$H$7+'1.MEAV'!$I$7)</f>
        <v>1.2094578325811312E-2</v>
      </c>
      <c r="I22" s="87">
        <f>I11/('1.MEAV'!$H$7+'1.MEAV'!$I$7)</f>
        <v>9.8284959258444618E-2</v>
      </c>
      <c r="J22" s="87">
        <f>J11/('1.MEAV'!$H$7+'1.MEAV'!$I$7)</f>
        <v>0.14441944026209549</v>
      </c>
      <c r="K22" s="87">
        <f>K11/('1.MEAV'!$H$7+'1.MEAV'!$I$7)</f>
        <v>0.17599003819013986</v>
      </c>
      <c r="L22" s="87">
        <f>$K11/('1.MEAV'!$H$7+'1.MEAV'!$I$7)</f>
        <v>0.17599003819013986</v>
      </c>
      <c r="M22" s="87">
        <f>$K11/('1.MEAV'!$H$7+'1.MEAV'!$I$7)</f>
        <v>0.17599003819013986</v>
      </c>
      <c r="N22" s="87">
        <f>$K11/('1.MEAV'!$H$7+'1.MEAV'!$I$7)</f>
        <v>0.17599003819013986</v>
      </c>
      <c r="O22" s="87">
        <f>$K11/('1.MEAV'!$H$7+'1.MEAV'!$I$7)</f>
        <v>0.17599003819013986</v>
      </c>
      <c r="P22" s="88">
        <f>$K11/('1.MEAV'!$H$7+'1.MEAV'!$I$7)</f>
        <v>0.17599003819013986</v>
      </c>
    </row>
    <row r="23" spans="3:16" ht="13.9" thickBot="1">
      <c r="C23" s="82">
        <v>12</v>
      </c>
      <c r="D23" s="20" t="s">
        <v>164</v>
      </c>
      <c r="E23" s="16"/>
      <c r="F23" s="16">
        <v>3</v>
      </c>
      <c r="G23" s="83">
        <f>SUM(G21:G22)</f>
        <v>1.2622935323226561E-3</v>
      </c>
      <c r="H23" s="83">
        <f>SUM(H21:H22)</f>
        <v>1.3356871858133968E-2</v>
      </c>
      <c r="I23" s="83">
        <f t="shared" ref="I23" si="14">SUM(I21:I22)</f>
        <v>0.11164183111657859</v>
      </c>
      <c r="J23" s="83">
        <f t="shared" ref="J23" si="15">SUM(J21:J22)</f>
        <v>0.25606127137867407</v>
      </c>
      <c r="K23" s="83">
        <f t="shared" ref="K23" si="16">SUM(K21:K22)</f>
        <v>0.43205130956881393</v>
      </c>
      <c r="L23" s="83">
        <f t="shared" ref="L23" si="17">SUM(L21:L22)</f>
        <v>0.6080413477589538</v>
      </c>
      <c r="M23" s="83">
        <f t="shared" ref="M23" si="18">SUM(M21:M22)</f>
        <v>0.78403138594909372</v>
      </c>
      <c r="N23" s="83">
        <f t="shared" ref="N23" si="19">SUM(N21:N22)</f>
        <v>0.96002142413923353</v>
      </c>
      <c r="O23" s="83">
        <f t="shared" ref="O23" si="20">SUM(O21:O22)</f>
        <v>1.1360114623293733</v>
      </c>
      <c r="P23" s="84">
        <f t="shared" ref="P23" si="21">SUM(P21:P22)</f>
        <v>1.3120015005195131</v>
      </c>
    </row>
    <row r="24" spans="3:16" ht="13.9" thickBot="1">
      <c r="C24" s="7"/>
      <c r="D24" s="8"/>
      <c r="E24" s="6"/>
      <c r="F24" s="6"/>
      <c r="G24" s="98"/>
      <c r="H24" s="98"/>
      <c r="I24" s="98"/>
      <c r="J24" s="98"/>
      <c r="K24" s="98"/>
      <c r="L24" s="98"/>
      <c r="M24" s="98"/>
      <c r="N24" s="98"/>
      <c r="O24" s="98"/>
      <c r="P24" s="98"/>
    </row>
    <row r="25" spans="3:16" ht="13.9" thickBot="1">
      <c r="C25" s="90" t="s">
        <v>167</v>
      </c>
      <c r="D25" s="91" t="s">
        <v>168</v>
      </c>
      <c r="E25" s="8"/>
      <c r="F25" s="8"/>
      <c r="G25" s="57"/>
      <c r="H25" s="8"/>
      <c r="I25" s="46"/>
      <c r="J25" s="46"/>
      <c r="K25" s="46"/>
    </row>
    <row r="26" spans="3:16">
      <c r="C26" s="62">
        <v>13</v>
      </c>
      <c r="D26" s="19" t="s">
        <v>162</v>
      </c>
      <c r="E26" s="2"/>
      <c r="F26" s="2">
        <v>3</v>
      </c>
      <c r="G26" s="153"/>
      <c r="H26" s="153"/>
      <c r="I26" s="153"/>
      <c r="J26" s="153"/>
      <c r="K26" s="153"/>
      <c r="L26" s="156">
        <v>0</v>
      </c>
      <c r="M26" s="71">
        <f t="shared" ref="M26" si="22">L28</f>
        <v>0</v>
      </c>
      <c r="N26" s="71">
        <f t="shared" ref="N26" si="23">M28</f>
        <v>0</v>
      </c>
      <c r="O26" s="71">
        <f t="shared" ref="O26" si="24">N28</f>
        <v>0</v>
      </c>
      <c r="P26" s="79">
        <f t="shared" ref="P26" si="25">O28</f>
        <v>0</v>
      </c>
    </row>
    <row r="27" spans="3:16">
      <c r="C27" s="85">
        <v>14</v>
      </c>
      <c r="D27" s="86" t="s">
        <v>163</v>
      </c>
      <c r="E27" s="60"/>
      <c r="F27" s="60">
        <v>3</v>
      </c>
      <c r="G27" s="154"/>
      <c r="H27" s="154"/>
      <c r="I27" s="154"/>
      <c r="J27" s="154"/>
      <c r="K27" s="154"/>
      <c r="L27" s="87">
        <f>L13/('1.MEAV'!$H$7+'1.MEAV'!$I$7)</f>
        <v>0</v>
      </c>
      <c r="M27" s="87">
        <f>M13/('1.MEAV'!$H$7+'1.MEAV'!$I$7)</f>
        <v>0</v>
      </c>
      <c r="N27" s="87">
        <f>N13/('1.MEAV'!$H$7+'1.MEAV'!$I$7)</f>
        <v>0</v>
      </c>
      <c r="O27" s="87">
        <f>O13/('1.MEAV'!$H$7+'1.MEAV'!$I$7)</f>
        <v>0</v>
      </c>
      <c r="P27" s="88">
        <f>P13/('1.MEAV'!$H$7+'1.MEAV'!$I$7)</f>
        <v>0</v>
      </c>
    </row>
    <row r="28" spans="3:16" ht="13.9" thickBot="1">
      <c r="C28" s="82">
        <v>15</v>
      </c>
      <c r="D28" s="20" t="s">
        <v>164</v>
      </c>
      <c r="E28" s="16"/>
      <c r="F28" s="16">
        <v>3</v>
      </c>
      <c r="G28" s="155"/>
      <c r="H28" s="155"/>
      <c r="I28" s="155"/>
      <c r="J28" s="155"/>
      <c r="K28" s="155"/>
      <c r="L28" s="83">
        <f t="shared" ref="L28:P28" si="26">SUM(L26:L27)</f>
        <v>0</v>
      </c>
      <c r="M28" s="83">
        <f t="shared" si="26"/>
        <v>0</v>
      </c>
      <c r="N28" s="83">
        <f t="shared" si="26"/>
        <v>0</v>
      </c>
      <c r="O28" s="83">
        <f t="shared" si="26"/>
        <v>0</v>
      </c>
      <c r="P28" s="84">
        <f t="shared" si="26"/>
        <v>0</v>
      </c>
    </row>
    <row r="29" spans="3:16" ht="13.9" thickBot="1"/>
    <row r="30" spans="3:16" ht="13.9" thickBot="1">
      <c r="C30" s="90" t="s">
        <v>169</v>
      </c>
      <c r="D30" s="91" t="s">
        <v>170</v>
      </c>
      <c r="E30" s="8"/>
      <c r="F30" s="8"/>
      <c r="G30" s="8"/>
      <c r="H30" s="8"/>
      <c r="I30" s="46"/>
      <c r="J30" s="46"/>
      <c r="K30" s="46"/>
    </row>
    <row r="31" spans="3:16">
      <c r="C31" s="62">
        <v>16</v>
      </c>
      <c r="D31" s="19" t="s">
        <v>171</v>
      </c>
      <c r="E31" s="2"/>
      <c r="F31" s="2">
        <v>3</v>
      </c>
      <c r="G31" s="74">
        <f>$G$8-G18</f>
        <v>18.277035026589296</v>
      </c>
      <c r="H31" s="74">
        <f t="shared" ref="H31:P31" si="27">$G$8-H18</f>
        <v>18.083960304874054</v>
      </c>
      <c r="I31" s="74">
        <f t="shared" si="27"/>
        <v>17.890885583158813</v>
      </c>
      <c r="J31" s="74">
        <f t="shared" si="27"/>
        <v>17.697810861443568</v>
      </c>
      <c r="K31" s="74">
        <f t="shared" si="27"/>
        <v>17.504736139728323</v>
      </c>
      <c r="L31" s="74">
        <f t="shared" si="27"/>
        <v>17.311661418013081</v>
      </c>
      <c r="M31" s="74">
        <f t="shared" si="27"/>
        <v>17.118586696297839</v>
      </c>
      <c r="N31" s="74">
        <f t="shared" si="27"/>
        <v>16.925511974582594</v>
      </c>
      <c r="O31" s="74">
        <f t="shared" si="27"/>
        <v>16.732437252867349</v>
      </c>
      <c r="P31" s="80">
        <f t="shared" si="27"/>
        <v>16.539362531152108</v>
      </c>
    </row>
    <row r="32" spans="3:16">
      <c r="C32" s="61">
        <v>17</v>
      </c>
      <c r="D32" s="75" t="s">
        <v>172</v>
      </c>
      <c r="E32" s="59"/>
      <c r="F32" s="59">
        <v>3</v>
      </c>
      <c r="G32" s="72">
        <f>G11-G23</f>
        <v>0.18808173631607575</v>
      </c>
      <c r="H32" s="72">
        <f t="shared" ref="H32:K32" si="28">H11-H23</f>
        <v>1.8008298770135627</v>
      </c>
      <c r="I32" s="72">
        <f t="shared" si="28"/>
        <v>14.631102057650114</v>
      </c>
      <c r="J32" s="72">
        <f t="shared" si="28"/>
        <v>21.406854767935652</v>
      </c>
      <c r="K32" s="72">
        <f t="shared" si="28"/>
        <v>25.966454418952168</v>
      </c>
      <c r="L32" s="72">
        <f>$K11-L23</f>
        <v>25.790464380762028</v>
      </c>
      <c r="M32" s="72">
        <f t="shared" ref="M32:P32" si="29">$K11-M23</f>
        <v>25.614474342571889</v>
      </c>
      <c r="N32" s="72">
        <f t="shared" si="29"/>
        <v>25.438484304381745</v>
      </c>
      <c r="O32" s="72">
        <f t="shared" si="29"/>
        <v>25.262494266191606</v>
      </c>
      <c r="P32" s="78">
        <f t="shared" si="29"/>
        <v>25.086504228001466</v>
      </c>
    </row>
    <row r="33" spans="3:16">
      <c r="C33" s="85">
        <v>18</v>
      </c>
      <c r="D33" s="75" t="s">
        <v>173</v>
      </c>
      <c r="E33" s="60"/>
      <c r="F33" s="60">
        <v>3</v>
      </c>
      <c r="G33" s="154"/>
      <c r="H33" s="154"/>
      <c r="I33" s="154"/>
      <c r="J33" s="154"/>
      <c r="K33" s="154"/>
      <c r="L33" s="87">
        <f>L13-L28</f>
        <v>0</v>
      </c>
      <c r="M33" s="87">
        <f t="shared" ref="M33:P33" si="30">M13-M28</f>
        <v>0</v>
      </c>
      <c r="N33" s="87">
        <f t="shared" si="30"/>
        <v>0</v>
      </c>
      <c r="O33" s="87">
        <f t="shared" si="30"/>
        <v>0</v>
      </c>
      <c r="P33" s="88">
        <f t="shared" si="30"/>
        <v>0</v>
      </c>
    </row>
    <row r="34" spans="3:16" ht="13.9" thickBot="1">
      <c r="C34" s="82">
        <v>19</v>
      </c>
      <c r="D34" s="20" t="s">
        <v>174</v>
      </c>
      <c r="E34" s="16"/>
      <c r="F34" s="16">
        <v>3</v>
      </c>
      <c r="G34" s="84">
        <f t="shared" ref="G34:O34" si="31">SUM(G31:G33)</f>
        <v>18.465116762905371</v>
      </c>
      <c r="H34" s="84">
        <f t="shared" si="31"/>
        <v>19.884790181887617</v>
      </c>
      <c r="I34" s="84">
        <f t="shared" si="31"/>
        <v>32.521987640808931</v>
      </c>
      <c r="J34" s="84">
        <f t="shared" si="31"/>
        <v>39.10466562937922</v>
      </c>
      <c r="K34" s="84">
        <f t="shared" si="31"/>
        <v>43.47119055868049</v>
      </c>
      <c r="L34" s="84">
        <f t="shared" si="31"/>
        <v>43.102125798775106</v>
      </c>
      <c r="M34" s="84">
        <f t="shared" si="31"/>
        <v>42.733061038869728</v>
      </c>
      <c r="N34" s="84">
        <f t="shared" si="31"/>
        <v>42.363996278964336</v>
      </c>
      <c r="O34" s="84">
        <f t="shared" si="31"/>
        <v>41.994931519058952</v>
      </c>
      <c r="P34" s="84">
        <f>SUM(P31:P33)</f>
        <v>41.625866759153574</v>
      </c>
    </row>
    <row r="35" spans="3:16">
      <c r="D35" s="10"/>
      <c r="E35" s="6"/>
    </row>
    <row r="36" spans="3:16" ht="15.4">
      <c r="C36" s="191" t="s">
        <v>48</v>
      </c>
      <c r="D36" s="191"/>
      <c r="E36" s="23"/>
      <c r="F36" s="23"/>
      <c r="G36" s="23"/>
      <c r="H36" s="23"/>
      <c r="I36" s="23"/>
      <c r="J36" s="23"/>
      <c r="K36" s="23"/>
      <c r="L36" s="23"/>
      <c r="M36" s="23"/>
    </row>
    <row r="37" spans="3:16" ht="15.4">
      <c r="C37" s="24"/>
      <c r="D37" s="25"/>
      <c r="E37" s="23"/>
      <c r="F37" s="23"/>
      <c r="G37" s="23"/>
      <c r="H37" s="100"/>
      <c r="I37" s="23"/>
      <c r="J37" s="23"/>
      <c r="K37" s="23"/>
      <c r="L37" s="23"/>
      <c r="M37" s="23"/>
    </row>
    <row r="38" spans="3:16" ht="14.25" customHeight="1">
      <c r="C38" s="26"/>
      <c r="D38" s="81" t="s">
        <v>49</v>
      </c>
      <c r="E38" s="23"/>
      <c r="F38" s="23"/>
      <c r="G38" s="23"/>
      <c r="H38" s="68"/>
      <c r="I38" s="23"/>
      <c r="J38" s="23"/>
      <c r="K38" s="23"/>
      <c r="L38" s="23"/>
      <c r="M38" s="23"/>
    </row>
    <row r="39" spans="3:16" ht="15.4">
      <c r="C39" s="28"/>
      <c r="D39" s="27" t="s">
        <v>50</v>
      </c>
      <c r="E39" s="23"/>
      <c r="F39" s="23"/>
      <c r="G39" s="23"/>
      <c r="H39" s="23"/>
      <c r="I39" s="23"/>
      <c r="J39" s="23"/>
      <c r="K39" s="23"/>
      <c r="L39" s="23"/>
      <c r="M39" s="23"/>
    </row>
    <row r="40" spans="3:16" ht="15.4">
      <c r="C40" s="29"/>
      <c r="D40" s="27" t="s">
        <v>51</v>
      </c>
      <c r="E40" s="23"/>
      <c r="F40" s="23"/>
      <c r="G40" s="23"/>
      <c r="H40" s="23"/>
      <c r="I40" s="23"/>
      <c r="J40" s="23"/>
      <c r="K40" s="23"/>
      <c r="L40" s="23"/>
      <c r="M40" s="23"/>
    </row>
    <row r="41" spans="3:16" ht="15.75" thickBot="1">
      <c r="C41" s="30"/>
      <c r="D41" s="31"/>
      <c r="E41" s="23"/>
      <c r="F41" s="23"/>
      <c r="G41" s="23"/>
      <c r="H41" s="23"/>
      <c r="I41" s="23"/>
      <c r="J41" s="23"/>
      <c r="K41" s="23"/>
      <c r="L41" s="23"/>
      <c r="M41" s="23"/>
    </row>
    <row r="42" spans="3:16" ht="15" thickBot="1">
      <c r="C42" s="32" t="s">
        <v>52</v>
      </c>
      <c r="D42" s="33"/>
      <c r="E42" s="34"/>
      <c r="F42" s="34"/>
      <c r="G42" s="34"/>
      <c r="H42" s="34"/>
      <c r="I42" s="34"/>
      <c r="J42" s="34"/>
      <c r="K42" s="34"/>
      <c r="L42" s="34"/>
      <c r="M42" s="35"/>
    </row>
    <row r="43" spans="3:16" ht="15" thickBot="1">
      <c r="C43" s="36"/>
      <c r="D43" s="37"/>
      <c r="E43" s="38"/>
      <c r="F43" s="38"/>
      <c r="G43" s="38"/>
      <c r="H43" s="38"/>
      <c r="I43" s="38"/>
      <c r="J43" s="38"/>
      <c r="K43" s="38"/>
      <c r="L43" s="38"/>
      <c r="M43" s="38"/>
    </row>
    <row r="44" spans="3:16" ht="13.9" thickBot="1">
      <c r="C44" s="112" t="s">
        <v>53</v>
      </c>
      <c r="D44" s="217" t="s">
        <v>54</v>
      </c>
      <c r="E44" s="218"/>
      <c r="F44" s="218"/>
      <c r="G44" s="218"/>
      <c r="H44" s="218"/>
      <c r="I44" s="218"/>
      <c r="J44" s="218"/>
      <c r="K44" s="218"/>
      <c r="L44" s="218"/>
      <c r="M44" s="219"/>
    </row>
    <row r="45" spans="3:16" ht="15.75" customHeight="1" thickBot="1">
      <c r="C45" s="42">
        <v>1</v>
      </c>
      <c r="D45" s="229" t="s">
        <v>175</v>
      </c>
      <c r="E45" s="230"/>
      <c r="F45" s="230"/>
      <c r="G45" s="230"/>
      <c r="H45" s="230"/>
      <c r="I45" s="230"/>
      <c r="J45" s="230"/>
      <c r="K45" s="230"/>
      <c r="L45" s="230"/>
      <c r="M45" s="231"/>
    </row>
    <row r="46" spans="3:16" ht="15.75" customHeight="1" thickBot="1">
      <c r="C46" s="42">
        <v>2</v>
      </c>
      <c r="D46" s="229" t="s">
        <v>176</v>
      </c>
      <c r="E46" s="230"/>
      <c r="F46" s="230"/>
      <c r="G46" s="230"/>
      <c r="H46" s="230"/>
      <c r="I46" s="230"/>
      <c r="J46" s="230"/>
      <c r="K46" s="230"/>
      <c r="L46" s="230"/>
      <c r="M46" s="231"/>
    </row>
    <row r="47" spans="3:16" ht="15.75" customHeight="1" thickBot="1">
      <c r="C47" s="42">
        <v>3</v>
      </c>
      <c r="D47" s="229" t="s">
        <v>177</v>
      </c>
      <c r="E47" s="230"/>
      <c r="F47" s="230"/>
      <c r="G47" s="230"/>
      <c r="H47" s="230"/>
      <c r="I47" s="230"/>
      <c r="J47" s="230"/>
      <c r="K47" s="230"/>
      <c r="L47" s="230"/>
      <c r="M47" s="231"/>
    </row>
    <row r="48" spans="3:16" ht="15.75" customHeight="1" thickBot="1">
      <c r="C48" s="42">
        <v>4</v>
      </c>
      <c r="D48" s="232" t="s">
        <v>178</v>
      </c>
      <c r="E48" s="233"/>
      <c r="F48" s="233"/>
      <c r="G48" s="233"/>
      <c r="H48" s="233"/>
      <c r="I48" s="233"/>
      <c r="J48" s="233"/>
      <c r="K48" s="233"/>
      <c r="L48" s="233"/>
      <c r="M48" s="234"/>
    </row>
    <row r="49" spans="3:13" ht="15.75" customHeight="1" thickBot="1">
      <c r="C49" s="42">
        <v>5</v>
      </c>
      <c r="D49" s="229" t="s">
        <v>176</v>
      </c>
      <c r="E49" s="230"/>
      <c r="F49" s="230"/>
      <c r="G49" s="230"/>
      <c r="H49" s="230"/>
      <c r="I49" s="230"/>
      <c r="J49" s="230"/>
      <c r="K49" s="230"/>
      <c r="L49" s="230"/>
      <c r="M49" s="231"/>
    </row>
    <row r="50" spans="3:13" ht="15.75" customHeight="1" thickBot="1">
      <c r="C50" s="42">
        <v>6</v>
      </c>
      <c r="D50" s="232" t="s">
        <v>179</v>
      </c>
      <c r="E50" s="233"/>
      <c r="F50" s="233"/>
      <c r="G50" s="233"/>
      <c r="H50" s="233"/>
      <c r="I50" s="233"/>
      <c r="J50" s="233"/>
      <c r="K50" s="233"/>
      <c r="L50" s="233"/>
      <c r="M50" s="234"/>
    </row>
    <row r="51" spans="3:13" ht="28.5" customHeight="1" thickBot="1">
      <c r="C51" s="42">
        <v>7</v>
      </c>
      <c r="D51" s="229" t="s">
        <v>180</v>
      </c>
      <c r="E51" s="230"/>
      <c r="F51" s="230"/>
      <c r="G51" s="230"/>
      <c r="H51" s="230"/>
      <c r="I51" s="230"/>
      <c r="J51" s="230"/>
      <c r="K51" s="230"/>
      <c r="L51" s="230"/>
      <c r="M51" s="231"/>
    </row>
    <row r="52" spans="3:13" ht="15.75" customHeight="1" thickBot="1">
      <c r="C52" s="42">
        <v>8</v>
      </c>
      <c r="D52" s="229" t="s">
        <v>181</v>
      </c>
      <c r="E52" s="230"/>
      <c r="F52" s="230"/>
      <c r="G52" s="230"/>
      <c r="H52" s="230"/>
      <c r="I52" s="230"/>
      <c r="J52" s="230"/>
      <c r="K52" s="230"/>
      <c r="L52" s="230"/>
      <c r="M52" s="231"/>
    </row>
    <row r="53" spans="3:13" ht="15.75" customHeight="1" thickBot="1">
      <c r="C53" s="42">
        <v>9</v>
      </c>
      <c r="D53" s="229" t="s">
        <v>182</v>
      </c>
      <c r="E53" s="230"/>
      <c r="F53" s="230"/>
      <c r="G53" s="230"/>
      <c r="H53" s="230"/>
      <c r="I53" s="230"/>
      <c r="J53" s="230"/>
      <c r="K53" s="230"/>
      <c r="L53" s="230"/>
      <c r="M53" s="231"/>
    </row>
    <row r="54" spans="3:13" ht="18" customHeight="1" thickBot="1">
      <c r="C54" s="42">
        <v>10</v>
      </c>
      <c r="D54" s="229" t="s">
        <v>183</v>
      </c>
      <c r="E54" s="230"/>
      <c r="F54" s="230"/>
      <c r="G54" s="230"/>
      <c r="H54" s="230"/>
      <c r="I54" s="230"/>
      <c r="J54" s="230"/>
      <c r="K54" s="230"/>
      <c r="L54" s="230"/>
      <c r="M54" s="231"/>
    </row>
    <row r="55" spans="3:13" ht="15.75" customHeight="1" thickBot="1">
      <c r="C55" s="42">
        <v>11</v>
      </c>
      <c r="D55" s="229" t="s">
        <v>184</v>
      </c>
      <c r="E55" s="230"/>
      <c r="F55" s="230"/>
      <c r="G55" s="230"/>
      <c r="H55" s="230"/>
      <c r="I55" s="230"/>
      <c r="J55" s="230"/>
      <c r="K55" s="230"/>
      <c r="L55" s="230"/>
      <c r="M55" s="231"/>
    </row>
    <row r="56" spans="3:13" ht="15.75" customHeight="1" thickBot="1">
      <c r="C56" s="42">
        <v>12</v>
      </c>
      <c r="D56" s="229" t="s">
        <v>185</v>
      </c>
      <c r="E56" s="230"/>
      <c r="F56" s="230"/>
      <c r="G56" s="230"/>
      <c r="H56" s="230"/>
      <c r="I56" s="230"/>
      <c r="J56" s="230"/>
      <c r="K56" s="230"/>
      <c r="L56" s="230"/>
      <c r="M56" s="231"/>
    </row>
    <row r="57" spans="3:13" ht="15.75" customHeight="1" thickBot="1">
      <c r="C57" s="42">
        <v>13</v>
      </c>
      <c r="D57" s="229" t="s">
        <v>186</v>
      </c>
      <c r="E57" s="230"/>
      <c r="F57" s="230"/>
      <c r="G57" s="230"/>
      <c r="H57" s="230"/>
      <c r="I57" s="230"/>
      <c r="J57" s="230"/>
      <c r="K57" s="230"/>
      <c r="L57" s="230"/>
      <c r="M57" s="231"/>
    </row>
    <row r="58" spans="3:13" ht="15.75" customHeight="1" thickBot="1">
      <c r="C58" s="42">
        <v>14</v>
      </c>
      <c r="D58" s="229" t="s">
        <v>187</v>
      </c>
      <c r="E58" s="230"/>
      <c r="F58" s="230"/>
      <c r="G58" s="230"/>
      <c r="H58" s="230"/>
      <c r="I58" s="230"/>
      <c r="J58" s="230"/>
      <c r="K58" s="230"/>
      <c r="L58" s="230"/>
      <c r="M58" s="231"/>
    </row>
    <row r="59" spans="3:13" ht="15.75" customHeight="1" thickBot="1">
      <c r="C59" s="42">
        <v>15</v>
      </c>
      <c r="D59" s="229" t="s">
        <v>188</v>
      </c>
      <c r="E59" s="230"/>
      <c r="F59" s="230"/>
      <c r="G59" s="230"/>
      <c r="H59" s="230"/>
      <c r="I59" s="230"/>
      <c r="J59" s="230"/>
      <c r="K59" s="230"/>
      <c r="L59" s="230"/>
      <c r="M59" s="231"/>
    </row>
    <row r="60" spans="3:13" ht="15.75" customHeight="1" thickBot="1">
      <c r="C60" s="42">
        <v>16</v>
      </c>
      <c r="D60" s="232" t="s">
        <v>189</v>
      </c>
      <c r="E60" s="233"/>
      <c r="F60" s="233"/>
      <c r="G60" s="233"/>
      <c r="H60" s="233"/>
      <c r="I60" s="233"/>
      <c r="J60" s="233"/>
      <c r="K60" s="233"/>
      <c r="L60" s="233"/>
      <c r="M60" s="234"/>
    </row>
    <row r="61" spans="3:13" ht="15.75" customHeight="1" thickBot="1">
      <c r="C61" s="42">
        <v>17</v>
      </c>
      <c r="D61" s="229" t="s">
        <v>190</v>
      </c>
      <c r="E61" s="230"/>
      <c r="F61" s="230"/>
      <c r="G61" s="230"/>
      <c r="H61" s="230"/>
      <c r="I61" s="230"/>
      <c r="J61" s="230"/>
      <c r="K61" s="230"/>
      <c r="L61" s="230"/>
      <c r="M61" s="231"/>
    </row>
    <row r="62" spans="3:13" ht="15.75" customHeight="1" thickBot="1">
      <c r="C62" s="42">
        <v>18</v>
      </c>
      <c r="D62" s="229" t="s">
        <v>191</v>
      </c>
      <c r="E62" s="230"/>
      <c r="F62" s="230"/>
      <c r="G62" s="230"/>
      <c r="H62" s="230"/>
      <c r="I62" s="230"/>
      <c r="J62" s="230"/>
      <c r="K62" s="230"/>
      <c r="L62" s="230"/>
      <c r="M62" s="231"/>
    </row>
    <row r="63" spans="3:13" ht="15.75" customHeight="1" thickBot="1">
      <c r="C63" s="115">
        <v>19</v>
      </c>
      <c r="D63" s="232" t="s">
        <v>192</v>
      </c>
      <c r="E63" s="233"/>
      <c r="F63" s="233"/>
      <c r="G63" s="233"/>
      <c r="H63" s="233"/>
      <c r="I63" s="233"/>
      <c r="J63" s="233"/>
      <c r="K63" s="233"/>
      <c r="L63" s="233"/>
      <c r="M63" s="234"/>
    </row>
  </sheetData>
  <mergeCells count="23">
    <mergeCell ref="D54:M54"/>
    <mergeCell ref="D55:M55"/>
    <mergeCell ref="D56:M56"/>
    <mergeCell ref="D62:M62"/>
    <mergeCell ref="D61:M61"/>
    <mergeCell ref="D63:M63"/>
    <mergeCell ref="D59:M59"/>
    <mergeCell ref="D57:M57"/>
    <mergeCell ref="D58:M58"/>
    <mergeCell ref="D60:M60"/>
    <mergeCell ref="D46:M46"/>
    <mergeCell ref="C3:D3"/>
    <mergeCell ref="C36:D36"/>
    <mergeCell ref="D44:M44"/>
    <mergeCell ref="D45:M45"/>
    <mergeCell ref="G4:P4"/>
    <mergeCell ref="D47:M47"/>
    <mergeCell ref="D48:M48"/>
    <mergeCell ref="D51:M51"/>
    <mergeCell ref="D52:M52"/>
    <mergeCell ref="D53:M53"/>
    <mergeCell ref="D50:M50"/>
    <mergeCell ref="D49:M49"/>
  </mergeCells>
  <pageMargins left="0.70866141732283472" right="0.70866141732283472" top="0.74803149606299213" bottom="0.74803149606299213" header="0.31496062992125984" footer="0.31496062992125984"/>
  <pageSetup paperSize="9" scale="5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C7479-A20C-4221-A9CC-282B518F9C4C}">
  <sheetPr>
    <pageSetUpPr fitToPage="1"/>
  </sheetPr>
  <dimension ref="A1:P63"/>
  <sheetViews>
    <sheetView view="pageBreakPreview" topLeftCell="A10" zoomScaleNormal="100" zoomScaleSheetLayoutView="100" workbookViewId="0">
      <selection activeCell="I1" sqref="I1"/>
    </sheetView>
  </sheetViews>
  <sheetFormatPr defaultColWidth="8.6875" defaultRowHeight="13.5"/>
  <cols>
    <col min="1" max="2" width="5.6875" customWidth="1"/>
    <col min="3" max="3" width="5" customWidth="1"/>
    <col min="4" max="4" width="33.5" customWidth="1"/>
    <col min="6" max="6" width="6.1875" customWidth="1"/>
    <col min="7" max="16" width="7.3125" customWidth="1"/>
    <col min="17" max="17" width="1.625" customWidth="1"/>
    <col min="18" max="18" width="2.3125" customWidth="1"/>
  </cols>
  <sheetData>
    <row r="1" spans="1:16" ht="19.899999999999999">
      <c r="A1" s="9">
        <v>7</v>
      </c>
      <c r="B1" s="9" t="s">
        <v>193</v>
      </c>
    </row>
    <row r="2" spans="1:16" ht="13.9" thickBot="1"/>
    <row r="3" spans="1:16" ht="26.65" thickBot="1">
      <c r="C3" s="189" t="s">
        <v>27</v>
      </c>
      <c r="D3" s="190"/>
      <c r="E3" s="1" t="s">
        <v>28</v>
      </c>
      <c r="F3" s="63" t="s">
        <v>83</v>
      </c>
      <c r="G3" s="63" t="s">
        <v>93</v>
      </c>
      <c r="H3" s="63" t="s">
        <v>94</v>
      </c>
      <c r="I3" s="63" t="s">
        <v>95</v>
      </c>
      <c r="J3" s="63" t="s">
        <v>96</v>
      </c>
      <c r="K3" s="63" t="s">
        <v>97</v>
      </c>
      <c r="L3" s="63" t="s">
        <v>98</v>
      </c>
      <c r="M3" s="63" t="s">
        <v>99</v>
      </c>
      <c r="N3" s="63" t="s">
        <v>100</v>
      </c>
      <c r="O3" s="63" t="s">
        <v>101</v>
      </c>
      <c r="P3" s="63" t="s">
        <v>102</v>
      </c>
    </row>
    <row r="4" spans="1:16" ht="13.9" thickBot="1">
      <c r="C4" s="129"/>
      <c r="D4" s="129"/>
      <c r="E4" s="130"/>
      <c r="F4" s="131"/>
      <c r="G4" s="235" t="s">
        <v>103</v>
      </c>
      <c r="H4" s="236"/>
      <c r="I4" s="236"/>
      <c r="J4" s="236"/>
      <c r="K4" s="236"/>
      <c r="L4" s="236"/>
      <c r="M4" s="236"/>
      <c r="N4" s="236"/>
      <c r="O4" s="236"/>
      <c r="P4" s="237"/>
    </row>
    <row r="5" spans="1:16" ht="18" customHeight="1" thickBot="1">
      <c r="G5" s="1" t="s">
        <v>104</v>
      </c>
      <c r="H5" s="1" t="s">
        <v>104</v>
      </c>
      <c r="I5" s="1" t="s">
        <v>104</v>
      </c>
      <c r="J5" s="1" t="s">
        <v>104</v>
      </c>
      <c r="K5" s="1" t="s">
        <v>104</v>
      </c>
      <c r="L5" s="1" t="s">
        <v>104</v>
      </c>
      <c r="M5" s="1" t="s">
        <v>104</v>
      </c>
      <c r="N5" s="1" t="s">
        <v>104</v>
      </c>
      <c r="O5" s="1" t="s">
        <v>104</v>
      </c>
      <c r="P5" s="1" t="s">
        <v>104</v>
      </c>
    </row>
    <row r="6" spans="1:16" ht="16.5" customHeight="1" thickBot="1">
      <c r="C6" s="8"/>
      <c r="D6" s="8"/>
      <c r="E6" s="8"/>
      <c r="F6" s="8"/>
      <c r="G6" s="8"/>
      <c r="H6" s="8"/>
      <c r="I6" s="46"/>
      <c r="J6" s="46"/>
      <c r="K6" s="46"/>
    </row>
    <row r="7" spans="1:16" ht="13.9" thickBot="1">
      <c r="C7" s="90" t="s">
        <v>36</v>
      </c>
      <c r="D7" s="91" t="s">
        <v>194</v>
      </c>
      <c r="E7" s="8"/>
      <c r="F7" s="8"/>
      <c r="G7" s="8"/>
      <c r="H7" s="8"/>
      <c r="I7" s="46"/>
      <c r="J7" s="46"/>
      <c r="K7" s="46"/>
    </row>
    <row r="8" spans="1:16">
      <c r="C8" s="62">
        <v>1</v>
      </c>
      <c r="D8" s="19" t="s">
        <v>156</v>
      </c>
      <c r="E8" s="2"/>
      <c r="F8" s="2">
        <v>3</v>
      </c>
      <c r="G8" s="71">
        <f>'1.MEAV'!G8</f>
        <v>2491.2730297766029</v>
      </c>
      <c r="H8" s="69"/>
      <c r="I8" s="69"/>
      <c r="J8" s="69"/>
      <c r="K8" s="69"/>
      <c r="L8" s="69"/>
      <c r="M8" s="69"/>
      <c r="N8" s="69"/>
      <c r="O8" s="69"/>
      <c r="P8" s="76"/>
    </row>
    <row r="9" spans="1:16">
      <c r="C9" s="65">
        <v>2</v>
      </c>
      <c r="D9" s="66" t="s">
        <v>157</v>
      </c>
      <c r="E9" s="67"/>
      <c r="F9" s="59">
        <v>3</v>
      </c>
      <c r="G9" s="73">
        <v>0</v>
      </c>
      <c r="H9" s="70">
        <f>G11</f>
        <v>103.5569706550969</v>
      </c>
      <c r="I9" s="70">
        <f t="shared" ref="I9:K9" si="0">H11</f>
        <v>199.66883551627168</v>
      </c>
      <c r="J9" s="70">
        <f t="shared" si="0"/>
        <v>370.18154276576047</v>
      </c>
      <c r="K9" s="70">
        <f t="shared" si="0"/>
        <v>453.61663312629992</v>
      </c>
      <c r="L9" s="70"/>
      <c r="M9" s="70"/>
      <c r="N9" s="70"/>
      <c r="O9" s="70"/>
      <c r="P9" s="77"/>
    </row>
    <row r="10" spans="1:16">
      <c r="C10" s="61">
        <v>3</v>
      </c>
      <c r="D10" s="75" t="s">
        <v>82</v>
      </c>
      <c r="E10" s="59"/>
      <c r="F10" s="59">
        <v>3</v>
      </c>
      <c r="G10" s="72">
        <f>'4.Additions'!G9+'4.Additions'!G16</f>
        <v>103.5569706550969</v>
      </c>
      <c r="H10" s="72">
        <f>'4.Additions'!H9+'4.Additions'!H16</f>
        <v>96.11186486117478</v>
      </c>
      <c r="I10" s="72">
        <f>'4.Additions'!I9+'4.Additions'!I16</f>
        <v>170.51270724948876</v>
      </c>
      <c r="J10" s="72">
        <f>'4.Additions'!J9+'4.Additions'!J16</f>
        <v>83.435090360539462</v>
      </c>
      <c r="K10" s="72">
        <f>'4.Additions'!K9+'4.Additions'!K16</f>
        <v>120.05737732133331</v>
      </c>
      <c r="L10" s="72">
        <f>'4.Additions'!L9+'4.Additions'!L16</f>
        <v>110.9581413912628</v>
      </c>
      <c r="M10" s="72">
        <f>'4.Additions'!M9+'4.Additions'!M16</f>
        <v>73.9311173725293</v>
      </c>
      <c r="N10" s="72">
        <f>'4.Additions'!N9+'4.Additions'!N16</f>
        <v>49.233212007021166</v>
      </c>
      <c r="O10" s="72">
        <f>'4.Additions'!O9+'4.Additions'!O16</f>
        <v>34.90928786668966</v>
      </c>
      <c r="P10" s="78">
        <f>'4.Additions'!P9+'4.Additions'!P16</f>
        <v>50.092543229266489</v>
      </c>
    </row>
    <row r="11" spans="1:16">
      <c r="C11" s="61">
        <v>4</v>
      </c>
      <c r="D11" s="75" t="s">
        <v>158</v>
      </c>
      <c r="E11" s="59"/>
      <c r="F11" s="59">
        <v>3</v>
      </c>
      <c r="G11" s="72">
        <f>G9+G10</f>
        <v>103.5569706550969</v>
      </c>
      <c r="H11" s="72">
        <f t="shared" ref="H11:K11" si="1">H9+H10</f>
        <v>199.66883551627168</v>
      </c>
      <c r="I11" s="72">
        <f t="shared" si="1"/>
        <v>370.18154276576047</v>
      </c>
      <c r="J11" s="72">
        <f t="shared" si="1"/>
        <v>453.61663312629992</v>
      </c>
      <c r="K11" s="72">
        <f t="shared" si="1"/>
        <v>573.67401044763324</v>
      </c>
      <c r="L11" s="157"/>
      <c r="M11" s="157"/>
      <c r="N11" s="157"/>
      <c r="O11" s="157"/>
      <c r="P11" s="160"/>
    </row>
    <row r="12" spans="1:16">
      <c r="C12" s="61">
        <v>5</v>
      </c>
      <c r="D12" s="75" t="s">
        <v>159</v>
      </c>
      <c r="E12" s="59"/>
      <c r="F12" s="59">
        <v>3</v>
      </c>
      <c r="G12" s="157"/>
      <c r="H12" s="157"/>
      <c r="I12" s="157"/>
      <c r="J12" s="157"/>
      <c r="K12" s="157"/>
      <c r="L12" s="159">
        <v>0</v>
      </c>
      <c r="M12" s="72">
        <f>L13</f>
        <v>110.9581413912628</v>
      </c>
      <c r="N12" s="72">
        <f t="shared" ref="N12:P12" si="2">M13</f>
        <v>184.8892587637921</v>
      </c>
      <c r="O12" s="72">
        <f t="shared" si="2"/>
        <v>234.12247077081327</v>
      </c>
      <c r="P12" s="78">
        <f t="shared" si="2"/>
        <v>269.03175863750295</v>
      </c>
    </row>
    <row r="13" spans="1:16" ht="13.9" thickBot="1">
      <c r="C13" s="82">
        <v>6</v>
      </c>
      <c r="D13" s="20" t="s">
        <v>195</v>
      </c>
      <c r="E13" s="16"/>
      <c r="F13" s="16">
        <v>3</v>
      </c>
      <c r="G13" s="158"/>
      <c r="H13" s="158"/>
      <c r="I13" s="158"/>
      <c r="J13" s="158"/>
      <c r="K13" s="158"/>
      <c r="L13" s="83">
        <f>L10+L12</f>
        <v>110.9581413912628</v>
      </c>
      <c r="M13" s="83">
        <f t="shared" ref="M13:P13" si="3">M10+M12</f>
        <v>184.8892587637921</v>
      </c>
      <c r="N13" s="83">
        <f t="shared" si="3"/>
        <v>234.12247077081327</v>
      </c>
      <c r="O13" s="83">
        <f t="shared" si="3"/>
        <v>269.03175863750295</v>
      </c>
      <c r="P13" s="84">
        <f t="shared" si="3"/>
        <v>319.12430186676943</v>
      </c>
    </row>
    <row r="14" spans="1:16" ht="13.9" thickBot="1"/>
    <row r="15" spans="1:16" ht="13.9" thickBot="1">
      <c r="C15" s="90" t="s">
        <v>43</v>
      </c>
      <c r="D15" s="91" t="s">
        <v>196</v>
      </c>
      <c r="E15" s="8"/>
      <c r="F15" s="8"/>
      <c r="G15" s="8"/>
      <c r="H15" s="8"/>
      <c r="I15" s="46"/>
      <c r="J15" s="46"/>
      <c r="K15" s="46"/>
    </row>
    <row r="16" spans="1:16">
      <c r="C16" s="62">
        <v>7</v>
      </c>
      <c r="D16" s="19" t="s">
        <v>162</v>
      </c>
      <c r="E16" s="2"/>
      <c r="F16" s="2">
        <v>3</v>
      </c>
      <c r="G16" s="74">
        <f>'1.MEAV'!G8-'1.MEAV'!J8</f>
        <v>1422.9320992896546</v>
      </c>
      <c r="H16" s="71">
        <f>G18</f>
        <v>1495.4233639170329</v>
      </c>
      <c r="I16" s="71">
        <f t="shared" ref="I16:P16" si="4">H18</f>
        <v>1567.9146285444112</v>
      </c>
      <c r="J16" s="71">
        <f t="shared" si="4"/>
        <v>1640.4058931717896</v>
      </c>
      <c r="K16" s="71">
        <f t="shared" si="4"/>
        <v>1712.8971577991679</v>
      </c>
      <c r="L16" s="71">
        <f t="shared" si="4"/>
        <v>1785.3884224265462</v>
      </c>
      <c r="M16" s="71">
        <f t="shared" si="4"/>
        <v>1857.8796870539245</v>
      </c>
      <c r="N16" s="71">
        <f t="shared" si="4"/>
        <v>1930.3709516813028</v>
      </c>
      <c r="O16" s="71">
        <f t="shared" si="4"/>
        <v>2002.8622163086811</v>
      </c>
      <c r="P16" s="79">
        <f t="shared" si="4"/>
        <v>2075.3534809360594</v>
      </c>
    </row>
    <row r="17" spans="3:16">
      <c r="C17" s="85">
        <v>8</v>
      </c>
      <c r="D17" s="86" t="s">
        <v>163</v>
      </c>
      <c r="E17" s="60"/>
      <c r="F17" s="60">
        <v>3</v>
      </c>
      <c r="G17" s="87">
        <f>IF(($G$8/('1.MEAV'!$H$8+'1.MEAV'!$I$8)+G16)&gt;$G$8,MAX(0,$G$8-F18),$G$8/('1.MEAV'!$H$8+'1.MEAV'!$I$8))</f>
        <v>72.491264627378271</v>
      </c>
      <c r="H17" s="87">
        <f>IF(($G$8/('1.MEAV'!$H$8+'1.MEAV'!$I$8)+H16)&gt;$G$8,MAX(0,$G$8-G18),$G$8/('1.MEAV'!$H$8+'1.MEAV'!$I$8))</f>
        <v>72.491264627378271</v>
      </c>
      <c r="I17" s="87">
        <f>IF(($G$8/('1.MEAV'!$H$8+'1.MEAV'!$I$8)+I16)&gt;$G$8,MAX(0,$G$8-H18),$G$8/('1.MEAV'!$H$8+'1.MEAV'!$I$8))</f>
        <v>72.491264627378271</v>
      </c>
      <c r="J17" s="87">
        <f>IF(($G$8/('1.MEAV'!$H$8+'1.MEAV'!$I$8)+J16)&gt;$G$8,MAX(0,$G$8-I18),$G$8/('1.MEAV'!$H$8+'1.MEAV'!$I$8))</f>
        <v>72.491264627378271</v>
      </c>
      <c r="K17" s="87">
        <f>IF(($G$8/('1.MEAV'!$H$8+'1.MEAV'!$I$8)+K16)&gt;$G$8,MAX(0,$G$8-J18),$G$8/('1.MEAV'!$H$8+'1.MEAV'!$I$8))</f>
        <v>72.491264627378271</v>
      </c>
      <c r="L17" s="87">
        <f>IF(($G$8/('1.MEAV'!$H$8+'1.MEAV'!$I$8)+L16)&gt;$G$8,MAX(0,$G$8-K18),$G$8/('1.MEAV'!$H$8+'1.MEAV'!$I$8))</f>
        <v>72.491264627378271</v>
      </c>
      <c r="M17" s="87">
        <f>IF(($G$8/('1.MEAV'!$H$8+'1.MEAV'!$I$8)+M16)&gt;$G$8,MAX(0,$G$8-L18),$G$8/('1.MEAV'!$H$8+'1.MEAV'!$I$8))</f>
        <v>72.491264627378271</v>
      </c>
      <c r="N17" s="87">
        <f>IF(($G$8/('1.MEAV'!$H$8+'1.MEAV'!$I$8)+N16)&gt;$G$8,MAX(0,$G$8-M18),$G$8/('1.MEAV'!$H$8+'1.MEAV'!$I$8))</f>
        <v>72.491264627378271</v>
      </c>
      <c r="O17" s="87">
        <f>IF(($G$8/('1.MEAV'!$H$8+'1.MEAV'!$I$8)+O16)&gt;$G$8,MAX(0,$G$8-N18),$G$8/('1.MEAV'!$H$8+'1.MEAV'!$I$8))</f>
        <v>72.491264627378271</v>
      </c>
      <c r="P17" s="88">
        <f>IF(($G$8/('1.MEAV'!$H$8+'1.MEAV'!$I$8)+P16)&gt;$G$8,MAX(0,$G$8-O18),$G$8/('1.MEAV'!$H$8+'1.MEAV'!$I$8))</f>
        <v>72.491264627378271</v>
      </c>
    </row>
    <row r="18" spans="3:16" ht="13.9" thickBot="1">
      <c r="C18" s="82">
        <v>9</v>
      </c>
      <c r="D18" s="20" t="s">
        <v>164</v>
      </c>
      <c r="E18" s="16"/>
      <c r="F18" s="16">
        <v>3</v>
      </c>
      <c r="G18" s="83">
        <f>SUM(G16:G17)</f>
        <v>1495.4233639170329</v>
      </c>
      <c r="H18" s="83">
        <f>SUM(H16:H17)</f>
        <v>1567.9146285444112</v>
      </c>
      <c r="I18" s="83">
        <f t="shared" ref="I18:P18" si="5">SUM(I16:I17)</f>
        <v>1640.4058931717896</v>
      </c>
      <c r="J18" s="83">
        <f t="shared" si="5"/>
        <v>1712.8971577991679</v>
      </c>
      <c r="K18" s="83">
        <f t="shared" si="5"/>
        <v>1785.3884224265462</v>
      </c>
      <c r="L18" s="83">
        <f t="shared" si="5"/>
        <v>1857.8796870539245</v>
      </c>
      <c r="M18" s="83">
        <f t="shared" si="5"/>
        <v>1930.3709516813028</v>
      </c>
      <c r="N18" s="83">
        <f t="shared" si="5"/>
        <v>2002.8622163086811</v>
      </c>
      <c r="O18" s="83">
        <f t="shared" si="5"/>
        <v>2075.3534809360594</v>
      </c>
      <c r="P18" s="84">
        <f t="shared" si="5"/>
        <v>2147.8447455634378</v>
      </c>
    </row>
    <row r="19" spans="3:16" ht="13.9" thickBot="1">
      <c r="F19" s="6"/>
      <c r="G19" s="98"/>
      <c r="H19" s="98"/>
      <c r="I19" s="98"/>
      <c r="J19" s="98"/>
      <c r="K19" s="98"/>
      <c r="L19" s="98"/>
      <c r="M19" s="98"/>
      <c r="N19" s="98"/>
      <c r="O19" s="98"/>
      <c r="P19" s="98"/>
    </row>
    <row r="20" spans="3:16" ht="13.9" thickBot="1">
      <c r="C20" s="90" t="s">
        <v>165</v>
      </c>
      <c r="D20" s="91" t="s">
        <v>197</v>
      </c>
      <c r="E20" s="8"/>
      <c r="F20" s="8"/>
      <c r="G20" s="57"/>
      <c r="H20" s="8"/>
      <c r="I20" s="46"/>
      <c r="J20" s="46"/>
      <c r="K20" s="46"/>
    </row>
    <row r="21" spans="3:16">
      <c r="C21" s="62">
        <v>10</v>
      </c>
      <c r="D21" s="19" t="s">
        <v>162</v>
      </c>
      <c r="E21" s="2"/>
      <c r="F21" s="2">
        <v>3</v>
      </c>
      <c r="G21" s="161">
        <v>0</v>
      </c>
      <c r="H21" s="71">
        <f>G23</f>
        <v>3.0133091291248157</v>
      </c>
      <c r="I21" s="71">
        <f t="shared" ref="I21:P21" si="6">H23</f>
        <v>8.8232890952903258</v>
      </c>
      <c r="J21" s="71">
        <f t="shared" si="6"/>
        <v>19.594861643165672</v>
      </c>
      <c r="K21" s="71">
        <f t="shared" si="6"/>
        <v>32.794235215755457</v>
      </c>
      <c r="L21" s="71">
        <f t="shared" si="6"/>
        <v>49.487048088593355</v>
      </c>
      <c r="M21" s="71">
        <f t="shared" si="6"/>
        <v>66.179860961431245</v>
      </c>
      <c r="N21" s="71">
        <f t="shared" si="6"/>
        <v>82.872673834269136</v>
      </c>
      <c r="O21" s="71">
        <f t="shared" si="6"/>
        <v>99.565486707107027</v>
      </c>
      <c r="P21" s="79">
        <f t="shared" si="6"/>
        <v>116.25829957994492</v>
      </c>
    </row>
    <row r="22" spans="3:16">
      <c r="C22" s="85">
        <v>11</v>
      </c>
      <c r="D22" s="86" t="s">
        <v>163</v>
      </c>
      <c r="E22" s="60"/>
      <c r="F22" s="60">
        <v>3</v>
      </c>
      <c r="G22" s="87">
        <f>G11/('1.MEAV'!$H$8+'1.MEAV'!$I$8)</f>
        <v>3.0133091291248157</v>
      </c>
      <c r="H22" s="87">
        <f>H11/('1.MEAV'!$H$8+'1.MEAV'!$I$8)</f>
        <v>5.8099799661655105</v>
      </c>
      <c r="I22" s="87">
        <f>I11/('1.MEAV'!$H$8+'1.MEAV'!$I$8)</f>
        <v>10.771572547875344</v>
      </c>
      <c r="J22" s="87">
        <f>J11/('1.MEAV'!$H$8+'1.MEAV'!$I$8)</f>
        <v>13.199373572589783</v>
      </c>
      <c r="K22" s="87">
        <f>K11/('1.MEAV'!$H$8+'1.MEAV'!$I$8)</f>
        <v>16.692812872837898</v>
      </c>
      <c r="L22" s="87">
        <f>$K11/('1.MEAV'!$H$8+'1.MEAV'!$I$8)</f>
        <v>16.692812872837898</v>
      </c>
      <c r="M22" s="87">
        <f>$K11/('1.MEAV'!$H$8+'1.MEAV'!$I$8)</f>
        <v>16.692812872837898</v>
      </c>
      <c r="N22" s="87">
        <f>$K11/('1.MEAV'!$H$8+'1.MEAV'!$I$8)</f>
        <v>16.692812872837898</v>
      </c>
      <c r="O22" s="87">
        <f>$K11/('1.MEAV'!$H$8+'1.MEAV'!$I$8)</f>
        <v>16.692812872837898</v>
      </c>
      <c r="P22" s="88">
        <f>$K11/('1.MEAV'!$H$8+'1.MEAV'!$I$8)</f>
        <v>16.692812872837898</v>
      </c>
    </row>
    <row r="23" spans="3:16" ht="13.9" thickBot="1">
      <c r="C23" s="82">
        <v>12</v>
      </c>
      <c r="D23" s="20" t="s">
        <v>164</v>
      </c>
      <c r="E23" s="16"/>
      <c r="F23" s="16">
        <v>3</v>
      </c>
      <c r="G23" s="83">
        <f>SUM(G21:G22)</f>
        <v>3.0133091291248157</v>
      </c>
      <c r="H23" s="83">
        <f>SUM(H21:H22)</f>
        <v>8.8232890952903258</v>
      </c>
      <c r="I23" s="83">
        <f t="shared" ref="I23:P23" si="7">SUM(I21:I22)</f>
        <v>19.594861643165672</v>
      </c>
      <c r="J23" s="83">
        <f t="shared" si="7"/>
        <v>32.794235215755457</v>
      </c>
      <c r="K23" s="83">
        <f t="shared" si="7"/>
        <v>49.487048088593355</v>
      </c>
      <c r="L23" s="83">
        <f t="shared" si="7"/>
        <v>66.179860961431245</v>
      </c>
      <c r="M23" s="83">
        <f t="shared" si="7"/>
        <v>82.872673834269136</v>
      </c>
      <c r="N23" s="83">
        <f t="shared" si="7"/>
        <v>99.565486707107027</v>
      </c>
      <c r="O23" s="83">
        <f t="shared" si="7"/>
        <v>116.25829957994492</v>
      </c>
      <c r="P23" s="84">
        <f t="shared" si="7"/>
        <v>132.95111245278281</v>
      </c>
    </row>
    <row r="24" spans="3:16" ht="13.9" thickBot="1">
      <c r="C24" s="7"/>
      <c r="D24" s="8"/>
      <c r="E24" s="6"/>
      <c r="F24" s="6"/>
      <c r="G24" s="98"/>
      <c r="H24" s="98"/>
      <c r="I24" s="98"/>
      <c r="J24" s="98"/>
      <c r="K24" s="98"/>
      <c r="L24" s="98"/>
      <c r="M24" s="98"/>
      <c r="N24" s="98"/>
      <c r="O24" s="98"/>
      <c r="P24" s="98"/>
    </row>
    <row r="25" spans="3:16" ht="13.9" thickBot="1">
      <c r="C25" s="90" t="s">
        <v>167</v>
      </c>
      <c r="D25" s="91" t="s">
        <v>198</v>
      </c>
      <c r="E25" s="8"/>
      <c r="F25" s="8"/>
      <c r="G25" s="57"/>
      <c r="H25" s="8"/>
      <c r="I25" s="46"/>
      <c r="J25" s="46"/>
      <c r="K25" s="46"/>
    </row>
    <row r="26" spans="3:16">
      <c r="C26" s="62">
        <v>13</v>
      </c>
      <c r="D26" s="19" t="s">
        <v>162</v>
      </c>
      <c r="E26" s="2"/>
      <c r="F26" s="2">
        <v>3</v>
      </c>
      <c r="G26" s="153"/>
      <c r="H26" s="153"/>
      <c r="I26" s="153"/>
      <c r="J26" s="153"/>
      <c r="K26" s="153"/>
      <c r="L26" s="156">
        <v>0</v>
      </c>
      <c r="M26" s="71">
        <f t="shared" ref="M26:P26" si="8">L28</f>
        <v>3.228668995335835</v>
      </c>
      <c r="N26" s="71">
        <f t="shared" si="8"/>
        <v>8.6085916387434622</v>
      </c>
      <c r="O26" s="71">
        <f t="shared" si="8"/>
        <v>15.421106277247198</v>
      </c>
      <c r="P26" s="79">
        <f t="shared" si="8"/>
        <v>23.249414204744411</v>
      </c>
    </row>
    <row r="27" spans="3:16">
      <c r="C27" s="85">
        <v>14</v>
      </c>
      <c r="D27" s="86" t="s">
        <v>163</v>
      </c>
      <c r="E27" s="60"/>
      <c r="F27" s="60">
        <v>3</v>
      </c>
      <c r="G27" s="154"/>
      <c r="H27" s="154"/>
      <c r="I27" s="154"/>
      <c r="J27" s="154"/>
      <c r="K27" s="154"/>
      <c r="L27" s="87">
        <f>L13/('1.MEAV'!$H$8+'1.MEAV'!$I$8)</f>
        <v>3.228668995335835</v>
      </c>
      <c r="M27" s="87">
        <f>M13/('1.MEAV'!$H$8+'1.MEAV'!$I$8)</f>
        <v>5.3799226434076273</v>
      </c>
      <c r="N27" s="87">
        <f>N13/('1.MEAV'!$H$8+'1.MEAV'!$I$8)</f>
        <v>6.8125146385037354</v>
      </c>
      <c r="O27" s="87">
        <f>O13/('1.MEAV'!$H$8+'1.MEAV'!$I$8)</f>
        <v>7.8283079274972147</v>
      </c>
      <c r="P27" s="88">
        <f>P13/('1.MEAV'!$H$8+'1.MEAV'!$I$8)</f>
        <v>9.2859048121778009</v>
      </c>
    </row>
    <row r="28" spans="3:16" ht="13.9" thickBot="1">
      <c r="C28" s="82">
        <v>15</v>
      </c>
      <c r="D28" s="20" t="s">
        <v>164</v>
      </c>
      <c r="E28" s="16"/>
      <c r="F28" s="16">
        <v>3</v>
      </c>
      <c r="G28" s="155"/>
      <c r="H28" s="155"/>
      <c r="I28" s="155"/>
      <c r="J28" s="155"/>
      <c r="K28" s="155"/>
      <c r="L28" s="83">
        <f t="shared" ref="L28:P28" si="9">SUM(L26:L27)</f>
        <v>3.228668995335835</v>
      </c>
      <c r="M28" s="83">
        <f t="shared" si="9"/>
        <v>8.6085916387434622</v>
      </c>
      <c r="N28" s="83">
        <f t="shared" si="9"/>
        <v>15.421106277247198</v>
      </c>
      <c r="O28" s="83">
        <f t="shared" si="9"/>
        <v>23.249414204744411</v>
      </c>
      <c r="P28" s="84">
        <f t="shared" si="9"/>
        <v>32.535319016922216</v>
      </c>
    </row>
    <row r="29" spans="3:16" ht="13.9" thickBot="1"/>
    <row r="30" spans="3:16" ht="13.9" thickBot="1">
      <c r="C30" s="90" t="s">
        <v>169</v>
      </c>
      <c r="D30" s="91" t="s">
        <v>199</v>
      </c>
      <c r="E30" s="8"/>
      <c r="F30" s="8"/>
      <c r="G30" s="8"/>
      <c r="H30" s="8"/>
      <c r="I30" s="46"/>
      <c r="J30" s="46"/>
      <c r="K30" s="46"/>
    </row>
    <row r="31" spans="3:16">
      <c r="C31" s="62">
        <v>16</v>
      </c>
      <c r="D31" s="19" t="s">
        <v>171</v>
      </c>
      <c r="E31" s="2"/>
      <c r="F31" s="2">
        <v>3</v>
      </c>
      <c r="G31" s="74">
        <f>$G$8-G18</f>
        <v>995.84966585957</v>
      </c>
      <c r="H31" s="74">
        <f t="shared" ref="H31:P31" si="10">$G$8-H18</f>
        <v>923.35840123219168</v>
      </c>
      <c r="I31" s="74">
        <f t="shared" si="10"/>
        <v>850.86713660481337</v>
      </c>
      <c r="J31" s="74">
        <f t="shared" si="10"/>
        <v>778.37587197743505</v>
      </c>
      <c r="K31" s="74">
        <f t="shared" si="10"/>
        <v>705.88460735005674</v>
      </c>
      <c r="L31" s="74">
        <f t="shared" si="10"/>
        <v>633.39334272267843</v>
      </c>
      <c r="M31" s="74">
        <f t="shared" si="10"/>
        <v>560.90207809530011</v>
      </c>
      <c r="N31" s="74">
        <f t="shared" si="10"/>
        <v>488.4108134679218</v>
      </c>
      <c r="O31" s="74">
        <f t="shared" si="10"/>
        <v>415.91954884054348</v>
      </c>
      <c r="P31" s="80">
        <f t="shared" si="10"/>
        <v>343.42828421316517</v>
      </c>
    </row>
    <row r="32" spans="3:16">
      <c r="C32" s="61">
        <v>17</v>
      </c>
      <c r="D32" s="75" t="s">
        <v>172</v>
      </c>
      <c r="E32" s="59"/>
      <c r="F32" s="59">
        <v>3</v>
      </c>
      <c r="G32" s="72">
        <f>G11-G23</f>
        <v>100.54366152597208</v>
      </c>
      <c r="H32" s="72">
        <f t="shared" ref="H32:K32" si="11">H11-H23</f>
        <v>190.84554642098135</v>
      </c>
      <c r="I32" s="72">
        <f t="shared" si="11"/>
        <v>350.58668112259477</v>
      </c>
      <c r="J32" s="72">
        <f t="shared" si="11"/>
        <v>420.82239791054445</v>
      </c>
      <c r="K32" s="72">
        <f t="shared" si="11"/>
        <v>524.18696235903985</v>
      </c>
      <c r="L32" s="72">
        <f>$K11-L23</f>
        <v>507.49414948620199</v>
      </c>
      <c r="M32" s="72">
        <f t="shared" ref="M32:P32" si="12">$K11-M23</f>
        <v>490.80133661336413</v>
      </c>
      <c r="N32" s="72">
        <f t="shared" si="12"/>
        <v>474.10852374052621</v>
      </c>
      <c r="O32" s="72">
        <f t="shared" si="12"/>
        <v>457.41571086768829</v>
      </c>
      <c r="P32" s="78">
        <f t="shared" si="12"/>
        <v>440.72289799485043</v>
      </c>
    </row>
    <row r="33" spans="3:16">
      <c r="C33" s="85">
        <v>18</v>
      </c>
      <c r="D33" s="75" t="s">
        <v>173</v>
      </c>
      <c r="E33" s="60"/>
      <c r="F33" s="60">
        <v>3</v>
      </c>
      <c r="G33" s="154"/>
      <c r="H33" s="154"/>
      <c r="I33" s="154"/>
      <c r="J33" s="154"/>
      <c r="K33" s="154"/>
      <c r="L33" s="87">
        <f>L13-L28</f>
        <v>107.72947239592696</v>
      </c>
      <c r="M33" s="87">
        <f t="shared" ref="M33:P33" si="13">M13-M28</f>
        <v>176.28066712504864</v>
      </c>
      <c r="N33" s="87">
        <f t="shared" si="13"/>
        <v>218.70136449356607</v>
      </c>
      <c r="O33" s="87">
        <f t="shared" si="13"/>
        <v>245.78234443275852</v>
      </c>
      <c r="P33" s="88">
        <f t="shared" si="13"/>
        <v>286.58898284984718</v>
      </c>
    </row>
    <row r="34" spans="3:16" ht="13.9" thickBot="1">
      <c r="C34" s="82">
        <v>19</v>
      </c>
      <c r="D34" s="20" t="s">
        <v>174</v>
      </c>
      <c r="E34" s="16"/>
      <c r="F34" s="16">
        <v>3</v>
      </c>
      <c r="G34" s="84">
        <f t="shared" ref="G34:O34" si="14">SUM(G31:G33)</f>
        <v>1096.3933273855421</v>
      </c>
      <c r="H34" s="84">
        <f t="shared" si="14"/>
        <v>1114.2039476531731</v>
      </c>
      <c r="I34" s="84">
        <f t="shared" si="14"/>
        <v>1201.453817727408</v>
      </c>
      <c r="J34" s="84">
        <f t="shared" si="14"/>
        <v>1199.1982698879794</v>
      </c>
      <c r="K34" s="84">
        <f t="shared" si="14"/>
        <v>1230.0715697090966</v>
      </c>
      <c r="L34" s="84">
        <f t="shared" si="14"/>
        <v>1248.6169646048072</v>
      </c>
      <c r="M34" s="84">
        <f t="shared" si="14"/>
        <v>1227.9840818337129</v>
      </c>
      <c r="N34" s="84">
        <f t="shared" si="14"/>
        <v>1181.2207017020141</v>
      </c>
      <c r="O34" s="84">
        <f t="shared" si="14"/>
        <v>1119.1176041409904</v>
      </c>
      <c r="P34" s="84">
        <f>SUM(P31:P33)</f>
        <v>1070.7401650578627</v>
      </c>
    </row>
    <row r="35" spans="3:16">
      <c r="D35" s="10"/>
      <c r="E35" s="6"/>
    </row>
    <row r="36" spans="3:16" ht="15.4">
      <c r="C36" s="191" t="s">
        <v>48</v>
      </c>
      <c r="D36" s="191"/>
      <c r="E36" s="23"/>
      <c r="F36" s="23"/>
      <c r="G36" s="23"/>
      <c r="H36" s="23"/>
      <c r="I36" s="23"/>
      <c r="J36" s="23"/>
      <c r="K36" s="23"/>
      <c r="L36" s="23"/>
      <c r="M36" s="23"/>
    </row>
    <row r="37" spans="3:16" ht="15.4">
      <c r="C37" s="24"/>
      <c r="D37" s="25"/>
      <c r="E37" s="23"/>
      <c r="F37" s="23"/>
      <c r="G37" s="23"/>
      <c r="H37" s="100"/>
      <c r="I37" s="23"/>
      <c r="J37" s="23"/>
      <c r="K37" s="23"/>
      <c r="L37" s="23"/>
      <c r="M37" s="23"/>
    </row>
    <row r="38" spans="3:16" ht="14.25" customHeight="1">
      <c r="C38" s="26"/>
      <c r="D38" s="81" t="s">
        <v>49</v>
      </c>
      <c r="E38" s="23"/>
      <c r="F38" s="23"/>
      <c r="G38" s="23"/>
      <c r="H38" s="68"/>
      <c r="I38" s="23"/>
      <c r="J38" s="23"/>
      <c r="K38" s="23"/>
      <c r="L38" s="23"/>
      <c r="M38" s="23"/>
    </row>
    <row r="39" spans="3:16" ht="15.4">
      <c r="C39" s="28"/>
      <c r="D39" s="27" t="s">
        <v>50</v>
      </c>
      <c r="E39" s="23"/>
      <c r="F39" s="23"/>
      <c r="G39" s="23"/>
      <c r="H39" s="23"/>
      <c r="I39" s="23"/>
      <c r="J39" s="23"/>
      <c r="K39" s="23"/>
      <c r="L39" s="23"/>
      <c r="M39" s="23"/>
    </row>
    <row r="40" spans="3:16" ht="15.4">
      <c r="C40" s="29"/>
      <c r="D40" s="27" t="s">
        <v>51</v>
      </c>
      <c r="E40" s="23"/>
      <c r="F40" s="23"/>
      <c r="G40" s="23"/>
      <c r="H40" s="23"/>
      <c r="I40" s="23"/>
      <c r="J40" s="23"/>
      <c r="K40" s="23"/>
      <c r="L40" s="23"/>
      <c r="M40" s="23"/>
    </row>
    <row r="41" spans="3:16" ht="15.75" thickBot="1">
      <c r="C41" s="30"/>
      <c r="D41" s="31"/>
      <c r="E41" s="23"/>
      <c r="F41" s="23"/>
      <c r="G41" s="23"/>
      <c r="H41" s="23"/>
      <c r="I41" s="23"/>
      <c r="J41" s="23"/>
      <c r="K41" s="23"/>
      <c r="L41" s="23"/>
      <c r="M41" s="23"/>
    </row>
    <row r="42" spans="3:16" ht="15" thickBot="1">
      <c r="C42" s="32" t="s">
        <v>52</v>
      </c>
      <c r="D42" s="33"/>
      <c r="E42" s="34"/>
      <c r="F42" s="34"/>
      <c r="G42" s="34"/>
      <c r="H42" s="34"/>
      <c r="I42" s="34"/>
      <c r="J42" s="34"/>
      <c r="K42" s="34"/>
      <c r="L42" s="34"/>
      <c r="M42" s="35"/>
    </row>
    <row r="43" spans="3:16" ht="15" thickBot="1">
      <c r="C43" s="36"/>
      <c r="D43" s="37"/>
      <c r="E43" s="38"/>
      <c r="F43" s="38"/>
      <c r="G43" s="38"/>
      <c r="H43" s="38"/>
      <c r="I43" s="38"/>
      <c r="J43" s="38"/>
      <c r="K43" s="38"/>
      <c r="L43" s="38"/>
      <c r="M43" s="38"/>
    </row>
    <row r="44" spans="3:16" ht="13.9" thickBot="1">
      <c r="C44" s="112" t="s">
        <v>53</v>
      </c>
      <c r="D44" s="217" t="s">
        <v>54</v>
      </c>
      <c r="E44" s="218"/>
      <c r="F44" s="218"/>
      <c r="G44" s="218"/>
      <c r="H44" s="218"/>
      <c r="I44" s="218"/>
      <c r="J44" s="218"/>
      <c r="K44" s="218"/>
      <c r="L44" s="218"/>
      <c r="M44" s="219"/>
    </row>
    <row r="45" spans="3:16" ht="15.75" customHeight="1" thickBot="1">
      <c r="C45" s="42">
        <v>1</v>
      </c>
      <c r="D45" s="229" t="s">
        <v>200</v>
      </c>
      <c r="E45" s="230"/>
      <c r="F45" s="230"/>
      <c r="G45" s="230"/>
      <c r="H45" s="230"/>
      <c r="I45" s="230"/>
      <c r="J45" s="230"/>
      <c r="K45" s="230"/>
      <c r="L45" s="230"/>
      <c r="M45" s="231"/>
    </row>
    <row r="46" spans="3:16" ht="15.75" customHeight="1" thickBot="1">
      <c r="C46" s="42">
        <v>2</v>
      </c>
      <c r="D46" s="229" t="s">
        <v>176</v>
      </c>
      <c r="E46" s="230"/>
      <c r="F46" s="230"/>
      <c r="G46" s="230"/>
      <c r="H46" s="230"/>
      <c r="I46" s="230"/>
      <c r="J46" s="230"/>
      <c r="K46" s="230"/>
      <c r="L46" s="230"/>
      <c r="M46" s="231"/>
    </row>
    <row r="47" spans="3:16" ht="15.75" customHeight="1" thickBot="1">
      <c r="C47" s="42">
        <v>3</v>
      </c>
      <c r="D47" s="229" t="s">
        <v>177</v>
      </c>
      <c r="E47" s="230"/>
      <c r="F47" s="230"/>
      <c r="G47" s="230"/>
      <c r="H47" s="230"/>
      <c r="I47" s="230"/>
      <c r="J47" s="230"/>
      <c r="K47" s="230"/>
      <c r="L47" s="230"/>
      <c r="M47" s="231"/>
    </row>
    <row r="48" spans="3:16" ht="15.75" customHeight="1" thickBot="1">
      <c r="C48" s="42">
        <v>4</v>
      </c>
      <c r="D48" s="232" t="s">
        <v>178</v>
      </c>
      <c r="E48" s="233"/>
      <c r="F48" s="233"/>
      <c r="G48" s="233"/>
      <c r="H48" s="233"/>
      <c r="I48" s="233"/>
      <c r="J48" s="233"/>
      <c r="K48" s="233"/>
      <c r="L48" s="233"/>
      <c r="M48" s="234"/>
    </row>
    <row r="49" spans="3:13" ht="15.75" customHeight="1" thickBot="1">
      <c r="C49" s="42">
        <v>5</v>
      </c>
      <c r="D49" s="229" t="s">
        <v>176</v>
      </c>
      <c r="E49" s="230"/>
      <c r="F49" s="230"/>
      <c r="G49" s="230"/>
      <c r="H49" s="230"/>
      <c r="I49" s="230"/>
      <c r="J49" s="230"/>
      <c r="K49" s="230"/>
      <c r="L49" s="230"/>
      <c r="M49" s="231"/>
    </row>
    <row r="50" spans="3:13" ht="15.75" customHeight="1" thickBot="1">
      <c r="C50" s="42">
        <v>6</v>
      </c>
      <c r="D50" s="232" t="s">
        <v>179</v>
      </c>
      <c r="E50" s="233"/>
      <c r="F50" s="233"/>
      <c r="G50" s="233"/>
      <c r="H50" s="233"/>
      <c r="I50" s="233"/>
      <c r="J50" s="233"/>
      <c r="K50" s="233"/>
      <c r="L50" s="233"/>
      <c r="M50" s="234"/>
    </row>
    <row r="51" spans="3:13" ht="28.5" customHeight="1" thickBot="1">
      <c r="C51" s="42">
        <v>7</v>
      </c>
      <c r="D51" s="229" t="s">
        <v>180</v>
      </c>
      <c r="E51" s="230"/>
      <c r="F51" s="230"/>
      <c r="G51" s="230"/>
      <c r="H51" s="230"/>
      <c r="I51" s="230"/>
      <c r="J51" s="230"/>
      <c r="K51" s="230"/>
      <c r="L51" s="230"/>
      <c r="M51" s="231"/>
    </row>
    <row r="52" spans="3:13" ht="15.75" customHeight="1" thickBot="1">
      <c r="C52" s="42">
        <v>8</v>
      </c>
      <c r="D52" s="229" t="s">
        <v>181</v>
      </c>
      <c r="E52" s="230"/>
      <c r="F52" s="230"/>
      <c r="G52" s="230"/>
      <c r="H52" s="230"/>
      <c r="I52" s="230"/>
      <c r="J52" s="230"/>
      <c r="K52" s="230"/>
      <c r="L52" s="230"/>
      <c r="M52" s="231"/>
    </row>
    <row r="53" spans="3:13" ht="15.75" customHeight="1" thickBot="1">
      <c r="C53" s="42">
        <v>9</v>
      </c>
      <c r="D53" s="229" t="s">
        <v>182</v>
      </c>
      <c r="E53" s="230"/>
      <c r="F53" s="230"/>
      <c r="G53" s="230"/>
      <c r="H53" s="230"/>
      <c r="I53" s="230"/>
      <c r="J53" s="230"/>
      <c r="K53" s="230"/>
      <c r="L53" s="230"/>
      <c r="M53" s="231"/>
    </row>
    <row r="54" spans="3:13" ht="18" customHeight="1" thickBot="1">
      <c r="C54" s="42">
        <v>10</v>
      </c>
      <c r="D54" s="229" t="s">
        <v>183</v>
      </c>
      <c r="E54" s="230"/>
      <c r="F54" s="230"/>
      <c r="G54" s="230"/>
      <c r="H54" s="230"/>
      <c r="I54" s="230"/>
      <c r="J54" s="230"/>
      <c r="K54" s="230"/>
      <c r="L54" s="230"/>
      <c r="M54" s="231"/>
    </row>
    <row r="55" spans="3:13" ht="15.75" customHeight="1" thickBot="1">
      <c r="C55" s="42">
        <v>11</v>
      </c>
      <c r="D55" s="229" t="s">
        <v>184</v>
      </c>
      <c r="E55" s="230"/>
      <c r="F55" s="230"/>
      <c r="G55" s="230"/>
      <c r="H55" s="230"/>
      <c r="I55" s="230"/>
      <c r="J55" s="230"/>
      <c r="K55" s="230"/>
      <c r="L55" s="230"/>
      <c r="M55" s="231"/>
    </row>
    <row r="56" spans="3:13" ht="15.75" customHeight="1" thickBot="1">
      <c r="C56" s="42">
        <v>12</v>
      </c>
      <c r="D56" s="229" t="s">
        <v>185</v>
      </c>
      <c r="E56" s="230"/>
      <c r="F56" s="230"/>
      <c r="G56" s="230"/>
      <c r="H56" s="230"/>
      <c r="I56" s="230"/>
      <c r="J56" s="230"/>
      <c r="K56" s="230"/>
      <c r="L56" s="230"/>
      <c r="M56" s="231"/>
    </row>
    <row r="57" spans="3:13" ht="15.75" customHeight="1" thickBot="1">
      <c r="C57" s="42">
        <v>13</v>
      </c>
      <c r="D57" s="229" t="s">
        <v>186</v>
      </c>
      <c r="E57" s="230"/>
      <c r="F57" s="230"/>
      <c r="G57" s="230"/>
      <c r="H57" s="230"/>
      <c r="I57" s="230"/>
      <c r="J57" s="230"/>
      <c r="K57" s="230"/>
      <c r="L57" s="230"/>
      <c r="M57" s="231"/>
    </row>
    <row r="58" spans="3:13" ht="15.75" customHeight="1" thickBot="1">
      <c r="C58" s="42">
        <v>14</v>
      </c>
      <c r="D58" s="229" t="s">
        <v>187</v>
      </c>
      <c r="E58" s="230"/>
      <c r="F58" s="230"/>
      <c r="G58" s="230"/>
      <c r="H58" s="230"/>
      <c r="I58" s="230"/>
      <c r="J58" s="230"/>
      <c r="K58" s="230"/>
      <c r="L58" s="230"/>
      <c r="M58" s="231"/>
    </row>
    <row r="59" spans="3:13" ht="15.75" customHeight="1" thickBot="1">
      <c r="C59" s="42">
        <v>15</v>
      </c>
      <c r="D59" s="229" t="s">
        <v>188</v>
      </c>
      <c r="E59" s="230"/>
      <c r="F59" s="230"/>
      <c r="G59" s="230"/>
      <c r="H59" s="230"/>
      <c r="I59" s="230"/>
      <c r="J59" s="230"/>
      <c r="K59" s="230"/>
      <c r="L59" s="230"/>
      <c r="M59" s="231"/>
    </row>
    <row r="60" spans="3:13" ht="15.75" customHeight="1" thickBot="1">
      <c r="C60" s="42">
        <v>16</v>
      </c>
      <c r="D60" s="232" t="s">
        <v>189</v>
      </c>
      <c r="E60" s="233"/>
      <c r="F60" s="233"/>
      <c r="G60" s="233"/>
      <c r="H60" s="233"/>
      <c r="I60" s="233"/>
      <c r="J60" s="233"/>
      <c r="K60" s="233"/>
      <c r="L60" s="233"/>
      <c r="M60" s="234"/>
    </row>
    <row r="61" spans="3:13" ht="15.75" customHeight="1" thickBot="1">
      <c r="C61" s="42">
        <v>17</v>
      </c>
      <c r="D61" s="229" t="s">
        <v>190</v>
      </c>
      <c r="E61" s="230"/>
      <c r="F61" s="230"/>
      <c r="G61" s="230"/>
      <c r="H61" s="230"/>
      <c r="I61" s="230"/>
      <c r="J61" s="230"/>
      <c r="K61" s="230"/>
      <c r="L61" s="230"/>
      <c r="M61" s="231"/>
    </row>
    <row r="62" spans="3:13" ht="15.75" customHeight="1" thickBot="1">
      <c r="C62" s="42">
        <v>18</v>
      </c>
      <c r="D62" s="229" t="s">
        <v>191</v>
      </c>
      <c r="E62" s="230"/>
      <c r="F62" s="230"/>
      <c r="G62" s="230"/>
      <c r="H62" s="230"/>
      <c r="I62" s="230"/>
      <c r="J62" s="230"/>
      <c r="K62" s="230"/>
      <c r="L62" s="230"/>
      <c r="M62" s="231"/>
    </row>
    <row r="63" spans="3:13" ht="15.75" customHeight="1" thickBot="1">
      <c r="C63" s="115">
        <v>19</v>
      </c>
      <c r="D63" s="232" t="s">
        <v>192</v>
      </c>
      <c r="E63" s="233"/>
      <c r="F63" s="233"/>
      <c r="G63" s="233"/>
      <c r="H63" s="233"/>
      <c r="I63" s="233"/>
      <c r="J63" s="233"/>
      <c r="K63" s="233"/>
      <c r="L63" s="233"/>
      <c r="M63" s="234"/>
    </row>
  </sheetData>
  <mergeCells count="23">
    <mergeCell ref="D59:M59"/>
    <mergeCell ref="D60:M60"/>
    <mergeCell ref="D61:M61"/>
    <mergeCell ref="D62:M62"/>
    <mergeCell ref="D63:M63"/>
    <mergeCell ref="D58:M58"/>
    <mergeCell ref="D47:M47"/>
    <mergeCell ref="D48:M48"/>
    <mergeCell ref="D49:M49"/>
    <mergeCell ref="D50:M50"/>
    <mergeCell ref="D51:M51"/>
    <mergeCell ref="D52:M52"/>
    <mergeCell ref="D53:M53"/>
    <mergeCell ref="D54:M54"/>
    <mergeCell ref="D55:M55"/>
    <mergeCell ref="D56:M56"/>
    <mergeCell ref="D57:M57"/>
    <mergeCell ref="D46:M46"/>
    <mergeCell ref="C3:D3"/>
    <mergeCell ref="G4:P4"/>
    <mergeCell ref="C36:D36"/>
    <mergeCell ref="D44:M44"/>
    <mergeCell ref="D45:M45"/>
  </mergeCells>
  <pageMargins left="0.70866141732283472" right="0.70866141732283472" top="0.74803149606299213" bottom="0.74803149606299213" header="0.31496062992125984" footer="0.31496062992125984"/>
  <pageSetup paperSize="9" scale="5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0e5cfab-624c-4e44-8ff4-7cd112c8ab77" ContentTypeId="0x010100573134B1BDBFC74F8C2DBF70E4CDEAD4" PreviousValue="false"/>
</file>

<file path=customXml/item2.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136D4818EEAB324896DB2F9788758D2C" ma:contentTypeVersion="89" ma:contentTypeDescription="Create a new document" ma:contentTypeScope="" ma:versionID="e12de936de2243a8f2691e8bb6536543">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51f123136cf5e0d5838f85e7bf4e3dd7"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PR24</TermName>
          <TermId xmlns="http://schemas.microsoft.com/office/infopath/2007/PartnerControls">bcdc3592-0f2d-4837-9440-81dad016d34e</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1891</Value>
      <Value>21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Props1.xml><?xml version="1.0" encoding="utf-8"?>
<ds:datastoreItem xmlns:ds="http://schemas.openxmlformats.org/officeDocument/2006/customXml" ds:itemID="{8F8D9943-AC99-49C4-818A-5868464A5976}">
  <ds:schemaRefs>
    <ds:schemaRef ds:uri="Microsoft.SharePoint.Taxonomy.ContentTypeSync"/>
  </ds:schemaRefs>
</ds:datastoreItem>
</file>

<file path=customXml/itemProps2.xml><?xml version="1.0" encoding="utf-8"?>
<ds:datastoreItem xmlns:ds="http://schemas.openxmlformats.org/officeDocument/2006/customXml" ds:itemID="{4BD42479-091B-408C-A68A-15595CD2C7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5EE489D-0807-4760-A05B-1C93B0D43383}">
  <ds:schemaRefs>
    <ds:schemaRef ds:uri="http://schemas.microsoft.com/sharepoint/v3/contenttype/forms"/>
  </ds:schemaRefs>
</ds:datastoreItem>
</file>

<file path=customXml/itemProps4.xml><?xml version="1.0" encoding="utf-8"?>
<ds:datastoreItem xmlns:ds="http://schemas.openxmlformats.org/officeDocument/2006/customXml" ds:itemID="{D5C2A32E-76AB-40B9-8D44-9585770AC2E7}">
  <ds:schemaRefs>
    <ds:schemaRef ds:uri="http://schemas.microsoft.com/office/2006/metadata/properties"/>
    <ds:schemaRef ds:uri="http://schemas.microsoft.com/office/infopath/2007/PartnerControls"/>
    <ds:schemaRef ds:uri="6a66259b-6d4e-4ab2-89aa-b476521d46a9"/>
    <ds:schemaRef ds:uri="7041854e-4853-44f9-9e63-23b7acad5461"/>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CLEAR_SHEET</vt:lpstr>
      <vt:lpstr>Cover</vt:lpstr>
      <vt:lpstr>1.MEAV</vt:lpstr>
      <vt:lpstr> 2. Sludge Treat by site</vt:lpstr>
      <vt:lpstr> 3. Sludge Thick by site</vt:lpstr>
      <vt:lpstr>4.Additions</vt:lpstr>
      <vt:lpstr>5.Depreciation &amp; NMEAV</vt:lpstr>
      <vt:lpstr>6.Proj - ST</vt:lpstr>
      <vt:lpstr>7.Proj - STreat</vt:lpstr>
      <vt:lpstr>8.Proj - SD</vt:lpstr>
      <vt:lpstr>9.Proj - M&amp;G</vt:lpstr>
      <vt:lpstr>10.Proj - total</vt:lpstr>
      <vt:lpstr>' 2. Sludge Treat by site'!Print_Area</vt:lpstr>
      <vt:lpstr>' 3. Sludge Thick by site'!Print_Area</vt:lpstr>
      <vt:lpstr>'1.MEAV'!Print_Area</vt:lpstr>
      <vt:lpstr>'10.Proj - total'!Print_Area</vt:lpstr>
      <vt:lpstr>'4.Additions'!Print_Area</vt:lpstr>
      <vt:lpstr>'5.Depreciation &amp; NMEAV'!Print_Area</vt:lpstr>
      <vt:lpstr>'6.Proj - ST'!Print_Area</vt:lpstr>
      <vt:lpstr>'7.Proj - STreat'!Print_Area</vt:lpstr>
      <vt:lpstr>'8.Proj - SD'!Print_Area</vt:lpstr>
      <vt:lpstr>'9.Proj - M&amp;G'!Print_Area</vt:lpstr>
      <vt:lpstr>' 2. Sludge Treat by site'!Print_Titles</vt:lpstr>
      <vt:lpstr>' 3. Sludge Thick by site'!Print_Titles</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 Lee</dc:creator>
  <cp:keywords/>
  <dc:description/>
  <cp:lastModifiedBy>Alexandros Maziotis</cp:lastModifiedBy>
  <cp:revision/>
  <dcterms:created xsi:type="dcterms:W3CDTF">2016-12-05T15:34:18Z</dcterms:created>
  <dcterms:modified xsi:type="dcterms:W3CDTF">2022-02-22T14:48:55Z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0x010100573134B1BDBFC74F8C2DBF70E4CDEAD400136D4818EEAB324896DB2F9788758D2C</vt:lpwstr>
  </property>
  <property fmtid="{D5CDD505-2E9C-101B-9397-08002B2CF9AE}" pid="3" name="TaxKeyword">
    <vt:lpwstr/>
  </property>
  <property fmtid="{D5CDD505-2E9C-101B-9397-08002B2CF9AE}" pid="4" name="Water Companies">
    <vt:lpwstr/>
  </property>
  <property fmtid="{D5CDD505-2E9C-101B-9397-08002B2CF9AE}" pid="5" name="Document Type">
    <vt:lpwstr/>
  </property>
  <property fmtid="{D5CDD505-2E9C-101B-9397-08002B2CF9AE}" pid="6" name="SV_QUERY_LIST_4F35BF76-6C0D-4D9B-82B2-816C12CF3733">
    <vt:lpwstr>empty_477D106A-C0D6-4607-AEBD-E2C9D60EA279</vt:lpwstr>
  </property>
  <property fmtid="{D5CDD505-2E9C-101B-9397-08002B2CF9AE}" pid="7" name="Security Classification">
    <vt:lpwstr>21;#OFFICIAL|c2540f30-f875-494b-a43f-ebfb5017a6ad</vt:lpwstr>
  </property>
  <property fmtid="{D5CDD505-2E9C-101B-9397-08002B2CF9AE}" pid="8" name="Meeting">
    <vt:lpwstr/>
  </property>
  <property fmtid="{D5CDD505-2E9C-101B-9397-08002B2CF9AE}" pid="9" name="Stakeholder 4">
    <vt:lpwstr/>
  </property>
  <property fmtid="{D5CDD505-2E9C-101B-9397-08002B2CF9AE}" pid="10" name="Stakeholder 2">
    <vt:lpwstr/>
  </property>
  <property fmtid="{D5CDD505-2E9C-101B-9397-08002B2CF9AE}" pid="11" name="Hierarchy">
    <vt:lpwstr/>
  </property>
  <property fmtid="{D5CDD505-2E9C-101B-9397-08002B2CF9AE}" pid="12" name="Collection">
    <vt:lpwstr/>
  </property>
  <property fmtid="{D5CDD505-2E9C-101B-9397-08002B2CF9AE}" pid="13" name="Stakeholder 5">
    <vt:lpwstr/>
  </property>
  <property fmtid="{D5CDD505-2E9C-101B-9397-08002B2CF9AE}" pid="14" name="Project Code">
    <vt:lpwstr>1891;#PR24|bcdc3592-0f2d-4837-9440-81dad016d34e</vt:lpwstr>
  </property>
  <property fmtid="{D5CDD505-2E9C-101B-9397-08002B2CF9AE}" pid="15" name="Stakeholder 3">
    <vt:lpwstr/>
  </property>
  <property fmtid="{D5CDD505-2E9C-101B-9397-08002B2CF9AE}" pid="16" name="Stakeholder">
    <vt:lpwstr/>
  </property>
  <property fmtid="{D5CDD505-2E9C-101B-9397-08002B2CF9AE}" pid="17" name="SV_HIDDEN_GRID_QUERY_LIST_4F35BF76-6C0D-4D9B-82B2-816C12CF3733">
    <vt:lpwstr>empty_477D106A-C0D6-4607-AEBD-E2C9D60EA279</vt:lpwstr>
  </property>
</Properties>
</file>