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80F88895-BFAC-49F8-B514-27E2C5E29EF5}"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34" i="31"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43" i="27" l="1"/>
  <c r="Q34" i="29"/>
  <c r="Q34" i="30"/>
  <c r="Q34" i="17"/>
  <c r="Q26" i="26"/>
  <c r="Q26" i="25"/>
  <c r="Q26" i="27"/>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S51" i="30" s="1"/>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<sst xmlns="http://schemas.openxmlformats.org/spreadsheetml/2006/main" count="2420" uniqueCount="807">
  <si>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</si>
  <si>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</si>
  <si>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</si>
  <si>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</si>
  <si>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</si>
  <si>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</si>
  <si>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</si>
  <si>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</si>
  <si>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</si>
  <si>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</si>
  <si>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</si>
  <si>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</si>
  <si>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</si>
  <si>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</si>
  <si>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</si>
  <si>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</si>
  <si>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</si>
  <si>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</si>
  <si>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</si>
  <si>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</si>
  <si>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</si>
  <si>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</si>
  <si>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</si>
  <si>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</si>
  <si>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</si>
  <si>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</si>
  <si>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</si>
  <si>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</si>
  <si>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</si>
  <si>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</si>
  <si>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</si>
  <si>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</si>
  <si>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</si>
  <si>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</si>
  <si>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</si>
  <si>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</si>
  <si>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</si>
  <si>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</si>
  <si>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</si>
  <si>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</si>
  <si>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</si>
  <si>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</si>
  <si>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</si>
  <si>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</si>
  <si>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</si>
  <si>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</si>
  <si>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</si>
  <si>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</si>
  <si>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</si>
  <si>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</si>
  <si>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</si>
  <si>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</si>
  <si>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</si>
  <si>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</si>
  <si>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</si>
  <si>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</si>
  <si>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</si>
  <si>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</si>
  <si>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</si>
  <si>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</si>
  <si>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</si>
  <si>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</si>
  <si>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</si>
  <si>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</si>
  <si>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</si>
  <si>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</si>
  <si>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</si>
  <si>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</si>
  <si>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</si>
  <si>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</si>
  <si>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</si>
  <si>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</si>
  <si>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</si>
  <si>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</si>
  <si>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</si>
  <si>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</si>
  <si>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</si>
  <si>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</si>
  <si>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</si>
  <si>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</si>
  <si>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</si>
  <si>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</si>
  <si>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</si>
  <si>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</si>
  <si>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</si>
  <si>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</si>
  <si>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</si>
  <si>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</si>
  <si>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</si>
  <si>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</si>
  <si>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</si>
  <si>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</si>
  <si>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</si>
  <si>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</si>
  <si>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</si>
  <si>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</si>
  <si>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</si>
  <si>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</si>
  <si>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</si>
  <si>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</si>
  <si>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</si>
  <si>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</si>
  <si>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</si>
  <si>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</si>
  <si>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</si>
  <si>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</si>
  <si>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</si>
  <si>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</si>
  <si>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</si>
  <si>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</si>
  <si>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</si>
  <si>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</si>
  <si>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</si>
  <si>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</si>
  <si>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</si>
  <si>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</si>
  <si>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</si>
  <si>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</si>
  <si>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</si>
  <si>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</si>
  <si>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</si>
  <si>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</si>
  <si>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</si>
  <si>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</si>
  <si>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</si>
  <si>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</si>
  <si>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</si>
  <si>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</si>
  <si>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</si>
  <si>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</si>
  <si>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</si>
  <si>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</si>
  <si>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</si>
  <si>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</si>
  <si>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</si>
  <si>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</si>
  <si>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</si>
  <si>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</si>
  <si>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</si>
  <si>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</si>
  <si>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</si>
  <si>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</si>
  <si>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</si>
  <si>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</si>
  <si>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NWT</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</si>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</sst>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United Utilities</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United Utilities</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-2.8850000000000001E-2</v>
      </c>
      <c r="G9" s="311" t="str">
        <f>InpActive!G21</f>
        <v>£m (2017-18 FYA CPIH prices)</v>
      </c>
      <c r="H9" s="313"/>
    </row>
    <row r="10" spans="1:9" s="2" customFormat="1">
      <c r="A10" s="128"/>
      <c r="B10" s="128"/>
      <c r="C10" s="128"/>
      <c r="D10" s="128"/>
      <c r="E10" s="311" t="str">
        <f>InpActive!E22</f>
        <v>Net ODI payments - water network plus</v>
      </c>
      <c r="F10" s="312">
        <f>InpActive!F22</f>
        <v>3.06777175946947</v>
      </c>
      <c r="G10" s="311" t="str">
        <f>InpActive!G22</f>
        <v>£m (2017-18 FYA CPIH prices)</v>
      </c>
      <c r="H10" s="313"/>
    </row>
    <row r="11" spans="1:9" s="2" customFormat="1">
      <c r="A11" s="128"/>
      <c r="B11" s="128"/>
      <c r="C11" s="128"/>
      <c r="D11" s="128"/>
      <c r="E11" s="311" t="str">
        <f>InpActive!E23</f>
        <v>Net ODI payments - wastewater network plus</v>
      </c>
      <c r="F11" s="312">
        <f>InpActive!F23</f>
        <v>9.3244580000000106</v>
      </c>
      <c r="G11" s="311" t="str">
        <f>InpActive!G23</f>
        <v>£m (2017-18 FYA CPIH prices)</v>
      </c>
      <c r="H11" s="313"/>
    </row>
    <row r="12" spans="1:9" s="2" customFormat="1">
      <c r="A12" s="128"/>
      <c r="B12" s="128"/>
      <c r="C12" s="128"/>
      <c r="D12" s="128"/>
      <c r="E12" s="311" t="str">
        <f>InpActive!E24</f>
        <v>Net ODI payments - bioresources (sludge)</v>
      </c>
      <c r="F12" s="312">
        <f>InpActive!F24</f>
        <v>0.63795000000000002</v>
      </c>
      <c r="G12" s="311" t="str">
        <f>InpActive!G24</f>
        <v>£m (2017-18 FYA CPIH prices)</v>
      </c>
      <c r="H12" s="313"/>
    </row>
    <row r="13" spans="1:9" s="2" customFormat="1">
      <c r="A13" s="128"/>
      <c r="B13" s="128"/>
      <c r="C13" s="128"/>
      <c r="D13" s="128"/>
      <c r="E13" s="311" t="str">
        <f>InpActive!E25</f>
        <v>Net ODI payments - residential retail</v>
      </c>
      <c r="F13" s="312">
        <f>InpActive!F25</f>
        <v>8.7638750000000005</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2.1837151562713801</v>
      </c>
      <c r="G18" s="311" t="str">
        <f>InpActive!G30</f>
        <v>£m (2017-18 FYA CPIH prices)</v>
      </c>
      <c r="H18" s="313"/>
    </row>
    <row r="19" spans="1:13" s="2" customFormat="1">
      <c r="A19" s="128"/>
      <c r="B19" s="128"/>
      <c r="C19" s="128"/>
      <c r="D19" s="128"/>
      <c r="E19" s="311" t="str">
        <f>InpActive!E31</f>
        <v>Other in-period payments - D-MeX (water network plus)</v>
      </c>
      <c r="F19" s="312">
        <f>InpActive!F31</f>
        <v>0.57590223563770704</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0.241202716501418</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-2.8850000000000001E-2</v>
      </c>
      <c r="G32" s="315" t="str">
        <f>InpActive!$F$15</f>
        <v>£m (2017-18 FYA CPIH prices)</v>
      </c>
      <c r="H32" s="313"/>
      <c r="M32" s="84"/>
    </row>
    <row r="33" spans="1:13" s="2" customFormat="1">
      <c r="A33" s="128"/>
      <c r="B33" s="128"/>
      <c r="C33" s="128"/>
      <c r="D33" s="128"/>
      <c r="E33" s="315" t="s">
        <v>647</v>
      </c>
      <c r="F33" s="316">
        <f>F10+F19+F24</f>
        <v>3.6436739951071768</v>
      </c>
      <c r="G33" s="315" t="str">
        <f>InpActive!$F$15</f>
        <v>£m (2017-18 FYA CPIH prices)</v>
      </c>
      <c r="H33" s="313"/>
      <c r="M33" s="84"/>
    </row>
    <row r="34" spans="1:13" s="2" customFormat="1">
      <c r="A34" s="128"/>
      <c r="B34" s="128"/>
      <c r="C34" s="128"/>
      <c r="D34" s="128"/>
      <c r="E34" s="315" t="s">
        <v>648</v>
      </c>
      <c r="F34" s="316">
        <f>F11+F20+F25</f>
        <v>9.5656607165014282</v>
      </c>
      <c r="G34" s="315" t="str">
        <f>InpActive!$F$15</f>
        <v>£m (2017-18 FYA CPIH prices)</v>
      </c>
      <c r="H34" s="313"/>
      <c r="M34" s="84"/>
    </row>
    <row r="35" spans="1:13" s="2" customFormat="1">
      <c r="A35" s="128"/>
      <c r="B35" s="128"/>
      <c r="C35" s="128"/>
      <c r="D35" s="128"/>
      <c r="E35" s="315" t="s">
        <v>649</v>
      </c>
      <c r="F35" s="316">
        <f>F12+F26</f>
        <v>0.63795000000000002</v>
      </c>
      <c r="G35" s="315" t="str">
        <f>InpActive!$F$15</f>
        <v>£m (2017-18 FYA CPIH prices)</v>
      </c>
      <c r="H35" s="313"/>
      <c r="M35" s="84"/>
    </row>
    <row r="36" spans="1:13" s="2" customFormat="1">
      <c r="A36" s="128"/>
      <c r="B36" s="128"/>
      <c r="C36" s="128"/>
      <c r="D36" s="128"/>
      <c r="E36" s="315" t="s">
        <v>650</v>
      </c>
      <c r="F36" s="316">
        <f>F13+F18+F27</f>
        <v>10.947590156271382</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-2.8850000000000001E-2</v>
      </c>
      <c r="G52" s="315" t="str">
        <f>InpActive!$F$15</f>
        <v>£m (2017-18 FYA CPIH prices)</v>
      </c>
      <c r="H52" s="313"/>
    </row>
    <row r="53" spans="1:8" s="2" customFormat="1">
      <c r="A53" s="128"/>
      <c r="B53" s="128"/>
      <c r="C53" s="128"/>
      <c r="D53" s="128"/>
      <c r="E53" s="315" t="s">
        <v>655</v>
      </c>
      <c r="F53" s="316">
        <f>IF(F33&gt;0,IF(F44&lt;F33,F33-F44,0),F33)</f>
        <v>3.6436739951071768</v>
      </c>
      <c r="G53" s="315" t="str">
        <f>InpActive!$F$15</f>
        <v>£m (2017-18 FYA CPIH prices)</v>
      </c>
      <c r="H53" s="313"/>
    </row>
    <row r="54" spans="1:8" s="2" customFormat="1">
      <c r="A54" s="128"/>
      <c r="B54" s="128"/>
      <c r="C54" s="128"/>
      <c r="D54" s="128"/>
      <c r="E54" s="315" t="s">
        <v>656</v>
      </c>
      <c r="F54" s="316">
        <f t="shared" ref="F54:F57" si="0">IF(F34&gt;0,IF(F45&lt;F34,F34-F45,0),F34)</f>
        <v>9.5656607165014282</v>
      </c>
      <c r="G54" s="315" t="str">
        <f>InpActive!$F$15</f>
        <v>£m (2017-18 FYA CPIH prices)</v>
      </c>
      <c r="H54" s="313"/>
    </row>
    <row r="55" spans="1:8" s="2" customFormat="1">
      <c r="A55" s="128"/>
      <c r="B55" s="128"/>
      <c r="C55" s="128"/>
      <c r="D55" s="128"/>
      <c r="E55" s="315" t="s">
        <v>657</v>
      </c>
      <c r="F55" s="316">
        <f t="shared" si="0"/>
        <v>0.63795000000000002</v>
      </c>
      <c r="G55" s="315" t="str">
        <f>InpActive!$F$15</f>
        <v>£m (2017-18 FYA CPIH prices)</v>
      </c>
      <c r="H55" s="313"/>
    </row>
    <row r="56" spans="1:8" s="2" customFormat="1">
      <c r="A56" s="128"/>
      <c r="B56" s="128"/>
      <c r="C56" s="128"/>
      <c r="D56" s="128"/>
      <c r="E56" s="315" t="s">
        <v>658</v>
      </c>
      <c r="F56" s="316">
        <f t="shared" si="0"/>
        <v>10.947590156271382</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-2.8850000000000001E-2</v>
      </c>
      <c r="G74" s="315" t="str">
        <f>InpActive!$F$15</f>
        <v>£m (2017-18 FYA CPIH prices)</v>
      </c>
      <c r="H74" s="313"/>
    </row>
    <row r="75" spans="1:8" s="2" customFormat="1">
      <c r="A75" s="128"/>
      <c r="B75" s="128"/>
      <c r="C75" s="128"/>
      <c r="D75" s="128"/>
      <c r="E75" s="315" t="s">
        <v>664</v>
      </c>
      <c r="F75" s="317">
        <f t="shared" si="1"/>
        <v>3.6436739951071768</v>
      </c>
      <c r="G75" s="315" t="str">
        <f>InpActive!$F$15</f>
        <v>£m (2017-18 FYA CPIH prices)</v>
      </c>
      <c r="H75" s="313"/>
    </row>
    <row r="76" spans="1:8" s="2" customFormat="1">
      <c r="A76" s="128"/>
      <c r="B76" s="128"/>
      <c r="C76" s="128"/>
      <c r="D76" s="128"/>
      <c r="E76" s="315" t="s">
        <v>665</v>
      </c>
      <c r="F76" s="317">
        <f t="shared" si="1"/>
        <v>9.5656607165014282</v>
      </c>
      <c r="G76" s="315" t="str">
        <f>InpActive!$F$15</f>
        <v>£m (2017-18 FYA CPIH prices)</v>
      </c>
      <c r="H76" s="313"/>
    </row>
    <row r="77" spans="1:8" s="2" customFormat="1">
      <c r="A77" s="128"/>
      <c r="B77" s="128"/>
      <c r="C77" s="128"/>
      <c r="D77" s="128"/>
      <c r="E77" s="315" t="s">
        <v>666</v>
      </c>
      <c r="F77" s="317">
        <f t="shared" si="1"/>
        <v>0.63795000000000002</v>
      </c>
      <c r="G77" s="315" t="str">
        <f>InpActive!$F$15</f>
        <v>£m (2017-18 FYA CPIH prices)</v>
      </c>
      <c r="H77" s="313"/>
    </row>
    <row r="78" spans="1:8" s="2" customFormat="1">
      <c r="A78" s="128"/>
      <c r="B78" s="128"/>
      <c r="C78" s="128"/>
      <c r="D78" s="128"/>
      <c r="E78" s="315" t="s">
        <v>667</v>
      </c>
      <c r="F78" s="317">
        <f t="shared" si="1"/>
        <v>10.947590156271382</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-4.6051555685119698E-2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-0.43440375167852502</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-0.13200125981281999</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-2.8850000000000001E-2</v>
      </c>
      <c r="G122" s="128" t="s">
        <v>585</v>
      </c>
      <c r="H122" s="247"/>
    </row>
    <row r="123" spans="1:9" s="2" customFormat="1">
      <c r="A123" s="128"/>
      <c r="B123" s="128"/>
      <c r="C123" s="128"/>
      <c r="D123" s="269"/>
      <c r="E123" s="112" t="s">
        <v>687</v>
      </c>
      <c r="F123" s="409">
        <f t="shared" ref="F123:F128" si="2">F75+F114</f>
        <v>3.5976224394220573</v>
      </c>
      <c r="G123" s="128" t="s">
        <v>585</v>
      </c>
      <c r="H123" s="247"/>
    </row>
    <row r="124" spans="1:9" s="2" customFormat="1">
      <c r="A124" s="128"/>
      <c r="B124" s="128"/>
      <c r="C124" s="128"/>
      <c r="D124" s="269"/>
      <c r="E124" s="112" t="s">
        <v>688</v>
      </c>
      <c r="F124" s="409">
        <f t="shared" si="2"/>
        <v>9.1312569648229029</v>
      </c>
      <c r="G124" s="128" t="s">
        <v>585</v>
      </c>
      <c r="H124" s="247"/>
    </row>
    <row r="125" spans="1:9" s="2" customFormat="1">
      <c r="A125" s="128"/>
      <c r="B125" s="128"/>
      <c r="C125" s="128"/>
      <c r="D125" s="269"/>
      <c r="E125" s="112" t="s">
        <v>689</v>
      </c>
      <c r="F125" s="409">
        <f t="shared" si="2"/>
        <v>0.63795000000000002</v>
      </c>
      <c r="G125" s="128" t="s">
        <v>585</v>
      </c>
      <c r="H125" s="247"/>
    </row>
    <row r="126" spans="1:9" s="2" customFormat="1">
      <c r="A126" s="128"/>
      <c r="B126" s="128"/>
      <c r="C126" s="128"/>
      <c r="D126" s="269"/>
      <c r="E126" s="112" t="s">
        <v>690</v>
      </c>
      <c r="F126" s="409">
        <f t="shared" si="2"/>
        <v>10.815588896458561</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-2.8850000000000001E-2</v>
      </c>
      <c r="G133" s="111" t="str">
        <f t="shared" ref="G133:G139" si="3">G74</f>
        <v>£m (2017-18 FYA CPIH prices)</v>
      </c>
      <c r="H133" s="314"/>
    </row>
    <row r="134" spans="1:9" s="84" customFormat="1">
      <c r="A134" s="131"/>
      <c r="B134" s="131"/>
      <c r="C134" s="131"/>
      <c r="D134" s="111"/>
      <c r="E134" s="321" t="s">
        <v>687</v>
      </c>
      <c r="F134" s="378">
        <f t="shared" ref="F134:F139" si="4">F123</f>
        <v>3.5976224394220573</v>
      </c>
      <c r="G134" s="111" t="str">
        <f t="shared" si="3"/>
        <v>£m (2017-18 FYA CPIH prices)</v>
      </c>
      <c r="H134" s="314"/>
    </row>
    <row r="135" spans="1:9" s="84" customFormat="1">
      <c r="A135" s="131"/>
      <c r="B135" s="131"/>
      <c r="C135" s="131"/>
      <c r="D135" s="111"/>
      <c r="E135" s="321" t="s">
        <v>688</v>
      </c>
      <c r="F135" s="378">
        <f t="shared" si="4"/>
        <v>9.1312569648229029</v>
      </c>
      <c r="G135" s="111" t="str">
        <f t="shared" si="3"/>
        <v>£m (2017-18 FYA CPIH prices)</v>
      </c>
      <c r="H135" s="314"/>
    </row>
    <row r="136" spans="1:9" s="84" customFormat="1">
      <c r="A136" s="131"/>
      <c r="B136" s="131"/>
      <c r="C136" s="131"/>
      <c r="D136" s="111"/>
      <c r="E136" s="321" t="s">
        <v>689</v>
      </c>
      <c r="F136" s="378">
        <f t="shared" si="4"/>
        <v>0.63795000000000002</v>
      </c>
      <c r="G136" s="111" t="str">
        <f t="shared" si="3"/>
        <v>£m (2017-18 FYA CPIH prices)</v>
      </c>
      <c r="H136" s="314"/>
    </row>
    <row r="137" spans="1:9" s="84" customFormat="1">
      <c r="A137" s="131"/>
      <c r="B137" s="131"/>
      <c r="C137" s="131"/>
      <c r="D137" s="111"/>
      <c r="E137" s="321" t="s">
        <v>690</v>
      </c>
      <c r="F137" s="378">
        <f t="shared" si="4"/>
        <v>10.815588896458561</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24.153568300703519</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-2.8850000000000001E-2</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-2.8850000000000001E-2</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107.13146010546413</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107.13146010546413</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-0.06</v>
      </c>
      <c r="Q27" s="305">
        <f xml:space="preserve"> InpActive!Q$106</f>
        <v>0.37</v>
      </c>
      <c r="R27" s="305">
        <f xml:space="preserve"> InpActive!R$106</f>
        <v>1.68</v>
      </c>
      <c r="S27" s="305">
        <f xml:space="preserve"> InpActive!S$106</f>
        <v>4.7300000000000004</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-5.9999999999999995E-4</v>
      </c>
      <c r="Q28" s="97">
        <f t="shared" si="3"/>
        <v>3.7000000000000002E-3</v>
      </c>
      <c r="R28" s="97">
        <f t="shared" si="3"/>
        <v>1.6799999999999999E-2</v>
      </c>
      <c r="S28" s="97">
        <f t="shared" si="3"/>
        <v>4.7300000000000002E-2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725.49056316254371</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108.73492442883871</v>
      </c>
      <c r="P30" s="157">
        <f xml:space="preserve"> IF(P26=1, $H25 * (1+P29+P28), O30 *  (1+P29+P28))</f>
        <v>109.27098259544687</v>
      </c>
      <c r="Q30" s="157">
        <f xml:space="preserve"> IF(Q26=1, $H25 * (1+Q29+Q28), P30 *  (1+Q29+Q28))</f>
        <v>114.68312128033723</v>
      </c>
      <c r="R30" s="157">
        <f t="shared" si="4"/>
        <v>126.93127863307726</v>
      </c>
      <c r="S30" s="157">
        <f t="shared" si="4"/>
        <v>132.93512811242181</v>
      </c>
      <c r="T30" s="157">
        <f t="shared" si="4"/>
        <v>132.93512811242181</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-2.8850000000000001E-2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-3.5246027996070725E-2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-3.5246027996070725E-2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-3.5246027996070725E-2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-3.5246027996070725E-2</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-1.1748675998690238E-2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-1.1748675998690238E-2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-3.5246027996070725E-2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-3.5246027996070725E-2</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-1.1748675998690238E-2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-1.1748675998690238E-2</v>
      </c>
      <c r="S46" s="165">
        <f t="shared" si="12"/>
        <v>0</v>
      </c>
      <c r="T46" s="165">
        <f t="shared" si="12"/>
        <v>0</v>
      </c>
    </row>
    <row r="47" spans="1:20" s="157" customFormat="1">
      <c r="A47" s="158"/>
      <c r="B47" s="159"/>
      <c r="C47" s="160"/>
      <c r="E47" s="157" t="s">
        <v>708</v>
      </c>
      <c r="G47" s="157" t="s">
        <v>569</v>
      </c>
      <c r="H47" s="165">
        <f xml:space="preserve"> H45 + H46</f>
        <v>-4.6994703994760967E-2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-4.6994703994760967E-2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725.49056316254371</v>
      </c>
      <c r="I49" s="157">
        <f t="shared" si="14"/>
        <v>0</v>
      </c>
      <c r="J49" s="165">
        <f t="shared" si="14"/>
        <v>0</v>
      </c>
      <c r="K49" s="165">
        <f t="shared" si="14"/>
        <v>0</v>
      </c>
      <c r="L49" s="165">
        <f t="shared" si="14"/>
        <v>0</v>
      </c>
      <c r="M49" s="165">
        <f t="shared" si="14"/>
        <v>0</v>
      </c>
      <c r="N49" s="165">
        <f t="shared" si="14"/>
        <v>0</v>
      </c>
      <c r="O49" s="165">
        <f t="shared" si="14"/>
        <v>108.73492442883871</v>
      </c>
      <c r="P49" s="165">
        <f t="shared" si="14"/>
        <v>109.27098259544687</v>
      </c>
      <c r="Q49" s="165">
        <f t="shared" si="14"/>
        <v>114.68312128033723</v>
      </c>
      <c r="R49" s="165">
        <f t="shared" si="14"/>
        <v>126.93127863307726</v>
      </c>
      <c r="S49" s="165">
        <f t="shared" si="14"/>
        <v>132.93512811242181</v>
      </c>
      <c r="T49" s="165">
        <f t="shared" si="14"/>
        <v>132.93512811242181</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-4.6994703994760967E-2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-4.6994703994760967E-2</v>
      </c>
      <c r="S50" s="165">
        <f t="shared" si="15"/>
        <v>0</v>
      </c>
      <c r="T50" s="165">
        <f t="shared" si="15"/>
        <v>0</v>
      </c>
    </row>
    <row r="51" spans="1:20" s="157" customFormat="1">
      <c r="A51" s="158"/>
      <c r="B51" s="159"/>
      <c r="C51" s="160"/>
      <c r="E51" s="157" t="s">
        <v>709</v>
      </c>
      <c r="G51" s="157" t="s">
        <v>569</v>
      </c>
      <c r="H51" s="157">
        <f xml:space="preserve"> SUM( J51:T51 )</f>
        <v>725.44356845854895</v>
      </c>
      <c r="J51" s="165">
        <f xml:space="preserve"> J49 + J50</f>
        <v>0</v>
      </c>
      <c r="K51" s="165">
        <f t="shared" ref="K51:T51" si="16" xml:space="preserve"> K49 + K50</f>
        <v>0</v>
      </c>
      <c r="L51" s="165">
        <f t="shared" si="16"/>
        <v>0</v>
      </c>
      <c r="M51" s="165">
        <f t="shared" si="16"/>
        <v>0</v>
      </c>
      <c r="N51" s="165">
        <f t="shared" si="16"/>
        <v>0</v>
      </c>
      <c r="O51" s="165">
        <f t="shared" si="16"/>
        <v>108.73492442883871</v>
      </c>
      <c r="P51" s="165">
        <f t="shared" si="16"/>
        <v>109.27098259544687</v>
      </c>
      <c r="Q51" s="165">
        <f t="shared" si="16"/>
        <v>114.68312128033723</v>
      </c>
      <c r="R51" s="165">
        <f t="shared" si="16"/>
        <v>126.8842839290825</v>
      </c>
      <c r="S51" s="165">
        <f t="shared" si="16"/>
        <v>132.93512811242181</v>
      </c>
      <c r="T51" s="165">
        <f t="shared" si="16"/>
        <v>132.93512811242181</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725.44356845854895</v>
      </c>
      <c r="I54" s="157">
        <f t="shared" si="17"/>
        <v>0</v>
      </c>
      <c r="J54" s="157">
        <f t="shared" si="17"/>
        <v>0</v>
      </c>
      <c r="K54" s="157">
        <f t="shared" si="17"/>
        <v>0</v>
      </c>
      <c r="L54" s="157">
        <f t="shared" si="17"/>
        <v>0</v>
      </c>
      <c r="M54" s="157">
        <f t="shared" si="17"/>
        <v>0</v>
      </c>
      <c r="N54" s="157">
        <f t="shared" si="17"/>
        <v>0</v>
      </c>
      <c r="O54" s="157">
        <f t="shared" si="17"/>
        <v>108.73492442883871</v>
      </c>
      <c r="P54" s="157">
        <f t="shared" si="17"/>
        <v>109.27098259544687</v>
      </c>
      <c r="Q54" s="157">
        <f t="shared" si="17"/>
        <v>114.68312128033723</v>
      </c>
      <c r="R54" s="157">
        <f t="shared" si="17"/>
        <v>126.8842839290825</v>
      </c>
      <c r="S54" s="157">
        <f t="shared" si="17"/>
        <v>132.93512811242181</v>
      </c>
      <c r="T54" s="157">
        <f t="shared" si="17"/>
        <v>132.93512811242181</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4.9299539170506446E-3</v>
      </c>
      <c r="Q55" s="200">
        <f t="shared" si="18"/>
        <v>4.9529514207149461E-2</v>
      </c>
      <c r="R55" s="200">
        <f t="shared" si="18"/>
        <v>0.10639022126822062</v>
      </c>
      <c r="S55" s="200">
        <f t="shared" si="18"/>
        <v>4.7687893220260458E-2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4.9299539170506446E-3</v>
      </c>
      <c r="Q60" s="97">
        <f t="shared" si="21"/>
        <v>4.9529514207149461E-2</v>
      </c>
      <c r="R60" s="97">
        <f t="shared" si="21"/>
        <v>0.10639022126822062</v>
      </c>
      <c r="S60" s="97">
        <f t="shared" si="21"/>
        <v>4.7687893220260458E-2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1.6390221268220539E-2</v>
      </c>
      <c r="S63" s="200">
        <f t="shared" si="23"/>
        <v>4.7687893220260458E-2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1.6390221268220539E-2</v>
      </c>
      <c r="S65" s="97">
        <f t="shared" si="24"/>
        <v>4.7687893220260458E-2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-5.9999999999999995E-4</v>
      </c>
      <c r="Q66" s="271">
        <f t="shared" si="25"/>
        <v>3.7000000000000002E-3</v>
      </c>
      <c r="R66" s="271">
        <f t="shared" si="25"/>
        <v>1.6399999999999998E-2</v>
      </c>
      <c r="S66" s="271">
        <f t="shared" si="25"/>
        <v>4.7700000000000006E-2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-0.06</v>
      </c>
      <c r="Q67" s="181">
        <f t="shared" si="26"/>
        <v>0.37</v>
      </c>
      <c r="R67" s="181">
        <f t="shared" si="26"/>
        <v>1.6399999999999997</v>
      </c>
      <c r="S67" s="181">
        <f t="shared" si="26"/>
        <v>4.7700000000000005</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3.5976224394220573</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3.5976224394220573</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634.36157713721195</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634.36157713721195</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0.28999999999999998</v>
      </c>
      <c r="Q27" s="305">
        <f xml:space="preserve"> InpActive!Q$110</f>
        <v>-1.03</v>
      </c>
      <c r="R27" s="305">
        <f xml:space="preserve"> InpActive!R$110</f>
        <v>-1.98</v>
      </c>
      <c r="S27" s="305">
        <f xml:space="preserve"> InpActive!S$110</f>
        <v>-3.06</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2.8999999999999998E-3</v>
      </c>
      <c r="Q28" s="226">
        <f t="shared" si="3"/>
        <v>-1.03E-2</v>
      </c>
      <c r="R28" s="226">
        <f t="shared" si="3"/>
        <v>-1.9799999999999998E-2</v>
      </c>
      <c r="S28" s="226">
        <f t="shared" si="3"/>
        <v>-3.0600000000000002E-2</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4080.1116445620682</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643.85623123842379</v>
      </c>
      <c r="P30" s="157">
        <f xml:space="preserve"> IF(P26=1, $H25 * (1+P29+P28), O30 *  (1+P29+P28))</f>
        <v>649.28390959696947</v>
      </c>
      <c r="Q30" s="157">
        <f t="shared" si="4"/>
        <v>672.35265148746851</v>
      </c>
      <c r="R30" s="157">
        <f t="shared" si="4"/>
        <v>719.55180762188877</v>
      </c>
      <c r="S30" s="157">
        <f t="shared" si="4"/>
        <v>697.53352230865903</v>
      </c>
      <c r="T30" s="157">
        <f t="shared" si="4"/>
        <v>697.53352230865903</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3.5976224394220573</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4.395213213835774</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4.395213213835774</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4.395213213835774</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4.395213213835774</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1.465071071278591</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1.465071071278591</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4.395213213835774</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4.395213213835774</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1.465071071278591</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1.465071071278591</v>
      </c>
      <c r="S46" s="165">
        <f t="shared" si="12"/>
        <v>0</v>
      </c>
      <c r="T46" s="165">
        <f t="shared" si="12"/>
        <v>0</v>
      </c>
    </row>
    <row r="47" spans="1:20" s="157" customFormat="1">
      <c r="A47" s="158"/>
      <c r="B47" s="159"/>
      <c r="C47" s="160"/>
      <c r="E47" s="157" t="s">
        <v>708</v>
      </c>
      <c r="G47" s="157" t="s">
        <v>569</v>
      </c>
      <c r="H47" s="165">
        <f xml:space="preserve"> H45 + H46</f>
        <v>5.8602842851143651</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5.8602842851143651</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4080.1116445620682</v>
      </c>
      <c r="I49" s="157">
        <f t="shared" si="14"/>
        <v>0</v>
      </c>
      <c r="J49" s="165">
        <f t="shared" si="14"/>
        <v>0</v>
      </c>
      <c r="K49" s="165">
        <f t="shared" si="14"/>
        <v>0</v>
      </c>
      <c r="L49" s="165">
        <f t="shared" si="14"/>
        <v>0</v>
      </c>
      <c r="M49" s="165">
        <f t="shared" si="14"/>
        <v>0</v>
      </c>
      <c r="N49" s="165">
        <f t="shared" si="14"/>
        <v>0</v>
      </c>
      <c r="O49" s="165">
        <f t="shared" si="14"/>
        <v>643.85623123842379</v>
      </c>
      <c r="P49" s="165">
        <f t="shared" si="14"/>
        <v>649.28390959696947</v>
      </c>
      <c r="Q49" s="165">
        <f t="shared" si="14"/>
        <v>672.35265148746851</v>
      </c>
      <c r="R49" s="165">
        <f t="shared" si="14"/>
        <v>719.55180762188877</v>
      </c>
      <c r="S49" s="165">
        <f t="shared" si="14"/>
        <v>697.53352230865903</v>
      </c>
      <c r="T49" s="165">
        <f t="shared" si="14"/>
        <v>697.53352230865903</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5.8602842851143651</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5.8602842851143651</v>
      </c>
      <c r="S50" s="165">
        <f t="shared" si="15"/>
        <v>0</v>
      </c>
      <c r="T50" s="165">
        <f t="shared" si="15"/>
        <v>0</v>
      </c>
    </row>
    <row r="51" spans="1:20" s="157" customFormat="1">
      <c r="A51" s="158"/>
      <c r="B51" s="159"/>
      <c r="C51" s="160"/>
      <c r="E51" s="157" t="s">
        <v>709</v>
      </c>
      <c r="G51" s="157" t="s">
        <v>569</v>
      </c>
      <c r="H51" s="157">
        <f xml:space="preserve"> SUM( J51:T51 )</f>
        <v>4085.9719288471829</v>
      </c>
      <c r="J51" s="165">
        <f xml:space="preserve"> J49 + J50</f>
        <v>0</v>
      </c>
      <c r="K51" s="165">
        <f t="shared" ref="K51:T51" si="16" xml:space="preserve"> K49 + K50</f>
        <v>0</v>
      </c>
      <c r="L51" s="165">
        <f t="shared" si="16"/>
        <v>0</v>
      </c>
      <c r="M51" s="165">
        <f t="shared" si="16"/>
        <v>0</v>
      </c>
      <c r="N51" s="165">
        <f t="shared" si="16"/>
        <v>0</v>
      </c>
      <c r="O51" s="165">
        <f t="shared" si="16"/>
        <v>643.85623123842379</v>
      </c>
      <c r="P51" s="165">
        <f t="shared" si="16"/>
        <v>649.28390959696947</v>
      </c>
      <c r="Q51" s="165">
        <f xml:space="preserve"> Q49 + Q50</f>
        <v>672.35265148746851</v>
      </c>
      <c r="R51" s="165">
        <f t="shared" si="16"/>
        <v>725.41209190700317</v>
      </c>
      <c r="S51" s="165">
        <f t="shared" si="16"/>
        <v>697.53352230865903</v>
      </c>
      <c r="T51" s="165">
        <f t="shared" si="16"/>
        <v>697.53352230865903</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4085.9719288471829</v>
      </c>
      <c r="I54" s="157">
        <f t="shared" si="17"/>
        <v>0</v>
      </c>
      <c r="J54" s="157">
        <f t="shared" si="17"/>
        <v>0</v>
      </c>
      <c r="K54" s="157">
        <f t="shared" si="17"/>
        <v>0</v>
      </c>
      <c r="L54" s="157">
        <f t="shared" si="17"/>
        <v>0</v>
      </c>
      <c r="M54" s="157">
        <f t="shared" si="17"/>
        <v>0</v>
      </c>
      <c r="N54" s="157">
        <f t="shared" si="17"/>
        <v>0</v>
      </c>
      <c r="O54" s="157">
        <f t="shared" si="17"/>
        <v>643.85623123842379</v>
      </c>
      <c r="P54" s="157">
        <f t="shared" si="17"/>
        <v>649.28390959696947</v>
      </c>
      <c r="Q54" s="157">
        <f xml:space="preserve"> Q$51</f>
        <v>672.35265148746851</v>
      </c>
      <c r="R54" s="157">
        <f t="shared" si="17"/>
        <v>725.41209190700317</v>
      </c>
      <c r="S54" s="157">
        <f t="shared" si="17"/>
        <v>697.53352230865903</v>
      </c>
      <c r="T54" s="157">
        <f t="shared" si="17"/>
        <v>697.53352230865903</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8.4299539170504811E-3</v>
      </c>
      <c r="Q55" s="200">
        <f xml:space="preserve"> IF( P54 = 0, 0, Q54 / P54 - 1 )</f>
        <v>3.5529514207149449E-2</v>
      </c>
      <c r="R55" s="200">
        <f t="shared" si="18"/>
        <v>7.8916087119087708E-2</v>
      </c>
      <c r="S55" s="200">
        <f t="shared" si="18"/>
        <v>-3.8431354962743192E-2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8.4299539170504811E-3</v>
      </c>
      <c r="Q60" s="97">
        <f t="shared" si="21"/>
        <v>3.5529514207149449E-2</v>
      </c>
      <c r="R60" s="97">
        <f t="shared" si="21"/>
        <v>7.8916087119087708E-2</v>
      </c>
      <c r="S60" s="97">
        <f t="shared" si="21"/>
        <v>-3.8431354962743192E-2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-1.1083912880912372E-2</v>
      </c>
      <c r="S63" s="200">
        <f t="shared" si="23"/>
        <v>-3.8431354962743192E-2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-1.1083912880912372E-2</v>
      </c>
      <c r="S65" s="97">
        <f t="shared" si="24"/>
        <v>-3.8431354962743192E-2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2.8999999999999998E-3</v>
      </c>
      <c r="Q66" s="271">
        <f>IF(Q58&lt;&gt;0,IF(Q65&gt;=0,ROUNDUP(ROUNDDOWN(Q65,5),4),ROUNDDOWN(ROUNDUP(Q65,5),4)),Q28)</f>
        <v>-1.03E-2</v>
      </c>
      <c r="R66" s="271">
        <f t="shared" si="25"/>
        <v>-1.0999999999999999E-2</v>
      </c>
      <c r="S66" s="271">
        <f t="shared" si="25"/>
        <v>-3.8399999999999997E-2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0.28999999999999998</v>
      </c>
      <c r="Q67" s="181">
        <f t="shared" si="26"/>
        <v>-1.03</v>
      </c>
      <c r="R67" s="181">
        <f t="shared" si="26"/>
        <v>-1.0999999999999999</v>
      </c>
      <c r="S67" s="181">
        <f t="shared" si="26"/>
        <v>-3.84</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9.1312569648229029</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9.1312569648229029</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824.729556639267</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824.729556639267</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-2.87</v>
      </c>
      <c r="Q27" s="305">
        <f xml:space="preserve"> InpActive!Q$114</f>
        <v>-0.38</v>
      </c>
      <c r="R27" s="305">
        <f xml:space="preserve"> InpActive!R$114</f>
        <v>-3.25</v>
      </c>
      <c r="S27" s="305">
        <f xml:space="preserve"> InpActive!S$114</f>
        <v>-1.23</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-2.87E-2</v>
      </c>
      <c r="Q28" s="97">
        <f t="shared" si="258"/>
        <v>-3.8E-3</v>
      </c>
      <c r="R28" s="97">
        <f t="shared" si="258"/>
        <v>-3.2500000000000001E-2</v>
      </c>
      <c r="S28" s="97">
        <f t="shared" si="258"/>
        <v>-1.23E-2</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5187.7445947025371</v>
      </c>
      <c r="J30" s="157">
        <f t="shared" ref="J30:T30" si="259" xml:space="preserve"> IF(J26=1, $H25 * (1+J29+J28), I30 *  (1+J29+J28))</f>
        <v>0</v>
      </c>
      <c r="K30" s="157">
        <f t="shared" si="259"/>
        <v>0</v>
      </c>
      <c r="L30" s="157">
        <f t="shared" si="259"/>
        <v>0</v>
      </c>
      <c r="M30" s="157">
        <f t="shared" si="259"/>
        <v>0</v>
      </c>
      <c r="N30" s="157">
        <f t="shared" si="259"/>
        <v>0</v>
      </c>
      <c r="O30" s="157">
        <f t="shared" si="259"/>
        <v>837.07349761796513</v>
      </c>
      <c r="P30" s="157">
        <f t="shared" si="259"/>
        <v>817.67846610334129</v>
      </c>
      <c r="Q30" s="157">
        <f t="shared" si="259"/>
        <v>852.04509481131186</v>
      </c>
      <c r="R30" s="157">
        <f t="shared" si="259"/>
        <v>901.03768776296238</v>
      </c>
      <c r="S30" s="157">
        <f t="shared" si="259"/>
        <v>889.95492420347796</v>
      </c>
      <c r="T30" s="157">
        <f t="shared" si="259"/>
        <v>889.95492420347796</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9.1312569648229029</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11.155651252043807</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11.155651252043807</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11.155651252043807</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11.155651252043807</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3.7185504173479349</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3.7185504173479349</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11.155651252043807</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11.155651252043807</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3.7185504173479349</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3.7185504173479349</v>
      </c>
      <c r="S46" s="165">
        <f t="shared" si="267"/>
        <v>0</v>
      </c>
      <c r="T46" s="165">
        <f t="shared" si="267"/>
        <v>0</v>
      </c>
    </row>
    <row r="47" spans="1:20" s="157" customFormat="1">
      <c r="A47" s="158"/>
      <c r="B47" s="159"/>
      <c r="C47" s="160"/>
      <c r="E47" s="157" t="s">
        <v>708</v>
      </c>
      <c r="G47" s="157" t="s">
        <v>569</v>
      </c>
      <c r="H47" s="165">
        <f xml:space="preserve"> H45 + H46</f>
        <v>14.874201669391741</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14.874201669391741</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5187.7445947025371</v>
      </c>
      <c r="I49" s="157">
        <f t="shared" si="269"/>
        <v>0</v>
      </c>
      <c r="J49" s="165">
        <f t="shared" si="269"/>
        <v>0</v>
      </c>
      <c r="K49" s="165">
        <f t="shared" si="269"/>
        <v>0</v>
      </c>
      <c r="L49" s="165">
        <f t="shared" si="269"/>
        <v>0</v>
      </c>
      <c r="M49" s="165">
        <f t="shared" si="269"/>
        <v>0</v>
      </c>
      <c r="N49" s="165">
        <f t="shared" si="269"/>
        <v>0</v>
      </c>
      <c r="O49" s="165">
        <f t="shared" si="269"/>
        <v>837.07349761796513</v>
      </c>
      <c r="P49" s="165">
        <f t="shared" si="269"/>
        <v>817.67846610334129</v>
      </c>
      <c r="Q49" s="165">
        <f t="shared" si="269"/>
        <v>852.04509481131186</v>
      </c>
      <c r="R49" s="165">
        <f t="shared" si="269"/>
        <v>901.03768776296238</v>
      </c>
      <c r="S49" s="165">
        <f t="shared" si="269"/>
        <v>889.95492420347796</v>
      </c>
      <c r="T49" s="165">
        <f t="shared" si="269"/>
        <v>889.95492420347796</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14.874201669391741</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14.874201669391741</v>
      </c>
      <c r="S50" s="165">
        <f t="shared" si="270"/>
        <v>0</v>
      </c>
      <c r="T50" s="165">
        <f t="shared" si="270"/>
        <v>0</v>
      </c>
    </row>
    <row r="51" spans="1:20" s="157" customFormat="1">
      <c r="A51" s="158"/>
      <c r="B51" s="159"/>
      <c r="C51" s="160"/>
      <c r="E51" s="157" t="s">
        <v>709</v>
      </c>
      <c r="G51" s="157" t="s">
        <v>569</v>
      </c>
      <c r="H51" s="157">
        <f xml:space="preserve"> SUM( J51:T51 )</f>
        <v>5202.6187963719285</v>
      </c>
      <c r="J51" s="165">
        <f xml:space="preserve"> J49 + J50</f>
        <v>0</v>
      </c>
      <c r="K51" s="165">
        <f t="shared" ref="K51:T51" si="271" xml:space="preserve"> K49 + K50</f>
        <v>0</v>
      </c>
      <c r="L51" s="165">
        <f t="shared" si="271"/>
        <v>0</v>
      </c>
      <c r="M51" s="165">
        <f t="shared" si="271"/>
        <v>0</v>
      </c>
      <c r="N51" s="165">
        <f t="shared" si="271"/>
        <v>0</v>
      </c>
      <c r="O51" s="165">
        <f t="shared" si="271"/>
        <v>837.07349761796513</v>
      </c>
      <c r="P51" s="165">
        <f t="shared" si="271"/>
        <v>817.67846610334129</v>
      </c>
      <c r="Q51" s="165">
        <f t="shared" si="271"/>
        <v>852.04509481131186</v>
      </c>
      <c r="R51" s="165">
        <f t="shared" si="271"/>
        <v>915.91188943235409</v>
      </c>
      <c r="S51" s="165">
        <f t="shared" si="271"/>
        <v>889.95492420347796</v>
      </c>
      <c r="T51" s="165">
        <f t="shared" si="271"/>
        <v>889.95492420347796</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5202.6187963719285</v>
      </c>
      <c r="I54" s="157">
        <f t="shared" si="272"/>
        <v>0</v>
      </c>
      <c r="J54" s="157">
        <f t="shared" si="272"/>
        <v>0</v>
      </c>
      <c r="K54" s="157">
        <f t="shared" si="272"/>
        <v>0</v>
      </c>
      <c r="L54" s="157">
        <f t="shared" si="272"/>
        <v>0</v>
      </c>
      <c r="M54" s="157">
        <f t="shared" si="272"/>
        <v>0</v>
      </c>
      <c r="N54" s="157">
        <f t="shared" si="272"/>
        <v>0</v>
      </c>
      <c r="O54" s="157">
        <f t="shared" si="272"/>
        <v>837.07349761796513</v>
      </c>
      <c r="P54" s="157">
        <f t="shared" si="272"/>
        <v>817.67846610334129</v>
      </c>
      <c r="Q54" s="157">
        <f t="shared" si="272"/>
        <v>852.04509481131186</v>
      </c>
      <c r="R54" s="157">
        <f t="shared" si="272"/>
        <v>915.91188943235409</v>
      </c>
      <c r="S54" s="157">
        <f t="shared" si="272"/>
        <v>889.95492420347796</v>
      </c>
      <c r="T54" s="157">
        <f t="shared" si="272"/>
        <v>889.95492420347796</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-2.3170046082949369E-2</v>
      </c>
      <c r="Q55" s="200">
        <f t="shared" si="273"/>
        <v>4.2029514207149399E-2</v>
      </c>
      <c r="R55" s="200">
        <f t="shared" si="273"/>
        <v>7.4957059209625143E-2</v>
      </c>
      <c r="S55" s="200">
        <f t="shared" si="273"/>
        <v>-2.8340024328064151E-2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-2.3170046082949369E-2</v>
      </c>
      <c r="Q60" s="97">
        <f t="shared" si="276"/>
        <v>4.2029514207149399E-2</v>
      </c>
      <c r="R60" s="97">
        <f t="shared" si="276"/>
        <v>7.4957059209625143E-2</v>
      </c>
      <c r="S60" s="97">
        <f t="shared" si="276"/>
        <v>-2.8340024328064151E-2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-1.5042940790374937E-2</v>
      </c>
      <c r="S63" s="200">
        <f t="shared" si="278"/>
        <v>-2.8340024328064151E-2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-1.5042940790374937E-2</v>
      </c>
      <c r="S65" s="97">
        <f t="shared" si="279"/>
        <v>-2.8340024328064151E-2</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-2.87E-2</v>
      </c>
      <c r="Q66" s="271">
        <f t="shared" si="280"/>
        <v>-3.8E-3</v>
      </c>
      <c r="R66" s="271">
        <f t="shared" si="280"/>
        <v>-1.4999999999999999E-2</v>
      </c>
      <c r="S66" s="271">
        <f t="shared" si="280"/>
        <v>-2.8299999999999999E-2</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-2.87</v>
      </c>
      <c r="Q67" s="181">
        <f t="shared" si="281"/>
        <v>-0.38</v>
      </c>
      <c r="R67" s="181">
        <f t="shared" si="281"/>
        <v>-1.5</v>
      </c>
      <c r="S67" s="181">
        <f t="shared" si="281"/>
        <v>-2.83</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0.63795000000000002</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0.63795000000000002</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0.63795000000000002</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0.77938313899803535</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0.77938313899803535</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0.25979437966601171</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0.25979437966601171</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0.77938313899803535</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0.25979437966601171</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0.25979437966601171</v>
      </c>
      <c r="S38" s="157">
        <f t="shared" si="10"/>
        <v>0</v>
      </c>
      <c r="T38" s="157">
        <f t="shared" si="10"/>
        <v>0</v>
      </c>
    </row>
    <row r="39" spans="1:20" s="157" customFormat="1">
      <c r="A39" s="158"/>
      <c r="B39" s="159"/>
      <c r="C39" s="160"/>
      <c r="E39" s="157" t="s">
        <v>708</v>
      </c>
      <c r="G39" s="157" t="s">
        <v>569</v>
      </c>
      <c r="H39" s="157">
        <f xml:space="preserve"> SUM( J39:T39 )</f>
        <v>1.0391775186640471</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1.0391775186640471</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1.0391775186640471</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0.85059999999999991</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93.310460017682701</v>
      </c>
      <c r="Q47" s="305">
        <f>InpActive!Q117</f>
        <v>94.544650046325302</v>
      </c>
      <c r="R47" s="305">
        <f>InpActive!R117</f>
        <v>95.367780765585806</v>
      </c>
      <c r="S47" s="305">
        <f>InpActive!S117</f>
        <v>96.943054097470693</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0.85059999999999991</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93.310460017682701</v>
      </c>
      <c r="Q49" s="329">
        <f>Q47+Q48</f>
        <v>94.544650046325302</v>
      </c>
      <c r="R49" s="329">
        <f t="shared" si="16"/>
        <v>96.218380765585806</v>
      </c>
      <c r="S49" s="329">
        <f t="shared" si="16"/>
        <v>96.943054097470693</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10.815588896458561</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10.815588896458561</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10.815588896458561</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13.213398580193072</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13.213398580193072</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4.4044661933976901</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4.4044661933976901</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13.213398580193072</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4.4044661933976901</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4.4044661933976901</v>
      </c>
      <c r="S38" s="157">
        <f t="shared" si="10"/>
        <v>0</v>
      </c>
      <c r="T38" s="157">
        <f t="shared" si="10"/>
        <v>0</v>
      </c>
    </row>
    <row r="39" spans="1:20" s="157" customFormat="1">
      <c r="A39" s="158"/>
      <c r="B39" s="159"/>
      <c r="C39" s="160"/>
      <c r="E39" s="157" t="s">
        <v>708</v>
      </c>
      <c r="G39" s="157" t="s">
        <v>569</v>
      </c>
      <c r="H39" s="157">
        <f xml:space="preserve"> SUM( J39:T39 )</f>
        <v>17.61786477359076</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17.61786477359076</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108.375008329087</v>
      </c>
      <c r="Q42" s="305">
        <f>InpActive!Q120</f>
        <v>120.751783893035</v>
      </c>
      <c r="R42" s="305">
        <f>InpActive!R120</f>
        <v>109.98048112760701</v>
      </c>
      <c r="S42" s="305">
        <f>InpActive!S120</f>
        <v>111.236</v>
      </c>
      <c r="T42" s="305">
        <f>InpActive!T120</f>
        <v>0</v>
      </c>
    </row>
    <row r="43" spans="1:20">
      <c r="B43" s="99"/>
      <c r="E43" s="301" t="str">
        <f>E39</f>
        <v xml:space="preserve">Total value of ODI </v>
      </c>
      <c r="F43" s="301">
        <f t="shared" ref="F43:T43" si="12">F39</f>
        <v>0</v>
      </c>
      <c r="G43" s="301" t="str">
        <f t="shared" si="12"/>
        <v>£m (nominal)</v>
      </c>
      <c r="H43" s="301">
        <f t="shared" si="12"/>
        <v>17.61786477359076</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17.61786477359076</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108.375008329087</v>
      </c>
      <c r="Q44" s="329">
        <f t="shared" si="13"/>
        <v>120.751783893035</v>
      </c>
      <c r="R44" s="329">
        <f t="shared" si="13"/>
        <v>127.59834590119777</v>
      </c>
      <c r="S44" s="329">
        <f t="shared" si="13"/>
        <v>111.236</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United Utilities</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-0.06</v>
      </c>
      <c r="Q10" s="346">
        <f xml:space="preserve"> 'Water resources'!Q$67</f>
        <v>0.37</v>
      </c>
      <c r="R10" s="346">
        <f xml:space="preserve"> 'Water resources'!R$67</f>
        <v>1.6399999999999997</v>
      </c>
      <c r="S10" s="346">
        <f xml:space="preserve"> 'Water resources'!S$67</f>
        <v>4.7700000000000005</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0.28999999999999998</v>
      </c>
      <c r="Q11" s="240">
        <f xml:space="preserve"> 'Water network plus'!Q$67</f>
        <v>-1.03</v>
      </c>
      <c r="R11" s="240">
        <f xml:space="preserve"> 'Water network plus'!R$67</f>
        <v>-1.0999999999999999</v>
      </c>
      <c r="S11" s="240">
        <f xml:space="preserve"> 'Water network plus'!S$67</f>
        <v>-3.84</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-2.87</v>
      </c>
      <c r="Q12" s="240">
        <f xml:space="preserve"> 'Wastewater network plus'!Q$67</f>
        <v>-0.38</v>
      </c>
      <c r="R12" s="240">
        <f xml:space="preserve"> 'Wastewater network plus'!R$67</f>
        <v>-1.5</v>
      </c>
      <c r="S12" s="240">
        <f xml:space="preserve"> 'Wastewater network plus'!S$67</f>
        <v>-2.83</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93.310460017682701</v>
      </c>
      <c r="Q16" s="312">
        <f xml:space="preserve"> 'Bioresources (sludge)'!Q$49</f>
        <v>94.544650046325302</v>
      </c>
      <c r="R16" s="312">
        <f xml:space="preserve"> 'Bioresources (sludge)'!R$49</f>
        <v>96.218380765585806</v>
      </c>
      <c r="S16" s="312">
        <f xml:space="preserve"> 'Bioresources (sludge)'!S$49</f>
        <v>96.943054097470693</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108.375008329087</v>
      </c>
      <c r="Q19" s="240">
        <f xml:space="preserve"> 'Residential retail'!Q$44</f>
        <v>120.751783893035</v>
      </c>
      <c r="R19" s="240">
        <f xml:space="preserve"> 'Residential retail'!R$44</f>
        <v>127.59834590119777</v>
      </c>
      <c r="S19" s="240">
        <f xml:space="preserve"> 'Residential retail'!S$44</f>
        <v>111.236</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75" bestFit="1" customWidth="1"/>
    <col min="7" max="10" width="10.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-0.06</v>
      </c>
      <c r="H4" s="379">
        <f>Outputs!Q10</f>
        <v>0.37</v>
      </c>
      <c r="I4" s="379">
        <f>Outputs!R10</f>
        <v>1.6399999999999997</v>
      </c>
      <c r="J4" s="379">
        <f>Outputs!S10</f>
        <v>4.7700000000000005</v>
      </c>
    </row>
    <row r="5" spans="1:10">
      <c r="B5" s="391" t="s">
        <v>754</v>
      </c>
      <c r="C5" t="s">
        <v>271</v>
      </c>
      <c r="D5" t="s">
        <v>237</v>
      </c>
      <c r="E5" t="s">
        <v>148</v>
      </c>
      <c r="F5" s="379">
        <f>Outputs!O11</f>
        <v>0</v>
      </c>
      <c r="G5" s="379">
        <f>Outputs!P11</f>
        <v>0.28999999999999998</v>
      </c>
      <c r="H5" s="379">
        <f>Outputs!Q11</f>
        <v>-1.03</v>
      </c>
      <c r="I5" s="379">
        <f>Outputs!R11</f>
        <v>-1.0999999999999999</v>
      </c>
      <c r="J5" s="379">
        <f>Outputs!S11</f>
        <v>-3.84</v>
      </c>
    </row>
    <row r="6" spans="1:10">
      <c r="B6" s="391" t="s">
        <v>755</v>
      </c>
      <c r="C6" t="s">
        <v>277</v>
      </c>
      <c r="D6" t="s">
        <v>237</v>
      </c>
      <c r="E6" t="s">
        <v>148</v>
      </c>
      <c r="F6" s="379">
        <f>Outputs!O12</f>
        <v>0</v>
      </c>
      <c r="G6" s="379">
        <f>Outputs!P12</f>
        <v>-2.87</v>
      </c>
      <c r="H6" s="379">
        <f>Outputs!Q12</f>
        <v>-0.38</v>
      </c>
      <c r="I6" s="379">
        <f>Outputs!R12</f>
        <v>-1.5</v>
      </c>
      <c r="J6" s="379">
        <f>Outputs!S12</f>
        <v>-2.83</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93.310460017682701</v>
      </c>
      <c r="H8" s="417">
        <f>Outputs!Q16</f>
        <v>94.544650046325302</v>
      </c>
      <c r="I8" s="417">
        <f>Outputs!R16</f>
        <v>96.218380765585806</v>
      </c>
      <c r="J8" s="417">
        <f>Outputs!S16</f>
        <v>96.943054097470693</v>
      </c>
    </row>
    <row r="9" spans="1:10">
      <c r="B9" s="391" t="s">
        <v>758</v>
      </c>
      <c r="C9" t="s">
        <v>288</v>
      </c>
      <c r="D9" t="s">
        <v>147</v>
      </c>
      <c r="E9" t="s">
        <v>148</v>
      </c>
      <c r="F9" s="417">
        <f>Outputs!O19</f>
        <v>0</v>
      </c>
      <c r="G9" s="417">
        <f>Outputs!P19</f>
        <v>108.375008329087</v>
      </c>
      <c r="H9" s="417">
        <f>Outputs!Q19</f>
        <v>120.751783893035</v>
      </c>
      <c r="I9" s="417">
        <f>Outputs!R19</f>
        <v>127.59834590119777</v>
      </c>
      <c r="J9" s="417">
        <f>Outputs!S19</f>
        <v>111.236</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108.73492442883871</v>
      </c>
      <c r="G24" s="426">
        <f>'Water resources'!P$30</f>
        <v>109.27098259544687</v>
      </c>
      <c r="H24" s="426">
        <f>'Water resources'!Q$30</f>
        <v>114.68312128033723</v>
      </c>
      <c r="I24" s="426">
        <f>'Water resources'!R$30</f>
        <v>126.93127863307726</v>
      </c>
      <c r="J24" s="426">
        <f>'Water resources'!S$30</f>
        <v>132.93512811242181</v>
      </c>
    </row>
    <row r="25" spans="2:10">
      <c r="B25" s="391" t="s">
        <v>789</v>
      </c>
      <c r="C25" t="s">
        <v>790</v>
      </c>
      <c r="D25" t="s">
        <v>147</v>
      </c>
      <c r="E25" t="s">
        <v>148</v>
      </c>
      <c r="F25" s="426">
        <f>'Water resources'!O$51</f>
        <v>108.73492442883871</v>
      </c>
      <c r="G25" s="426">
        <f>'Water resources'!P$51</f>
        <v>109.27098259544687</v>
      </c>
      <c r="H25" s="426">
        <f>'Water resources'!Q$51</f>
        <v>114.68312128033723</v>
      </c>
      <c r="I25" s="426">
        <f>'Water resources'!R$51</f>
        <v>126.8842839290825</v>
      </c>
      <c r="J25" s="426">
        <f>'Water resources'!S$51</f>
        <v>132.93512811242181</v>
      </c>
    </row>
    <row r="26" spans="2:10">
      <c r="B26" s="391" t="s">
        <v>791</v>
      </c>
      <c r="C26" t="s">
        <v>792</v>
      </c>
      <c r="D26" t="s">
        <v>147</v>
      </c>
      <c r="E26" t="s">
        <v>148</v>
      </c>
      <c r="F26" s="426">
        <f>'Water network plus'!O$30</f>
        <v>643.85623123842379</v>
      </c>
      <c r="G26" s="426">
        <f>'Water network plus'!P$30</f>
        <v>649.28390959696947</v>
      </c>
      <c r="H26" s="426">
        <f>'Water network plus'!Q$30</f>
        <v>672.35265148746851</v>
      </c>
      <c r="I26" s="426">
        <f>'Water network plus'!R$30</f>
        <v>719.55180762188877</v>
      </c>
      <c r="J26" s="426">
        <f>'Water network plus'!S$30</f>
        <v>697.53352230865903</v>
      </c>
    </row>
    <row r="27" spans="2:10">
      <c r="B27" s="391" t="s">
        <v>793</v>
      </c>
      <c r="C27" t="s">
        <v>794</v>
      </c>
      <c r="D27" t="s">
        <v>147</v>
      </c>
      <c r="E27" t="s">
        <v>148</v>
      </c>
      <c r="F27" s="426">
        <f>'Water network plus'!O$51</f>
        <v>643.85623123842379</v>
      </c>
      <c r="G27" s="426">
        <f>'Water network plus'!P$51</f>
        <v>649.28390959696947</v>
      </c>
      <c r="H27" s="426">
        <f>'Water network plus'!Q$51</f>
        <v>672.35265148746851</v>
      </c>
      <c r="I27" s="426">
        <f>'Water network plus'!R$51</f>
        <v>725.41209190700317</v>
      </c>
      <c r="J27" s="426">
        <f>'Water network plus'!S$51</f>
        <v>697.53352230865903</v>
      </c>
    </row>
    <row r="28" spans="2:10">
      <c r="B28" s="391" t="s">
        <v>795</v>
      </c>
      <c r="C28" t="s">
        <v>796</v>
      </c>
      <c r="D28" t="s">
        <v>147</v>
      </c>
      <c r="E28" t="s">
        <v>148</v>
      </c>
      <c r="F28" s="426">
        <f>'Wastewater network plus'!O$30</f>
        <v>837.07349761796513</v>
      </c>
      <c r="G28" s="426">
        <f>'Wastewater network plus'!P$30</f>
        <v>817.67846610334129</v>
      </c>
      <c r="H28" s="426">
        <f>'Wastewater network plus'!Q$30</f>
        <v>852.04509481131186</v>
      </c>
      <c r="I28" s="426">
        <f>'Wastewater network plus'!R$30</f>
        <v>901.03768776296238</v>
      </c>
      <c r="J28" s="426">
        <f>'Wastewater network plus'!S$30</f>
        <v>889.95492420347796</v>
      </c>
    </row>
    <row r="29" spans="2:10">
      <c r="B29" s="391" t="s">
        <v>797</v>
      </c>
      <c r="C29" t="s">
        <v>798</v>
      </c>
      <c r="D29" t="s">
        <v>147</v>
      </c>
      <c r="E29" t="s">
        <v>148</v>
      </c>
      <c r="F29" s="426">
        <f>'Wastewater network plus'!O$51</f>
        <v>837.07349761796513</v>
      </c>
      <c r="G29" s="426">
        <f>'Wastewater network plus'!P$51</f>
        <v>817.67846610334129</v>
      </c>
      <c r="H29" s="426">
        <f>'Wastewater network plus'!Q$51</f>
        <v>852.04509481131186</v>
      </c>
      <c r="I29" s="426">
        <f>'Wastewater network plus'!R$51</f>
        <v>915.91188943235409</v>
      </c>
      <c r="J29" s="426">
        <f>'Wastewater network plus'!S$51</f>
        <v>889.95492420347796</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[…]08/11/2022 15:32:32</v>
      </c>
      <c r="G32" t="str">
        <f t="shared" ref="G32:J32" ca="1" si="0">CONCATENATE("[…]", TEXT(NOW(),"dd/mm/yyy hh:mm:ss"))</f>
        <v>[…]08/11/2022 15:32:32</v>
      </c>
      <c r="H32" t="str">
        <f t="shared" ca="1" si="0"/>
        <v>[…]08/11/2022 15:32:32</v>
      </c>
      <c r="I32" t="str">
        <f t="shared" ca="1" si="0"/>
        <v>[…]08/11/2022 15:32:32</v>
      </c>
      <c r="J32" t="str">
        <f t="shared" ca="1" si="0"/>
        <v>[…]08/11/2022 15:32:32</v>
      </c>
    </row>
    <row r="33" spans="2:10">
      <c r="B33" s="391" t="s">
        <v>805</v>
      </c>
      <c r="C33" t="s">
        <v>806</v>
      </c>
      <c r="D33" t="s">
        <v>514</v>
      </c>
      <c r="E33" t="s">
        <v>148</v>
      </c>
      <c r="F33" s="391" t="str">
        <f ca="1">MID(CELL("filename",A1),SEARCH("[",CELL("filename",A1))+1,SEARCH("]",CELL("filename",A1))-1-SEARCH("[",CELL("filename",A1)))</f>
        <v>UUW_PR19IPD04-in-period-adjustments-model-v1.4c - IPDRun4.xlsx</v>
      </c>
      <c r="G33" s="391" t="str">
        <f t="shared" ref="G33:J33" ca="1" si="1">MID(CELL("filename",B1),SEARCH("[",CELL("filename",B1))+1,SEARCH("]",CELL("filename",B1))-1-SEARCH("[",CELL("filename",B1)))</f>
        <v>UUW_PR19IPD04-in-period-adjustments-model-v1.4c - IPDRun4.xlsx</v>
      </c>
      <c r="H33" s="391" t="str">
        <f t="shared" ca="1" si="1"/>
        <v>UUW_PR19IPD04-in-period-adjustments-model-v1.4c - IPDRun4.xlsx</v>
      </c>
      <c r="I33" s="391" t="str">
        <f t="shared" ca="1" si="1"/>
        <v>UUW_PR19IPD04-in-period-adjustments-model-v1.4c - IPDRun4.xlsx</v>
      </c>
      <c r="J33" s="391" t="str">
        <f t="shared" ca="1" si="1"/>
        <v>UUW_PR19IPD04-in-period-adjustments-model-v1.4c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10.5" bestFit="1" customWidth="1"/>
    <col min="11" max="13" width="10.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0.18525</v>
      </c>
      <c r="J7" s="379">
        <v>-2.8850000000000001E-2</v>
      </c>
      <c r="K7" s="379"/>
      <c r="L7" s="379"/>
      <c r="M7" s="379"/>
      <c r="N7" s="379"/>
    </row>
    <row r="8" spans="1:14">
      <c r="A8" t="s">
        <v>144</v>
      </c>
      <c r="B8" t="s">
        <v>149</v>
      </c>
      <c r="C8" t="s">
        <v>150</v>
      </c>
      <c r="D8" t="s">
        <v>147</v>
      </c>
      <c r="E8" t="s">
        <v>148</v>
      </c>
      <c r="F8" s="379"/>
      <c r="G8" s="379"/>
      <c r="H8" s="379"/>
      <c r="I8" s="379">
        <v>3.656841</v>
      </c>
      <c r="J8" s="379">
        <v>3.06777175946947</v>
      </c>
      <c r="K8" s="379"/>
      <c r="L8" s="379"/>
      <c r="M8" s="379"/>
      <c r="N8" s="379"/>
    </row>
    <row r="9" spans="1:14">
      <c r="A9" t="s">
        <v>144</v>
      </c>
      <c r="B9" t="s">
        <v>151</v>
      </c>
      <c r="C9" t="s">
        <v>152</v>
      </c>
      <c r="D9" t="s">
        <v>147</v>
      </c>
      <c r="E9" t="s">
        <v>148</v>
      </c>
      <c r="F9" s="379"/>
      <c r="G9" s="379"/>
      <c r="H9" s="379"/>
      <c r="I9" s="379">
        <v>6.8071669999999997</v>
      </c>
      <c r="J9" s="379">
        <v>9.3244580000000106</v>
      </c>
      <c r="K9" s="379"/>
      <c r="L9" s="379"/>
      <c r="M9" s="379"/>
      <c r="N9" s="379"/>
    </row>
    <row r="10" spans="1:14">
      <c r="A10" t="s">
        <v>144</v>
      </c>
      <c r="B10" t="s">
        <v>153</v>
      </c>
      <c r="C10" t="s">
        <v>154</v>
      </c>
      <c r="D10" t="s">
        <v>147</v>
      </c>
      <c r="E10" t="s">
        <v>148</v>
      </c>
      <c r="F10" s="379"/>
      <c r="G10" s="379"/>
      <c r="H10" s="379"/>
      <c r="I10" s="379">
        <v>0.30220000000000102</v>
      </c>
      <c r="J10" s="379">
        <v>0.63795000000000002</v>
      </c>
      <c r="K10" s="379"/>
      <c r="L10" s="379"/>
      <c r="M10" s="379"/>
      <c r="N10" s="379"/>
    </row>
    <row r="11" spans="1:14">
      <c r="A11" t="s">
        <v>144</v>
      </c>
      <c r="B11" t="s">
        <v>155</v>
      </c>
      <c r="C11" t="s">
        <v>156</v>
      </c>
      <c r="D11" t="s">
        <v>147</v>
      </c>
      <c r="E11" t="s">
        <v>148</v>
      </c>
      <c r="F11" s="379"/>
      <c r="G11" s="379"/>
      <c r="H11" s="379"/>
      <c r="I11" s="379">
        <v>6.4525969999999999</v>
      </c>
      <c r="J11" s="379">
        <v>8.7638750000000005</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1.9479711362976799</v>
      </c>
      <c r="J14" s="379">
        <v>2.1837151562713801</v>
      </c>
      <c r="K14" s="379"/>
      <c r="L14" s="379"/>
      <c r="M14" s="379"/>
      <c r="N14" s="379"/>
    </row>
    <row r="15" spans="1:14">
      <c r="A15" t="s">
        <v>144</v>
      </c>
      <c r="B15" t="s">
        <v>163</v>
      </c>
      <c r="C15" t="s">
        <v>164</v>
      </c>
      <c r="D15" t="s">
        <v>147</v>
      </c>
      <c r="E15" t="s">
        <v>148</v>
      </c>
      <c r="F15" s="414"/>
      <c r="G15" s="414"/>
      <c r="H15" s="414"/>
      <c r="I15" s="414">
        <v>1.9479711362976799</v>
      </c>
      <c r="J15" s="414">
        <v>2.1837151562713801</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0.67985968884660397</v>
      </c>
      <c r="J17" s="379">
        <v>0.57590223563770704</v>
      </c>
      <c r="K17" s="379"/>
      <c r="L17" s="379"/>
      <c r="M17" s="379"/>
      <c r="N17" s="379"/>
    </row>
    <row r="18" spans="1:14">
      <c r="A18" t="s">
        <v>144</v>
      </c>
      <c r="B18" t="s">
        <v>169</v>
      </c>
      <c r="C18" t="s">
        <v>170</v>
      </c>
      <c r="D18" t="s">
        <v>147</v>
      </c>
      <c r="E18" t="s">
        <v>148</v>
      </c>
      <c r="F18" s="379"/>
      <c r="G18" s="379"/>
      <c r="H18" s="379"/>
      <c r="I18" s="379">
        <v>0.30814679018940999</v>
      </c>
      <c r="J18" s="379">
        <v>0.241202716501418</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-4.6051555685119698E-2</v>
      </c>
      <c r="K41" s="417"/>
      <c r="L41" s="417"/>
      <c r="M41" s="417"/>
      <c r="N41" s="417"/>
    </row>
    <row r="42" spans="1:14">
      <c r="A42" t="s">
        <v>144</v>
      </c>
      <c r="B42" t="s">
        <v>217</v>
      </c>
      <c r="C42" t="s">
        <v>218</v>
      </c>
      <c r="D42" t="s">
        <v>147</v>
      </c>
      <c r="E42" t="s">
        <v>148</v>
      </c>
      <c r="F42" s="417"/>
      <c r="G42" s="417"/>
      <c r="H42" s="417"/>
      <c r="I42" s="417"/>
      <c r="J42" s="417">
        <v>-0.43440375167852502</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-0.13200125981281999</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102.654927117068</v>
      </c>
      <c r="J62" s="379">
        <v>102.577680655352</v>
      </c>
      <c r="K62" s="379">
        <v>102.633579933032</v>
      </c>
      <c r="L62" s="379">
        <v>104.534565501893</v>
      </c>
      <c r="M62" s="379">
        <v>109.36982026349401</v>
      </c>
      <c r="N62" s="379"/>
    </row>
    <row r="63" spans="1:14">
      <c r="A63" t="s">
        <v>144</v>
      </c>
      <c r="B63" t="s">
        <v>262</v>
      </c>
      <c r="C63" t="s">
        <v>263</v>
      </c>
      <c r="D63" t="s">
        <v>229</v>
      </c>
      <c r="E63" t="s">
        <v>230</v>
      </c>
      <c r="F63" s="416"/>
      <c r="G63" s="416">
        <v>0</v>
      </c>
      <c r="H63" s="416">
        <v>0</v>
      </c>
      <c r="I63" s="416">
        <v>0</v>
      </c>
      <c r="J63" s="416">
        <v>-5.9999999999999995E-4</v>
      </c>
      <c r="K63" s="416">
        <v>1.2999999999999999E-3</v>
      </c>
      <c r="L63" s="416">
        <v>1.9E-2</v>
      </c>
      <c r="M63" s="416">
        <v>4.7300000000000002E-2</v>
      </c>
      <c r="N63" s="416"/>
    </row>
    <row r="64" spans="1:14">
      <c r="A64" t="s">
        <v>144</v>
      </c>
      <c r="B64" t="s">
        <v>264</v>
      </c>
      <c r="C64" t="s">
        <v>265</v>
      </c>
      <c r="D64" t="s">
        <v>237</v>
      </c>
      <c r="E64" t="s">
        <v>230</v>
      </c>
      <c r="F64" s="379"/>
      <c r="G64" s="379"/>
      <c r="H64" s="379"/>
      <c r="I64" s="379">
        <v>0</v>
      </c>
      <c r="J64" s="379">
        <v>-0.06</v>
      </c>
      <c r="K64" s="379">
        <v>0.37</v>
      </c>
      <c r="L64" s="379">
        <v>1.68</v>
      </c>
      <c r="M64" s="379">
        <v>4.7300000000000004</v>
      </c>
      <c r="N64" s="379"/>
    </row>
    <row r="65" spans="1:14">
      <c r="A65" t="s">
        <v>144</v>
      </c>
      <c r="B65" t="s">
        <v>266</v>
      </c>
      <c r="C65" t="s">
        <v>267</v>
      </c>
      <c r="D65" t="s">
        <v>147</v>
      </c>
      <c r="E65" t="s">
        <v>230</v>
      </c>
      <c r="F65" s="379"/>
      <c r="G65" s="379">
        <v>0</v>
      </c>
      <c r="H65" s="379">
        <v>0</v>
      </c>
      <c r="I65" s="379">
        <v>607.85451260331899</v>
      </c>
      <c r="J65" s="379">
        <v>606.465834245255</v>
      </c>
      <c r="K65" s="379">
        <v>597.28458055390297</v>
      </c>
      <c r="L65" s="379">
        <v>590.85259039138305</v>
      </c>
      <c r="M65" s="379">
        <v>573.10600317483204</v>
      </c>
      <c r="N65" s="379"/>
    </row>
    <row r="66" spans="1:14">
      <c r="A66" t="s">
        <v>144</v>
      </c>
      <c r="B66" t="s">
        <v>268</v>
      </c>
      <c r="C66" t="s">
        <v>269</v>
      </c>
      <c r="D66" t="s">
        <v>229</v>
      </c>
      <c r="E66" t="s">
        <v>230</v>
      </c>
      <c r="F66" s="416"/>
      <c r="G66" s="416">
        <v>0</v>
      </c>
      <c r="H66" s="416">
        <v>0</v>
      </c>
      <c r="I66" s="416">
        <v>0</v>
      </c>
      <c r="J66" s="416">
        <v>-2.2000000000000001E-3</v>
      </c>
      <c r="K66" s="416">
        <v>-1.47E-2</v>
      </c>
      <c r="L66" s="416">
        <v>-1.09E-2</v>
      </c>
      <c r="M66" s="416">
        <v>-3.0599999999999999E-2</v>
      </c>
      <c r="N66" s="416"/>
    </row>
    <row r="67" spans="1:14">
      <c r="A67" t="s">
        <v>144</v>
      </c>
      <c r="B67" t="s">
        <v>270</v>
      </c>
      <c r="C67" t="s">
        <v>271</v>
      </c>
      <c r="D67" t="s">
        <v>237</v>
      </c>
      <c r="E67" t="s">
        <v>230</v>
      </c>
      <c r="F67" s="379"/>
      <c r="G67" s="379"/>
      <c r="H67" s="379"/>
      <c r="I67" s="379">
        <v>0</v>
      </c>
      <c r="J67" s="379">
        <v>0.28999999999999998</v>
      </c>
      <c r="K67" s="379">
        <v>-1.03</v>
      </c>
      <c r="L67" s="379">
        <v>-1.98</v>
      </c>
      <c r="M67" s="379">
        <v>-3.06</v>
      </c>
      <c r="N67" s="379"/>
    </row>
    <row r="68" spans="1:14">
      <c r="A68" t="s">
        <v>144</v>
      </c>
      <c r="B68" t="s">
        <v>272</v>
      </c>
      <c r="C68" t="s">
        <v>273</v>
      </c>
      <c r="D68" t="s">
        <v>147</v>
      </c>
      <c r="E68" t="s">
        <v>230</v>
      </c>
      <c r="F68" s="379"/>
      <c r="G68" s="379">
        <v>0</v>
      </c>
      <c r="H68" s="379">
        <v>0</v>
      </c>
      <c r="I68" s="379">
        <v>790.26788624696098</v>
      </c>
      <c r="J68" s="379">
        <v>767.93786274191496</v>
      </c>
      <c r="K68" s="379">
        <v>755.485388241588</v>
      </c>
      <c r="L68" s="379">
        <v>739.68114017463199</v>
      </c>
      <c r="M68" s="379">
        <v>730.721451064338</v>
      </c>
      <c r="N68" s="379"/>
    </row>
    <row r="69" spans="1:14">
      <c r="A69" t="s">
        <v>144</v>
      </c>
      <c r="B69" t="s">
        <v>274</v>
      </c>
      <c r="C69" t="s">
        <v>275</v>
      </c>
      <c r="D69" t="s">
        <v>229</v>
      </c>
      <c r="E69" t="s">
        <v>230</v>
      </c>
      <c r="F69" s="416"/>
      <c r="G69" s="416">
        <v>0</v>
      </c>
      <c r="H69" s="416">
        <v>0</v>
      </c>
      <c r="I69" s="416">
        <v>0</v>
      </c>
      <c r="J69" s="416">
        <v>-2.87E-2</v>
      </c>
      <c r="K69" s="416">
        <v>-1.5800000000000002E-2</v>
      </c>
      <c r="L69" s="416">
        <v>-2.12E-2</v>
      </c>
      <c r="M69" s="416">
        <v>-1.23E-2</v>
      </c>
      <c r="N69" s="416"/>
    </row>
    <row r="70" spans="1:14">
      <c r="A70" t="s">
        <v>144</v>
      </c>
      <c r="B70" t="s">
        <v>276</v>
      </c>
      <c r="C70" t="s">
        <v>277</v>
      </c>
      <c r="D70" t="s">
        <v>237</v>
      </c>
      <c r="E70" t="s">
        <v>230</v>
      </c>
      <c r="F70" s="379"/>
      <c r="G70" s="379"/>
      <c r="H70" s="379"/>
      <c r="I70" s="379">
        <v>0</v>
      </c>
      <c r="J70" s="379">
        <v>-2.87</v>
      </c>
      <c r="K70" s="379">
        <v>-0.38</v>
      </c>
      <c r="L70" s="379">
        <v>-3.25</v>
      </c>
      <c r="M70" s="379">
        <v>-1.23</v>
      </c>
      <c r="N70" s="379"/>
    </row>
    <row r="71" spans="1:14">
      <c r="A71" t="s">
        <v>144</v>
      </c>
      <c r="B71" t="s">
        <v>278</v>
      </c>
      <c r="C71" t="s">
        <v>279</v>
      </c>
      <c r="D71" t="s">
        <v>280</v>
      </c>
      <c r="E71" t="s">
        <v>148</v>
      </c>
      <c r="F71" s="379"/>
      <c r="G71" s="379"/>
      <c r="H71" s="379"/>
      <c r="I71" s="379">
        <v>195.962014535984</v>
      </c>
      <c r="J71" s="379">
        <v>197.39397487372301</v>
      </c>
      <c r="K71" s="379">
        <v>199.215599845935</v>
      </c>
      <c r="L71" s="379">
        <v>201.74614203635201</v>
      </c>
      <c r="M71" s="379">
        <v>205.07856012146701</v>
      </c>
      <c r="N71" s="379"/>
    </row>
    <row r="72" spans="1:14">
      <c r="A72" t="s">
        <v>144</v>
      </c>
      <c r="B72" t="s">
        <v>281</v>
      </c>
      <c r="C72" t="s">
        <v>282</v>
      </c>
      <c r="D72" t="s">
        <v>147</v>
      </c>
      <c r="E72" t="s">
        <v>148</v>
      </c>
      <c r="F72" s="379"/>
      <c r="G72" s="379"/>
      <c r="H72" s="379"/>
      <c r="I72" s="379">
        <v>94.9388935708253</v>
      </c>
      <c r="J72" s="379">
        <v>94.991376644971297</v>
      </c>
      <c r="K72" s="379">
        <v>95.390500232629194</v>
      </c>
      <c r="L72" s="379">
        <v>93.801798211475997</v>
      </c>
      <c r="M72" s="379">
        <v>93.303845324682797</v>
      </c>
      <c r="N72" s="379"/>
    </row>
    <row r="73" spans="1:14">
      <c r="A73" t="s">
        <v>144</v>
      </c>
      <c r="B73" t="s">
        <v>283</v>
      </c>
      <c r="C73" t="s">
        <v>284</v>
      </c>
      <c r="D73" t="s">
        <v>147</v>
      </c>
      <c r="E73" t="s">
        <v>230</v>
      </c>
      <c r="F73" s="417"/>
      <c r="G73" s="417"/>
      <c r="H73" s="417"/>
      <c r="I73" s="417">
        <v>0</v>
      </c>
      <c r="J73" s="417">
        <v>93.310460017682701</v>
      </c>
      <c r="K73" s="417">
        <v>94.544650046325302</v>
      </c>
      <c r="L73" s="417">
        <v>95.367780765585806</v>
      </c>
      <c r="M73" s="417">
        <v>96.943054097470693</v>
      </c>
      <c r="N73" s="417"/>
    </row>
    <row r="74" spans="1:14">
      <c r="A74" t="s">
        <v>144</v>
      </c>
      <c r="B74" t="s">
        <v>285</v>
      </c>
      <c r="C74" t="s">
        <v>286</v>
      </c>
      <c r="D74" t="s">
        <v>147</v>
      </c>
      <c r="E74" t="s">
        <v>148</v>
      </c>
      <c r="F74" s="379"/>
      <c r="G74" s="379"/>
      <c r="H74" s="379"/>
      <c r="I74" s="379">
        <v>107.544</v>
      </c>
      <c r="J74" s="379">
        <v>108.56328742002199</v>
      </c>
      <c r="K74" s="379">
        <v>109.105369871839</v>
      </c>
      <c r="L74" s="379">
        <v>109.98048112760701</v>
      </c>
      <c r="M74" s="379">
        <v>111.236</v>
      </c>
      <c r="N74" s="379"/>
    </row>
    <row r="75" spans="1:14">
      <c r="A75" t="s">
        <v>144</v>
      </c>
      <c r="B75" t="s">
        <v>287</v>
      </c>
      <c r="C75" t="s">
        <v>288</v>
      </c>
      <c r="D75" t="s">
        <v>147</v>
      </c>
      <c r="E75" t="s">
        <v>230</v>
      </c>
      <c r="F75" s="417"/>
      <c r="G75" s="417"/>
      <c r="H75" s="417"/>
      <c r="I75" s="417">
        <v>0</v>
      </c>
      <c r="J75" s="417">
        <v>108.375008329087</v>
      </c>
      <c r="K75" s="417">
        <v>120.751783893035</v>
      </c>
      <c r="L75" s="417">
        <v>109.98048112760701</v>
      </c>
      <c r="M75" s="417">
        <v>111.236</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-1.7423999999999999</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0.18525</v>
      </c>
      <c r="J137" s="417">
        <v>-2.8850000000000001E-2</v>
      </c>
      <c r="K137" s="417"/>
      <c r="L137" s="417"/>
      <c r="M137" s="417"/>
      <c r="N137" s="417"/>
    </row>
    <row r="138" spans="1:14">
      <c r="A138" t="s">
        <v>144</v>
      </c>
      <c r="B138" t="s">
        <v>386</v>
      </c>
      <c r="C138" t="s">
        <v>387</v>
      </c>
      <c r="D138" t="s">
        <v>147</v>
      </c>
      <c r="E138" t="s">
        <v>148</v>
      </c>
      <c r="F138" s="417"/>
      <c r="G138" s="417"/>
      <c r="H138" s="417"/>
      <c r="I138" s="417">
        <v>1.7384409999999999</v>
      </c>
      <c r="J138" s="417">
        <v>3.06777175946947</v>
      </c>
      <c r="K138" s="417"/>
      <c r="L138" s="417"/>
      <c r="M138" s="417"/>
      <c r="N138" s="417"/>
    </row>
    <row r="139" spans="1:14">
      <c r="A139" t="s">
        <v>144</v>
      </c>
      <c r="B139" t="s">
        <v>388</v>
      </c>
      <c r="C139" t="s">
        <v>389</v>
      </c>
      <c r="D139" t="s">
        <v>147</v>
      </c>
      <c r="E139" t="s">
        <v>148</v>
      </c>
      <c r="F139" s="417"/>
      <c r="G139" s="417"/>
      <c r="H139" s="417"/>
      <c r="I139" s="417">
        <v>6.8071669999999997</v>
      </c>
      <c r="J139" s="417">
        <v>9.78505800000001</v>
      </c>
      <c r="K139" s="417"/>
      <c r="L139" s="417"/>
      <c r="M139" s="417"/>
      <c r="N139" s="417"/>
    </row>
    <row r="140" spans="1:14">
      <c r="A140" t="s">
        <v>144</v>
      </c>
      <c r="B140" t="s">
        <v>390</v>
      </c>
      <c r="C140" t="s">
        <v>391</v>
      </c>
      <c r="D140" t="s">
        <v>147</v>
      </c>
      <c r="E140" t="s">
        <v>148</v>
      </c>
      <c r="F140" s="417"/>
      <c r="G140" s="417"/>
      <c r="H140" s="417"/>
      <c r="I140" s="417">
        <v>0.30220000000000102</v>
      </c>
      <c r="J140" s="417">
        <v>0.63795000000000002</v>
      </c>
      <c r="K140" s="417"/>
      <c r="L140" s="417"/>
      <c r="M140" s="417"/>
      <c r="N140" s="417"/>
    </row>
    <row r="141" spans="1:14">
      <c r="A141" t="s">
        <v>144</v>
      </c>
      <c r="B141" t="s">
        <v>392</v>
      </c>
      <c r="C141" t="s">
        <v>393</v>
      </c>
      <c r="D141" t="s">
        <v>147</v>
      </c>
      <c r="E141" t="s">
        <v>148</v>
      </c>
      <c r="F141" s="417"/>
      <c r="G141" s="417"/>
      <c r="H141" s="417"/>
      <c r="I141" s="417">
        <v>6.4525969999999999</v>
      </c>
      <c r="J141" s="417">
        <v>8.7638750000000005</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2.0767895971591201</v>
      </c>
      <c r="J144" s="417">
        <v>2.3330000000000002</v>
      </c>
      <c r="K144" s="417"/>
      <c r="L144" s="417"/>
      <c r="M144" s="417"/>
      <c r="N144" s="417"/>
    </row>
    <row r="145" spans="1:14">
      <c r="A145" t="s">
        <v>144</v>
      </c>
      <c r="B145" t="s">
        <v>400</v>
      </c>
      <c r="C145" t="s">
        <v>401</v>
      </c>
      <c r="D145" t="s">
        <v>147</v>
      </c>
      <c r="E145" t="s">
        <v>148</v>
      </c>
      <c r="F145" s="417"/>
      <c r="G145" s="417"/>
      <c r="H145" s="417"/>
      <c r="I145" s="417">
        <v>0.72427325471698001</v>
      </c>
      <c r="J145" s="417">
        <v>0.61719628683628003</v>
      </c>
      <c r="K145" s="417"/>
      <c r="L145" s="417"/>
      <c r="M145" s="417"/>
      <c r="N145" s="417"/>
    </row>
    <row r="146" spans="1:14">
      <c r="A146" t="s">
        <v>144</v>
      </c>
      <c r="B146" t="s">
        <v>402</v>
      </c>
      <c r="C146" t="s">
        <v>403</v>
      </c>
      <c r="D146" t="s">
        <v>147</v>
      </c>
      <c r="E146" t="s">
        <v>148</v>
      </c>
      <c r="F146" s="417"/>
      <c r="G146" s="417"/>
      <c r="H146" s="417"/>
      <c r="I146" s="417">
        <v>0.32827726415094299</v>
      </c>
      <c r="J146" s="417">
        <v>0.25850379802652301</v>
      </c>
      <c r="K146" s="417"/>
      <c r="L146" s="417"/>
      <c r="M146" s="417"/>
      <c r="N146" s="417"/>
    </row>
    <row r="147" spans="1:14">
      <c r="A147" t="s">
        <v>144</v>
      </c>
      <c r="B147" t="s">
        <v>404</v>
      </c>
      <c r="C147" t="s">
        <v>405</v>
      </c>
      <c r="D147" t="s">
        <v>229</v>
      </c>
      <c r="E147" t="s">
        <v>148</v>
      </c>
      <c r="F147" s="416"/>
      <c r="G147" s="416"/>
      <c r="H147" s="416"/>
      <c r="I147" s="416">
        <v>2.92E-2</v>
      </c>
      <c r="J147" s="416">
        <v>0</v>
      </c>
      <c r="K147" s="416"/>
      <c r="L147" s="416"/>
      <c r="M147" s="416"/>
      <c r="N147" s="416"/>
    </row>
    <row r="148" spans="1:14">
      <c r="A148" t="s">
        <v>144</v>
      </c>
      <c r="B148" t="s">
        <v>406</v>
      </c>
      <c r="C148" t="s">
        <v>232</v>
      </c>
      <c r="D148" t="s">
        <v>229</v>
      </c>
      <c r="E148" t="s">
        <v>148</v>
      </c>
      <c r="F148" s="416"/>
      <c r="G148" s="416"/>
      <c r="H148" s="416"/>
      <c r="I148" s="416">
        <v>2.9600000000000001E-2</v>
      </c>
      <c r="J148" s="416">
        <v>0</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0.25</v>
      </c>
      <c r="M150" s="416">
        <v>0.25</v>
      </c>
      <c r="N150" s="416"/>
    </row>
    <row r="151" spans="1:14">
      <c r="A151" t="s">
        <v>144</v>
      </c>
      <c r="B151" t="s">
        <v>411</v>
      </c>
      <c r="C151" t="s">
        <v>412</v>
      </c>
      <c r="D151" t="s">
        <v>237</v>
      </c>
      <c r="E151" t="s">
        <v>148</v>
      </c>
      <c r="F151" s="420">
        <v>104.7</v>
      </c>
      <c r="G151" s="420">
        <v>106.9</v>
      </c>
      <c r="H151" s="420">
        <v>108.5</v>
      </c>
      <c r="I151" s="420">
        <v>109.1</v>
      </c>
      <c r="J151" s="420">
        <v>114.1</v>
      </c>
      <c r="K151" s="420">
        <v>123.2</v>
      </c>
      <c r="L151" s="420">
        <v>126.9</v>
      </c>
      <c r="M151" s="420">
        <v>130.1</v>
      </c>
      <c r="N151" s="420"/>
    </row>
    <row r="152" spans="1:14">
      <c r="A152" t="s">
        <v>144</v>
      </c>
      <c r="B152" t="s">
        <v>413</v>
      </c>
      <c r="C152" t="s">
        <v>414</v>
      </c>
      <c r="D152" t="s">
        <v>147</v>
      </c>
      <c r="E152" t="s">
        <v>148</v>
      </c>
      <c r="F152" s="417"/>
      <c r="G152" s="417"/>
      <c r="H152" s="417">
        <v>107.131</v>
      </c>
      <c r="I152" s="417"/>
      <c r="J152" s="417"/>
      <c r="K152" s="417"/>
      <c r="L152" s="417"/>
      <c r="M152" s="417"/>
      <c r="N152" s="417"/>
    </row>
    <row r="153" spans="1:14">
      <c r="A153" t="s">
        <v>144</v>
      </c>
      <c r="B153" t="s">
        <v>415</v>
      </c>
      <c r="C153" t="s">
        <v>416</v>
      </c>
      <c r="D153" t="s">
        <v>237</v>
      </c>
      <c r="E153" t="s">
        <v>148</v>
      </c>
      <c r="F153" s="420"/>
      <c r="G153" s="420"/>
      <c r="H153" s="420"/>
      <c r="I153" s="420">
        <v>0</v>
      </c>
      <c r="J153" s="420">
        <v>-0.06</v>
      </c>
      <c r="K153" s="420">
        <v>0.37</v>
      </c>
      <c r="L153" s="420">
        <v>1.68</v>
      </c>
      <c r="M153" s="420">
        <v>4.7300000000000004</v>
      </c>
      <c r="N153" s="420"/>
    </row>
    <row r="154" spans="1:14">
      <c r="A154" t="s">
        <v>144</v>
      </c>
      <c r="B154" t="s">
        <v>417</v>
      </c>
      <c r="C154" t="s">
        <v>418</v>
      </c>
      <c r="D154" t="s">
        <v>147</v>
      </c>
      <c r="E154" t="s">
        <v>148</v>
      </c>
      <c r="F154" s="417"/>
      <c r="G154" s="417"/>
      <c r="H154" s="417">
        <v>634.36199999999997</v>
      </c>
      <c r="I154" s="417"/>
      <c r="J154" s="417"/>
      <c r="K154" s="417"/>
      <c r="L154" s="417"/>
      <c r="M154" s="417"/>
      <c r="N154" s="417"/>
    </row>
    <row r="155" spans="1:14">
      <c r="A155" t="s">
        <v>144</v>
      </c>
      <c r="B155" t="s">
        <v>419</v>
      </c>
      <c r="C155" t="s">
        <v>420</v>
      </c>
      <c r="D155" t="s">
        <v>237</v>
      </c>
      <c r="E155" t="s">
        <v>148</v>
      </c>
      <c r="F155" s="420"/>
      <c r="G155" s="420"/>
      <c r="H155" s="420"/>
      <c r="I155" s="420">
        <v>0</v>
      </c>
      <c r="J155" s="420">
        <v>0.28999999999999998</v>
      </c>
      <c r="K155" s="420">
        <v>-1.03</v>
      </c>
      <c r="L155" s="420">
        <v>-1.98</v>
      </c>
      <c r="M155" s="420">
        <v>-3.06</v>
      </c>
      <c r="N155" s="420"/>
    </row>
    <row r="156" spans="1:14">
      <c r="A156" t="s">
        <v>144</v>
      </c>
      <c r="B156" t="s">
        <v>421</v>
      </c>
      <c r="C156" t="s">
        <v>422</v>
      </c>
      <c r="D156" t="s">
        <v>147</v>
      </c>
      <c r="E156" t="s">
        <v>148</v>
      </c>
      <c r="F156" s="417"/>
      <c r="G156" s="417"/>
      <c r="H156" s="417">
        <v>824.73</v>
      </c>
      <c r="I156" s="417"/>
      <c r="J156" s="417"/>
      <c r="K156" s="417"/>
      <c r="L156" s="417"/>
      <c r="M156" s="417"/>
      <c r="N156" s="417"/>
    </row>
    <row r="157" spans="1:14">
      <c r="A157" t="s">
        <v>144</v>
      </c>
      <c r="B157" t="s">
        <v>423</v>
      </c>
      <c r="C157" t="s">
        <v>424</v>
      </c>
      <c r="D157" t="s">
        <v>237</v>
      </c>
      <c r="E157" t="s">
        <v>148</v>
      </c>
      <c r="F157" s="420"/>
      <c r="G157" s="420"/>
      <c r="H157" s="420"/>
      <c r="I157" s="420">
        <v>0</v>
      </c>
      <c r="J157" s="420">
        <v>-2.87</v>
      </c>
      <c r="K157" s="420">
        <v>-0.38</v>
      </c>
      <c r="L157" s="420">
        <v>-3.25</v>
      </c>
      <c r="M157" s="420">
        <v>-1.23</v>
      </c>
      <c r="N157" s="420"/>
    </row>
    <row r="158" spans="1:14">
      <c r="A158" t="s">
        <v>144</v>
      </c>
      <c r="B158" t="s">
        <v>425</v>
      </c>
      <c r="C158" t="s">
        <v>426</v>
      </c>
      <c r="D158" t="s">
        <v>147</v>
      </c>
      <c r="E158" t="s">
        <v>148</v>
      </c>
      <c r="F158" s="417"/>
      <c r="G158" s="417"/>
      <c r="H158" s="417"/>
      <c r="I158" s="417"/>
      <c r="J158" s="417">
        <v>93.31</v>
      </c>
      <c r="K158" s="417">
        <v>94.545086419753105</v>
      </c>
      <c r="L158" s="417">
        <v>95.367780765585806</v>
      </c>
      <c r="M158" s="417">
        <v>96.943054097470693</v>
      </c>
      <c r="N158" s="417"/>
    </row>
    <row r="159" spans="1:14">
      <c r="A159" t="s">
        <v>144</v>
      </c>
      <c r="B159" t="s">
        <v>427</v>
      </c>
      <c r="C159" t="s">
        <v>428</v>
      </c>
      <c r="D159" t="s">
        <v>147</v>
      </c>
      <c r="E159" t="s">
        <v>148</v>
      </c>
      <c r="F159" s="417"/>
      <c r="G159" s="417"/>
      <c r="H159" s="417"/>
      <c r="I159" s="417"/>
      <c r="J159" s="417">
        <v>108.375</v>
      </c>
      <c r="K159" s="417">
        <v>120.751783893035</v>
      </c>
      <c r="L159" s="417">
        <v>109.98048112760701</v>
      </c>
      <c r="M159" s="417">
        <v>111.236</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United Utilities</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482</v>
      </c>
      <c r="D7" s="6"/>
      <c r="E7" s="6"/>
    </row>
    <row r="8" spans="1:7">
      <c r="A8" s="6" t="s">
        <v>140</v>
      </c>
      <c r="B8" s="6" t="s">
        <v>483</v>
      </c>
      <c r="C8" s="6" t="s">
        <v>484</v>
      </c>
      <c r="D8" s="334"/>
      <c r="E8" s="334"/>
    </row>
    <row r="9" spans="1:7">
      <c r="A9" s="6" t="s">
        <v>141</v>
      </c>
      <c r="B9" s="6" t="s">
        <v>485</v>
      </c>
      <c r="C9" s="6" t="s">
        <v>486</v>
      </c>
      <c r="D9" s="335"/>
      <c r="E9" s="335"/>
    </row>
    <row r="10" spans="1:7">
      <c r="A10" s="6" t="s">
        <v>142</v>
      </c>
      <c r="B10" s="6" t="s">
        <v>487</v>
      </c>
      <c r="C10" s="6" t="s">
        <v>488</v>
      </c>
      <c r="D10" s="335"/>
      <c r="E10" s="335"/>
    </row>
    <row r="11" spans="1:7">
      <c r="A11" s="110"/>
      <c r="B11" s="6" t="s">
        <v>489</v>
      </c>
      <c r="C11" s="6" t="s">
        <v>490</v>
      </c>
      <c r="D11" s="335"/>
      <c r="E11" s="335"/>
    </row>
    <row r="12" spans="1:7">
      <c r="A12" s="109"/>
      <c r="B12" s="6" t="s">
        <v>491</v>
      </c>
      <c r="C12" s="6" t="s">
        <v>492</v>
      </c>
      <c r="D12" s="335"/>
      <c r="E12" s="335"/>
    </row>
    <row r="13" spans="1:7">
      <c r="A13" s="109"/>
      <c r="B13" s="6" t="s">
        <v>493</v>
      </c>
      <c r="C13" s="6" t="s">
        <v>494</v>
      </c>
      <c r="D13" s="335"/>
      <c r="E13" s="335"/>
    </row>
    <row r="14" spans="1:7">
      <c r="A14" s="109"/>
      <c r="B14" s="6" t="s">
        <v>493</v>
      </c>
      <c r="C14" s="6" t="s">
        <v>144</v>
      </c>
      <c r="D14" s="335"/>
      <c r="E14" s="335"/>
    </row>
    <row r="15" spans="1:7">
      <c r="A15" s="109"/>
      <c r="B15" s="6" t="s">
        <v>495</v>
      </c>
      <c r="C15" s="6" t="s">
        <v>496</v>
      </c>
      <c r="D15" s="335"/>
      <c r="E15" s="335"/>
    </row>
    <row r="16" spans="1:7">
      <c r="A16" s="109"/>
      <c r="B16" s="6" t="s">
        <v>497</v>
      </c>
      <c r="C16" s="6" t="s">
        <v>498</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United Utilities</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United Utilities</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NWT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-2.8850000000000001E-2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3.06777175946947</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9.3244580000000106</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0.63795000000000002</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8.7638750000000005</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2.1837151562713801</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0.57590223563770704</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0.241202716501418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-4.6051555685119698E-2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-0.43440375167852502</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-0.13200125981281999</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107.13146010546413</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-0.06</v>
      </c>
      <c r="Q106" s="192">
        <f xml:space="preserve"> F_Inputs!K64</f>
        <v>0.37</v>
      </c>
      <c r="R106" s="192">
        <f xml:space="preserve"> F_Inputs!L64</f>
        <v>1.68</v>
      </c>
      <c r="S106" s="192">
        <f xml:space="preserve"> F_Inputs!M64</f>
        <v>4.7300000000000004</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634.36157713721195</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0.28999999999999998</v>
      </c>
      <c r="Q110" s="192">
        <f xml:space="preserve"> F_Inputs!K67</f>
        <v>-1.03</v>
      </c>
      <c r="R110" s="192">
        <f xml:space="preserve"> F_Inputs!L67</f>
        <v>-1.98</v>
      </c>
      <c r="S110" s="192">
        <f xml:space="preserve"> F_Inputs!M67</f>
        <v>-3.06</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824.729556639267</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-2.87</v>
      </c>
      <c r="Q114" s="192">
        <f xml:space="preserve"> F_Inputs!K70</f>
        <v>-0.38</v>
      </c>
      <c r="R114" s="192">
        <f xml:space="preserve"> F_Inputs!L70</f>
        <v>-3.25</v>
      </c>
      <c r="S114" s="192">
        <f xml:space="preserve"> F_Inputs!M70</f>
        <v>-1.23</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93.310460017682701</v>
      </c>
      <c r="Q117" s="268">
        <f xml:space="preserve"> F_Inputs!K73</f>
        <v>94.544650046325302</v>
      </c>
      <c r="R117" s="268">
        <f xml:space="preserve"> F_Inputs!L73</f>
        <v>95.367780765585806</v>
      </c>
      <c r="S117" s="268">
        <f xml:space="preserve"> F_Inputs!M73</f>
        <v>96.943054097470693</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108.375008329087</v>
      </c>
      <c r="Q120" s="268">
        <f xml:space="preserve"> F_Inputs!K75</f>
        <v>120.751783893035</v>
      </c>
      <c r="R120" s="268">
        <f xml:space="preserve"> F_Inputs!L75</f>
        <v>109.98048112760701</v>
      </c>
      <c r="S120" s="268">
        <f xml:space="preserve"> F_Inputs!M75</f>
        <v>111.236</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United Utilities</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United Utilities</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NWT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-2.8850000000000001E-2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3.06777175946947</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9.78505800000001</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0.63795000000000002</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8.7638750000000005</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2.3330000000000002</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0.61719628683628003</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0.25850379802652301</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0</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0</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0.25</v>
      </c>
      <c r="S83" s="201">
        <f>F_Inputs!M150</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123.2</v>
      </c>
      <c r="R85" s="347">
        <f>F_Inputs!L151</f>
        <v>126.9</v>
      </c>
      <c r="S85" s="347">
        <f>F_Inputs!M151</f>
        <v>130.1</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107.131</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-0.06</v>
      </c>
      <c r="Q106" s="192">
        <f>F_Inputs!K153</f>
        <v>0.37</v>
      </c>
      <c r="R106" s="192">
        <f>F_Inputs!L153</f>
        <v>1.68</v>
      </c>
      <c r="S106" s="192">
        <f>F_Inputs!M153</f>
        <v>4.7300000000000004</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634.36199999999997</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0.28999999999999998</v>
      </c>
      <c r="Q110" s="192">
        <f>F_Inputs!K155</f>
        <v>-1.03</v>
      </c>
      <c r="R110" s="192">
        <f>F_Inputs!L155</f>
        <v>-1.98</v>
      </c>
      <c r="S110" s="192">
        <f>F_Inputs!M155</f>
        <v>-3.06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824.73</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-2.87</v>
      </c>
      <c r="Q114" s="192">
        <f>F_Inputs!K157</f>
        <v>-0.38</v>
      </c>
      <c r="R114" s="192">
        <f>F_Inputs!L157</f>
        <v>-3.25</v>
      </c>
      <c r="S114" s="192">
        <f>F_Inputs!M157</f>
        <v>-1.23</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93.31</v>
      </c>
      <c r="Q117" s="268">
        <f>F_Inputs!K158</f>
        <v>94.545086419753105</v>
      </c>
      <c r="R117" s="268">
        <f>F_Inputs!L158</f>
        <v>95.367780765585806</v>
      </c>
      <c r="S117" s="268">
        <f>F_Inputs!M158</f>
        <v>96.943054097470693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108.375</v>
      </c>
      <c r="Q120" s="268">
        <f>F_Inputs!K159</f>
        <v>120.751783893035</v>
      </c>
      <c r="R120" s="268">
        <f>F_Inputs!L159</f>
        <v>109.98048112760701</v>
      </c>
      <c r="S120" s="268">
        <f>F_Inputs!M159</f>
        <v>111.236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United Utilities</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United Utilities</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NWT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t="str">
        <f>IF(InpCompany!F22 = InpExpected!F22, "", InpExpected!F22)</f>
        <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f>IF(InpCompany!F23 = InpExpected!F23, "", InpExpected!F23)</f>
        <v>9.3244580000000106</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2.1837151562713801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0.57590223563770704</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0.241202716501418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-4.6051555685119698E-2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-0.43440375167852502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-0.13200125981281999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IF(InpCompany!F80 = InpExpected!F80, "", InpExpected!F80)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t="str">
        <f>IF(InpCompany!R83 = InpExpected!R83, "", InpExpected!R83)</f>
        <v/>
      </c>
      <c r="S83" s="400" t="str">
        <f>IF(InpCompany!S83 = InpExpected!S83, "", InpExpected!S83)</f>
        <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107.13146010546413</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f>IF(InpCompany!N109 = InpExpected!N109, "", InpExpected!N109)</f>
        <v>634.36157713721195</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f>IF(InpCompany!N113 = InpExpected!N113, "", InpExpected!N113)</f>
        <v>824.729556639267</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f>IF(InpCompany!P117 = InpExpected!P117, "", InpExpected!P117)</f>
        <v>93.310460017682701</v>
      </c>
      <c r="Q117" s="402">
        <f>IF(InpCompany!Q117 = InpExpected!Q117, "", InpExpected!Q117)</f>
        <v>94.544650046325302</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f>IF(InpCompany!P120 = InpExpected!P120, "", InpExpected!P120)</f>
        <v>108.375008329087</v>
      </c>
      <c r="Q120" s="402" t="str">
        <f>IF(InpCompany!Q120 = InpExpected!Q120, "", InpExpected!Q120)</f>
        <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United Utilities</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United Utilities</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NWT</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-2.8850000000000001E-2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3.06777175946947</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9.3244580000000106</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0.63795000000000002</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8.7638750000000005</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2.1837151562713801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0.57590223563770704</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0.241202716501418</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-4.6051555685119698E-2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-0.43440375167852502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-0.13200125981281999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107.13146010546413</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-0.06</v>
      </c>
      <c r="Q106" s="280">
        <f>IF(InpOfwat!Q106&lt;&gt;"",InpOfwat!Q106,InpCompany!Q106)</f>
        <v>0.37</v>
      </c>
      <c r="R106" s="280">
        <f>IF(InpOfwat!R106&lt;&gt;"",InpOfwat!R106,InpCompany!R106)</f>
        <v>1.68</v>
      </c>
      <c r="S106" s="280">
        <f>IF(InpOfwat!S106&lt;&gt;"",InpOfwat!S106,InpCompany!S106)</f>
        <v>4.7300000000000004</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634.36157713721195</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0.28999999999999998</v>
      </c>
      <c r="Q110" s="280">
        <f>IF(InpOfwat!Q110&lt;&gt;"",InpOfwat!Q110,InpCompany!Q110)</f>
        <v>-1.03</v>
      </c>
      <c r="R110" s="280">
        <f>IF(InpOfwat!R110&lt;&gt;"",InpOfwat!R110,InpCompany!R110)</f>
        <v>-1.98</v>
      </c>
      <c r="S110" s="280">
        <f>IF(InpOfwat!S110&lt;&gt;"",InpOfwat!S110,InpCompany!S110)</f>
        <v>-3.06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824.729556639267</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-2.87</v>
      </c>
      <c r="Q114" s="280">
        <f>IF(InpOfwat!Q114&lt;&gt;"",InpOfwat!Q114,InpCompany!Q114)</f>
        <v>-0.38</v>
      </c>
      <c r="R114" s="280">
        <f>IF(InpOfwat!R114&lt;&gt;"",InpOfwat!R114,InpCompany!R114)</f>
        <v>-3.25</v>
      </c>
      <c r="S114" s="280">
        <f>IF(InpOfwat!S114&lt;&gt;"",InpOfwat!S114,InpCompany!S114)</f>
        <v>-1.23</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93.310460017682701</v>
      </c>
      <c r="Q117" s="285">
        <f>IF(InpOfwat!Q117&lt;&gt;"",InpOfwat!Q117,InpCompany!Q117)</f>
        <v>94.544650046325302</v>
      </c>
      <c r="R117" s="285">
        <f>IF(InpOfwat!R117&lt;&gt;"",InpOfwat!R117,InpCompany!R117)</f>
        <v>95.367780765585806</v>
      </c>
      <c r="S117" s="285">
        <f>IF(InpOfwat!S117&lt;&gt;"",InpOfwat!S117,InpCompany!S117)</f>
        <v>96.943054097470693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108.375008329087</v>
      </c>
      <c r="Q120" s="285">
        <f>IF(InpOfwat!Q120&lt;&gt;"",InpOfwat!Q120,InpCompany!Q120)</f>
        <v>120.751783893035</v>
      </c>
      <c r="R120" s="285">
        <f>IF(InpOfwat!R120&lt;&gt;"",InpOfwat!R120,InpCompany!R120)</f>
        <v>109.98048112760701</v>
      </c>
      <c r="S120" s="285">
        <f>IF(InpOfwat!S120&lt;&gt;"",InpOfwat!S120,InpCompany!S120)</f>
        <v>111.236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C657915A-3864-4A7C-8E5B-867A447050FE}"/>
</file>

<file path=customXml/itemProps2.xml><?xml version="1.0" encoding="utf-8"?>
<ds:datastoreItem xmlns:ds="http://schemas.openxmlformats.org/officeDocument/2006/customXml" ds:itemID="{5A433CD5-5903-4526-863D-2C2C04F00A58}"/>
</file>

<file path=customXml/itemProps3.xml><?xml version="1.0" encoding="utf-8"?>
<ds:datastoreItem xmlns:ds="http://schemas.openxmlformats.org/officeDocument/2006/customXml" ds:itemID="{536633EB-82B5-4A12-842A-22D4F9CAAF41}"/>
</file>

<file path=customXml/itemProps4.xml><?xml version="1.0" encoding="utf-8"?>
<ds:datastoreItem xmlns:ds="http://schemas.openxmlformats.org/officeDocument/2006/customXml" ds:itemID="{349DF6AC-E95C-4878-8E0C-EB91B29DF2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2022-11-08T15:32:20Z</dcterms:created>
  <dcterms:modified xsi:type="dcterms:W3CDTF">2022-11-14T17:19:37Z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