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mc:AlternateContent xmlns:mc="http://schemas.openxmlformats.org/markup-compatibility/2006">
    <mc:Choice Requires="x15">
      <x15ac:absPath xmlns:x15ac="http://schemas.microsoft.com/office/spreadsheetml/2010/11/ac" url="https://ofwat.sharepoint.com/sites/ofw-po-financialresilience/Financial Resilience EDRMS/APR related work/PR19RCV/PR19RCV_2023Update/"/>
    </mc:Choice>
  </mc:AlternateContent>
  <xr:revisionPtr revIDLastSave="10" documentId="8_{FF4F3A03-C231-4304-8EDF-22715379CD57}" xr6:coauthVersionLast="47" xr6:coauthVersionMax="47" xr10:uidLastSave="{9E3A188F-F744-41DA-A6DE-76E18F31EEDB}"/>
  <bookViews>
    <workbookView xWindow="-120" yWindow="-120" windowWidth="29040" windowHeight="15840" tabRatio="852" firstSheet="13" activeTab="13" xr2:uid="{00000000-000D-0000-FFFF-FFFF00000000}"/>
  </bookViews>
  <sheets>
    <sheet name="v03 &gt;&gt;&gt;&gt;&gt;" sheetId="246" r:id="rId1"/>
    <sheet name="Cover" sheetId="225" r:id="rId2"/>
    <sheet name="Style guide" sheetId="236" r:id="rId3"/>
    <sheet name="ToC" sheetId="226" r:id="rId4"/>
    <sheet name="F_Inputs" sheetId="210" r:id="rId5"/>
    <sheet name="CLEAR_SHEET" sheetId="253" state="hidden" r:id="rId6"/>
    <sheet name="Inp" sheetId="213"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6">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51" i="232" l="1"/>
  <c r="F12" i="213"/>
  <c r="J113" i="213"/>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143" i="213" l="1"/>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922" i="232" l="1"/>
  <c r="J562" i="232"/>
  <c r="J382" i="232"/>
  <c r="J742" i="232"/>
  <c r="J289" i="223" l="1"/>
  <c r="J346" i="223"/>
  <c r="J175" i="223"/>
  <c r="J232" i="223"/>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A1" i="213"/>
  <c r="B17" i="226" s="1"/>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799" i="232"/>
  <c r="O619" i="232"/>
  <c r="O439" i="232"/>
  <c r="O259" i="232"/>
  <c r="O79"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354" i="232" s="1"/>
  <c r="M355" i="232" s="1"/>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M352" i="232" s="1"/>
  <c r="M353" i="232" s="1"/>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M42" i="250"/>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922" i="232" l="1"/>
  <c r="K382" i="232"/>
  <c r="K562" i="232"/>
  <c r="K74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76" i="232"/>
  <c r="O778" i="232" s="1"/>
  <c r="K285" i="223"/>
  <c r="K1012" i="232"/>
  <c r="N255" i="232"/>
  <c r="N263" i="232" s="1"/>
  <c r="N291" i="232" s="1"/>
  <c r="O596" i="232"/>
  <c r="O598" i="232" s="1"/>
  <c r="O601" i="232"/>
  <c r="O611" i="232"/>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36" i="232"/>
  <c r="O238" i="232" s="1"/>
  <c r="O241" i="232"/>
  <c r="O416" i="232"/>
  <c r="O418" i="232" s="1"/>
  <c r="O421" i="232"/>
  <c r="O431" i="232"/>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922" i="232" l="1"/>
  <c r="M74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41"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801" i="232" s="1"/>
  <c r="O786" i="232"/>
  <c r="K228" i="223"/>
  <c r="K1011" i="232"/>
  <c r="K1014" i="232" s="1"/>
  <c r="O246" i="232"/>
  <c r="O242" i="232"/>
  <c r="O243" i="232" s="1"/>
  <c r="O247" i="232" s="1"/>
  <c r="O253" i="232" s="1"/>
  <c r="O261" i="232" s="1"/>
  <c r="L993" i="232"/>
  <c r="L337" i="223"/>
  <c r="L215" i="223"/>
  <c r="L510" i="232"/>
  <c r="O606" i="232"/>
  <c r="O602" i="232"/>
  <c r="O603" i="232" s="1"/>
  <c r="O607" i="232" s="1"/>
  <c r="O613" i="232" s="1"/>
  <c r="O621"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N742" i="232" l="1"/>
  <c r="L922" i="232"/>
  <c r="L38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O123" i="232"/>
  <c r="L360" i="232"/>
  <c r="L361" i="232" s="1"/>
  <c r="L1001" i="232" s="1"/>
  <c r="L342" i="223"/>
  <c r="L161" i="223"/>
  <c r="L981" i="232"/>
  <c r="L1013" i="232"/>
  <c r="N158" i="223"/>
  <c r="N330" i="232"/>
  <c r="L991" i="232"/>
  <c r="L223" i="223"/>
  <c r="L218" i="223"/>
  <c r="L540" i="232"/>
  <c r="L541" i="232" s="1"/>
  <c r="L1002" i="232" s="1"/>
  <c r="L532" i="232"/>
  <c r="L533" i="232" s="1"/>
  <c r="L982" i="232" s="1"/>
  <c r="O252" i="232"/>
  <c r="O260" i="232" s="1"/>
  <c r="O248" i="232"/>
  <c r="N714" i="232"/>
  <c r="N715" i="232" s="1"/>
  <c r="N722" i="232"/>
  <c r="N723" i="232" s="1"/>
  <c r="K52" i="223"/>
  <c r="L1011" i="232"/>
  <c r="L228" i="223"/>
  <c r="N272" i="223"/>
  <c r="N690" i="232"/>
  <c r="N474" i="232"/>
  <c r="N507" i="232"/>
  <c r="O792" i="232"/>
  <c r="O800" i="232" s="1"/>
  <c r="O788" i="232"/>
  <c r="O432" i="232"/>
  <c r="O440" i="232" s="1"/>
  <c r="O428" i="232"/>
  <c r="K57" i="223"/>
  <c r="K47" i="223"/>
  <c r="N894" i="232"/>
  <c r="N895" i="232" s="1"/>
  <c r="N902" i="232"/>
  <c r="N903" i="232" s="1"/>
  <c r="O612" i="232"/>
  <c r="O620" i="232" s="1"/>
  <c r="O608" i="232"/>
  <c r="N354" i="232"/>
  <c r="N355" i="232" s="1"/>
  <c r="N362" i="232"/>
  <c r="N363" i="232" s="1"/>
  <c r="N329" i="223"/>
  <c r="N870" i="232"/>
  <c r="Q533" i="233"/>
  <c r="Q512" i="233"/>
  <c r="J1000" i="232"/>
  <c r="J1005" i="232" s="1"/>
  <c r="J980" i="232"/>
  <c r="J985" i="232" s="1"/>
  <c r="K1000" i="232"/>
  <c r="K1005" i="232" s="1"/>
  <c r="K980" i="232"/>
  <c r="K985" i="232" s="1"/>
  <c r="N562" i="232" l="1"/>
  <c r="L562" i="232"/>
  <c r="L74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140" i="232"/>
  <c r="O192" i="232"/>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N215" i="245"/>
  <c r="N712" i="232"/>
  <c r="N713" i="232" s="1"/>
  <c r="N983" i="232" s="1"/>
  <c r="N275" i="223"/>
  <c r="N720" i="232"/>
  <c r="N721" i="232" s="1"/>
  <c r="N1003" i="232" s="1"/>
  <c r="N1010" i="232"/>
  <c r="N171" i="223"/>
  <c r="P425" i="232"/>
  <c r="O434" i="232"/>
  <c r="O442" i="232" s="1"/>
  <c r="O794" i="232"/>
  <c r="O802" i="232" s="1"/>
  <c r="P785" i="232"/>
  <c r="N990" i="232"/>
  <c r="N166" i="223"/>
  <c r="P605" i="232"/>
  <c r="O614" i="232"/>
  <c r="O622" i="232" s="1"/>
  <c r="N1012" i="232"/>
  <c r="N285" i="223"/>
  <c r="N332" i="223"/>
  <c r="N892" i="232"/>
  <c r="N893" i="232" s="1"/>
  <c r="N984" i="232" s="1"/>
  <c r="N900" i="232"/>
  <c r="N901" i="232" s="1"/>
  <c r="N1004" i="232" s="1"/>
  <c r="N280" i="223"/>
  <c r="N992" i="232"/>
  <c r="N1013" i="232"/>
  <c r="N342" i="223"/>
  <c r="O254" i="232"/>
  <c r="O262" i="232" s="1"/>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863" i="232"/>
  <c r="O239" i="223"/>
  <c r="O46" i="250"/>
  <c r="O68" i="223"/>
  <c r="O19" i="250"/>
  <c r="O503" i="232"/>
  <c r="O296" i="245"/>
  <c r="O55" i="250"/>
  <c r="N175" i="223"/>
  <c r="O323" i="232"/>
  <c r="N228" i="245"/>
  <c r="O683" i="232"/>
  <c r="N218" i="245"/>
  <c r="N223" i="245"/>
  <c r="O553" i="232"/>
  <c r="O556" i="232" s="1"/>
  <c r="L974" i="232"/>
  <c r="L1019" i="232" s="1"/>
  <c r="L1018" i="232"/>
  <c r="N232" i="245"/>
  <c r="N232" i="223"/>
  <c r="N346" i="245"/>
  <c r="N346" i="223"/>
  <c r="O68" i="245"/>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78" i="245"/>
  <c r="O255" i="232"/>
  <c r="O263" i="232" s="1"/>
  <c r="O291" i="232" s="1"/>
  <c r="O615" i="232"/>
  <c r="O623" i="232" s="1"/>
  <c r="O651" i="232" s="1"/>
  <c r="O654" i="232" s="1"/>
  <c r="O795" i="232"/>
  <c r="O803" i="232" s="1"/>
  <c r="O831" i="232" s="1"/>
  <c r="N228" i="223"/>
  <c r="N1011" i="232"/>
  <c r="N223" i="223"/>
  <c r="N991" i="232"/>
  <c r="P791" i="232"/>
  <c r="P776" i="232"/>
  <c r="P778" i="232" s="1"/>
  <c r="P781" i="232"/>
  <c r="O78" i="223"/>
  <c r="O435" i="232"/>
  <c r="O443" i="232" s="1"/>
  <c r="O471" i="232" s="1"/>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242" i="245"/>
  <c r="O128" i="245"/>
  <c r="O128" i="223"/>
  <c r="O325" i="232"/>
  <c r="O185" i="245"/>
  <c r="O183" i="245"/>
  <c r="O38" i="250"/>
  <c r="O185" i="223"/>
  <c r="O865" i="232"/>
  <c r="O242" i="223"/>
  <c r="O685" i="232"/>
  <c r="O299" i="245"/>
  <c r="O299" i="223"/>
  <c r="O913" i="232"/>
  <c r="O916"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c r="O920" i="232" s="1"/>
  <c r="O918" i="232"/>
  <c r="O921" i="232" s="1"/>
  <c r="O909" i="232"/>
  <c r="O917" i="232"/>
  <c r="O307" i="223"/>
  <c r="O307" i="245"/>
  <c r="O250" i="223"/>
  <c r="O250" i="245"/>
  <c r="O136" i="223"/>
  <c r="O136" i="245"/>
  <c r="O249" i="223"/>
  <c r="O707" i="232"/>
  <c r="O834" i="232"/>
  <c r="O894" i="232" s="1"/>
  <c r="O895" i="232" s="1"/>
  <c r="O867" i="232"/>
  <c r="O722" i="232"/>
  <c r="O723" i="232" s="1"/>
  <c r="O486" i="232"/>
  <c r="O507" i="232"/>
  <c r="O930" i="232"/>
  <c r="O306" i="223"/>
  <c r="O135"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562" i="232" l="1"/>
  <c r="L1033" i="232"/>
  <c r="O922" i="232"/>
  <c r="O549" i="232"/>
  <c r="O378" i="232"/>
  <c r="O381" i="232" s="1"/>
  <c r="O382" i="232" s="1"/>
  <c r="O369" i="232"/>
  <c r="N140" i="232"/>
  <c r="N192" i="232"/>
  <c r="N78" i="245"/>
  <c r="N78" i="223"/>
  <c r="N930" i="232"/>
  <c r="M197" i="232"/>
  <c r="M190" i="232"/>
  <c r="M200" i="232" s="1"/>
  <c r="M22" i="250"/>
  <c r="M71" i="223"/>
  <c r="M950" i="232"/>
  <c r="M126" i="232"/>
  <c r="M23" i="223"/>
  <c r="M23" i="245"/>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244" i="245"/>
  <c r="O244" i="223"/>
  <c r="O337" i="245"/>
  <c r="O126" i="223"/>
  <c r="O29" i="250"/>
  <c r="O301" i="245"/>
  <c r="O215" i="245"/>
  <c r="O166" i="245"/>
  <c r="O505" i="232"/>
  <c r="O301" i="223"/>
  <c r="O285" i="245"/>
  <c r="O130" i="245"/>
  <c r="O297" i="223"/>
  <c r="O56" i="250"/>
  <c r="O240" i="223"/>
  <c r="O47" i="250"/>
  <c r="O1023" i="232"/>
  <c r="O329" i="245"/>
  <c r="O130" i="223"/>
  <c r="O240" i="245"/>
  <c r="O297" i="245"/>
  <c r="O126" i="245"/>
  <c r="O728" i="232"/>
  <c r="O730" i="232" s="1"/>
  <c r="O740" i="232" s="1"/>
  <c r="O738" i="232"/>
  <c r="O741" i="232" s="1"/>
  <c r="O737" i="232"/>
  <c r="O947" i="232"/>
  <c r="O21" i="223"/>
  <c r="O21" i="245"/>
  <c r="O902" i="232"/>
  <c r="O903" i="232" s="1"/>
  <c r="O687" i="232"/>
  <c r="O309" i="245"/>
  <c r="O309" i="223"/>
  <c r="O874" i="232"/>
  <c r="O252" i="245"/>
  <c r="O694" i="232"/>
  <c r="O252" i="223"/>
  <c r="O327" i="232"/>
  <c r="O138" i="245"/>
  <c r="O334" i="232"/>
  <c r="O138" i="223"/>
  <c r="P484" i="232"/>
  <c r="P501" i="232" s="1"/>
  <c r="P303" i="232"/>
  <c r="P483" i="232"/>
  <c r="P843" i="232"/>
  <c r="P663"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M198" i="232"/>
  <c r="M201" i="232" s="1"/>
  <c r="M202" i="232" s="1"/>
  <c r="M147" i="232"/>
  <c r="M111" i="232"/>
  <c r="M114" i="232" s="1"/>
  <c r="M13" i="250"/>
  <c r="M14" i="245"/>
  <c r="M14" i="223"/>
  <c r="M145" i="232"/>
  <c r="M933" i="232"/>
  <c r="M81" i="223"/>
  <c r="M81" i="245"/>
  <c r="M154" i="232"/>
  <c r="M961" i="232" s="1"/>
  <c r="N966" i="232" s="1"/>
  <c r="N969" i="232" s="1"/>
  <c r="N971" i="232" s="1"/>
  <c r="L61" i="223"/>
  <c r="O42" i="250"/>
  <c r="O10" i="250"/>
  <c r="M1032" i="232"/>
  <c r="M1033" i="232" s="1"/>
  <c r="M1028" i="232"/>
  <c r="M11" i="250"/>
  <c r="M12" i="245"/>
  <c r="M12" i="223"/>
  <c r="N72" i="232"/>
  <c r="N80" i="232" s="1"/>
  <c r="N124" i="232" s="1"/>
  <c r="N68" i="232"/>
  <c r="O187" i="223"/>
  <c r="O187" i="245"/>
  <c r="O218" i="245"/>
  <c r="O158" i="223"/>
  <c r="O342" i="245"/>
  <c r="O228" i="245"/>
  <c r="O223" i="245"/>
  <c r="O171" i="245"/>
  <c r="P553" i="232"/>
  <c r="O346" i="245"/>
  <c r="O346" i="223"/>
  <c r="O232" i="245"/>
  <c r="O232" i="223"/>
  <c r="O175" i="245"/>
  <c r="O175" i="223"/>
  <c r="P140" i="232"/>
  <c r="P192" i="232"/>
  <c r="P320" i="232"/>
  <c r="P372" i="232"/>
  <c r="P500" i="232"/>
  <c r="P552" i="232"/>
  <c r="P680" i="232"/>
  <c r="P732" i="232"/>
  <c r="P860" i="232"/>
  <c r="P912" i="232"/>
  <c r="O11" i="245"/>
  <c r="O11" i="223"/>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P339" i="232"/>
  <c r="P342" i="232" s="1"/>
  <c r="P344" i="232" s="1"/>
  <c r="O337" i="232"/>
  <c r="P345" i="232" s="1"/>
  <c r="P845" i="232"/>
  <c r="P665" i="232"/>
  <c r="P305"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P239" i="223"/>
  <c r="P46" i="250"/>
  <c r="P182" i="223"/>
  <c r="P37" i="250"/>
  <c r="P863" i="232"/>
  <c r="P143" i="232"/>
  <c r="P183" i="223"/>
  <c r="P182" i="245"/>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P49" i="250"/>
  <c r="P58" i="250"/>
  <c r="P22" i="250"/>
  <c r="O61" i="232"/>
  <c r="O71" i="232"/>
  <c r="O56" i="232"/>
  <c r="O58" i="232" s="1"/>
  <c r="P474" i="232"/>
  <c r="P242" i="223"/>
  <c r="P299" i="223"/>
  <c r="P294" i="232"/>
  <c r="P354" i="232" s="1"/>
  <c r="P355" i="232" s="1"/>
  <c r="P71" i="223"/>
  <c r="P71" i="245"/>
  <c r="P242" i="245"/>
  <c r="P128" i="223"/>
  <c r="P299" i="245"/>
  <c r="P193" i="232"/>
  <c r="P196" i="232" s="1"/>
  <c r="P865" i="232"/>
  <c r="P325" i="232"/>
  <c r="P685" i="232"/>
  <c r="P128" i="245"/>
  <c r="P503" i="232"/>
  <c r="P913" i="232"/>
  <c r="P916" i="232" s="1"/>
  <c r="P733" i="232"/>
  <c r="P736" i="232" s="1"/>
  <c r="P738" i="232" s="1"/>
  <c r="P741" i="232" s="1"/>
  <c r="P373" i="232"/>
  <c r="P376" i="232" s="1"/>
  <c r="P378" i="232" s="1"/>
  <c r="P381" i="232" s="1"/>
  <c r="P368" i="232"/>
  <c r="P370" i="232"/>
  <c r="P380" i="232" s="1"/>
  <c r="P369" i="232"/>
  <c r="P547" i="232"/>
  <c r="P737" i="232"/>
  <c r="P728" i="232"/>
  <c r="P730" i="232" s="1"/>
  <c r="P740" i="232" s="1"/>
  <c r="P908" i="232"/>
  <c r="P918" i="232"/>
  <c r="P921" i="232" s="1"/>
  <c r="P909" i="232"/>
  <c r="P910" i="232"/>
  <c r="P920" i="232" s="1"/>
  <c r="P917"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729" i="232" l="1"/>
  <c r="P377" i="232"/>
  <c r="P922" i="232"/>
  <c r="P742" i="232"/>
  <c r="N1033" i="232"/>
  <c r="N61" i="223" s="1"/>
  <c r="P38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81" i="232" s="1"/>
  <c r="O125"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Q500" i="232"/>
  <c r="Q552" i="232"/>
  <c r="P548" i="232"/>
  <c r="P550" i="232" s="1"/>
  <c r="P560" i="232" s="1"/>
  <c r="P558" i="232"/>
  <c r="P561" i="232" s="1"/>
  <c r="P557" i="232"/>
  <c r="P549"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O80" i="245" l="1"/>
  <c r="O143" i="232"/>
  <c r="O80" i="223"/>
  <c r="O932" i="232"/>
  <c r="P562" i="232"/>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80" i="232" s="1"/>
  <c r="O124" i="232" s="1"/>
  <c r="O68" i="232"/>
  <c r="P14" i="245"/>
  <c r="P275" i="245"/>
  <c r="P337" i="245"/>
  <c r="Q182" i="245"/>
  <c r="Q37" i="250"/>
  <c r="P73" i="245"/>
  <c r="P12" i="245"/>
  <c r="P11" i="250"/>
  <c r="P223" i="245"/>
  <c r="P228" i="245"/>
  <c r="P73" i="223"/>
  <c r="P285" i="245"/>
  <c r="P171" i="245"/>
  <c r="P187" i="245"/>
  <c r="P218" i="245"/>
  <c r="P12" i="223"/>
  <c r="P187" i="223"/>
  <c r="P332" i="245"/>
  <c r="P280" i="245"/>
  <c r="P14" i="223"/>
  <c r="Q553" i="232"/>
  <c r="Q556"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O23" i="223" l="1"/>
  <c r="O23" i="245"/>
  <c r="O950" i="232"/>
  <c r="O71" i="245"/>
  <c r="O71" i="223"/>
  <c r="O22" i="250"/>
  <c r="O141" i="232"/>
  <c r="O79" i="245"/>
  <c r="O193" i="232"/>
  <c r="O196" i="232" s="1"/>
  <c r="O79" i="223"/>
  <c r="O931" i="232"/>
  <c r="N202" i="232"/>
  <c r="N118" i="245" s="1"/>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O75" i="232" l="1"/>
  <c r="O83" i="232" s="1"/>
  <c r="O82" i="232"/>
  <c r="O126" i="232" s="1"/>
  <c r="O948" i="232"/>
  <c r="O1024" i="232"/>
  <c r="O1027" i="232" s="1"/>
  <c r="O1029" i="232" s="1"/>
  <c r="O1032" i="232" s="1"/>
  <c r="O22" i="223"/>
  <c r="O22" i="245"/>
  <c r="O69" i="223"/>
  <c r="O20" i="250"/>
  <c r="O69" i="245"/>
  <c r="O14" i="223"/>
  <c r="O14" i="245"/>
  <c r="O13" i="250"/>
  <c r="N118" i="223"/>
  <c r="O167" i="232"/>
  <c r="O188" i="232" s="1"/>
  <c r="O189" i="232" s="1"/>
  <c r="O974" i="232"/>
  <c r="O1019" i="232" s="1"/>
  <c r="O1020" i="232" s="1"/>
  <c r="O198" i="232"/>
  <c r="O201" i="232" s="1"/>
  <c r="O197" i="232"/>
  <c r="N52" i="245"/>
  <c r="N52" i="223"/>
  <c r="N74" i="250"/>
  <c r="N47" i="223"/>
  <c r="N68" i="250"/>
  <c r="N47" i="245"/>
  <c r="N80" i="250"/>
  <c r="N57" i="223"/>
  <c r="N57" i="245"/>
  <c r="Q58" i="250"/>
  <c r="Q22" i="250"/>
  <c r="Q31" i="250"/>
  <c r="Q49" i="250"/>
  <c r="Q60" i="250"/>
  <c r="Q33" i="250"/>
  <c r="Q51"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O1028" i="232" l="1"/>
  <c r="O12" i="223"/>
  <c r="O11" i="250"/>
  <c r="O12" i="245"/>
  <c r="O145" i="232"/>
  <c r="O154" i="232"/>
  <c r="O81" i="223"/>
  <c r="O81" i="245"/>
  <c r="O933" i="232"/>
  <c r="Q742" i="232"/>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O157" i="232" l="1"/>
  <c r="P159" i="232"/>
  <c r="P162" i="232" s="1"/>
  <c r="P164" i="232" s="1"/>
  <c r="O961" i="232"/>
  <c r="P966" i="232" s="1"/>
  <c r="P969" i="232" s="1"/>
  <c r="P971" i="232" s="1"/>
  <c r="O24" i="223"/>
  <c r="O24" i="245"/>
  <c r="O952" i="232"/>
  <c r="O73" i="223"/>
  <c r="O73" i="245"/>
  <c r="O24" i="250"/>
  <c r="Q562" i="232"/>
  <c r="O1033" i="232"/>
  <c r="O61" i="223" s="1"/>
  <c r="Q922" i="232"/>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O16" i="245" l="1"/>
  <c r="O16" i="223"/>
  <c r="O15" i="250"/>
  <c r="P165" i="232"/>
  <c r="P187" i="232" s="1"/>
  <c r="O964" i="232"/>
  <c r="P972" i="232" s="1"/>
  <c r="P1018" i="232" s="1"/>
  <c r="O85" i="250"/>
  <c r="O61" i="245"/>
  <c r="Q1033" i="232"/>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P1028" i="232" l="1"/>
  <c r="P1029" i="232"/>
  <c r="P1032" i="232" s="1"/>
  <c r="P198" i="232"/>
  <c r="P201" i="232" s="1"/>
  <c r="P190" i="232"/>
  <c r="P200" i="232" s="1"/>
  <c r="P197" i="232"/>
  <c r="P167" i="232"/>
  <c r="P188" i="232" s="1"/>
  <c r="P189" i="232" s="1"/>
  <c r="P974" i="232"/>
  <c r="P1019" i="232" s="1"/>
  <c r="P1021" i="232" s="1"/>
  <c r="P1031" i="232" s="1"/>
  <c r="O57" i="223"/>
  <c r="O80" i="250"/>
  <c r="O57" i="245"/>
  <c r="O47" i="245"/>
  <c r="O68" i="250"/>
  <c r="O47" i="223"/>
  <c r="O74" i="250"/>
  <c r="O52" i="245"/>
  <c r="O52" i="223"/>
  <c r="Q85" i="250"/>
  <c r="Q61" i="232"/>
  <c r="Q56" i="232"/>
  <c r="Q58" i="232" s="1"/>
  <c r="Q71" i="232"/>
  <c r="Q61" i="245"/>
  <c r="Q61" i="223"/>
  <c r="P202" i="232" l="1"/>
  <c r="P1020" i="232"/>
  <c r="P118" i="223"/>
  <c r="P118" i="245"/>
  <c r="P1033" i="232"/>
  <c r="P111" i="232"/>
  <c r="P114" i="232" s="1"/>
  <c r="P147" i="232"/>
  <c r="Q62" i="232"/>
  <c r="Q63" i="232" s="1"/>
  <c r="Q67" i="232" s="1"/>
  <c r="Q73" i="232" s="1"/>
  <c r="Q66" i="232"/>
  <c r="M43" i="232"/>
  <c r="P61" i="223" l="1"/>
  <c r="P85" i="250"/>
  <c r="P61" i="245"/>
  <c r="P174" i="232"/>
  <c r="P175" i="232" s="1"/>
  <c r="P182" i="232"/>
  <c r="P183" i="232" s="1"/>
  <c r="P101" i="223"/>
  <c r="P150" i="232"/>
  <c r="P101" i="245"/>
  <c r="P954" i="232"/>
  <c r="Q72" i="232"/>
  <c r="Q68" i="232"/>
  <c r="Q74" i="232" s="1"/>
  <c r="M44" i="232"/>
  <c r="M34" i="232"/>
  <c r="N43" i="232"/>
  <c r="P989" i="232" l="1"/>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<sst xmlns="http://schemas.openxmlformats.org/spreadsheetml/2006/main" count="20568" uniqueCount="1561">
  <si>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</si>
  <si>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</si>
  <si>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</si>
  <si>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</si>
  <si>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</si>
  <si>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</si>
  <si>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</si>
  <si>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</si>
  <si>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</si>
  <si>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</si>
  <si>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</si>
  <si>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</si>
  <si>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</si>
  <si>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</si>
  <si>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</si>
  <si>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</si>
  <si>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</si>
  <si>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</si>
  <si>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</si>
  <si>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</si>
  <si>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</si>
  <si>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</si>
  <si>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</si>
  <si>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</si>
  <si>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</si>
  <si>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</si>
  <si>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</si>
  <si>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</si>
  <si>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</si>
  <si>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</si>
  <si>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</si>
  <si>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</si>
  <si>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</si>
  <si>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</si>
  <si>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</si>
  <si>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</si>
  <si>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</si>
  <si>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</si>
  <si>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</si>
  <si>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</si>
  <si>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</si>
  <si>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</si>
  <si>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</si>
  <si>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</si>
  <si>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</si>
  <si>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</si>
  <si>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</si>
  <si>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</si>
  <si>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</si>
  <si>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</si>
  <si>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</si>
  <si>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</si>
  <si>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</si>
  <si>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</si>
  <si>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</si>
  <si>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</si>
  <si>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</si>
  <si>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</si>
  <si>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</si>
  <si>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</si>
  <si>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</si>
  <si>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</si>
  <si>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</si>
  <si>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</si>
  <si>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</si>
  <si>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</si>
  <si>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</si>
  <si>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</si>
  <si>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</si>
  <si>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</si>
  <si>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</si>
  <si>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</si>
  <si>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</si>
  <si>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</si>
  <si>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</si>
  <si>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</si>
  <si>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</si>
  <si>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</si>
  <si>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</si>
  <si>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</si>
  <si>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</si>
  <si>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</si>
  <si>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</si>
  <si>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</si>
  <si>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</si>
  <si>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</si>
  <si>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</si>
  <si>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</si>
  <si>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</si>
  <si>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</si>
  <si>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</si>
  <si>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</si>
  <si>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</si>
  <si>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</si>
  <si>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</si>
  <si>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</si>
  <si>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</si>
  <si>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</si>
  <si>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</si>
  <si>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</si>
  <si>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</si>
  <si>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</si>
  <si>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</si>
  <si>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</si>
  <si>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</si>
  <si>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</si>
  <si>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</si>
  <si>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</si>
  <si>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</si>
  <si>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</si>
  <si>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</si>
  <si>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</si>
  <si>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</si>
  <si>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</si>
  <si>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</si>
  <si>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</si>
  <si>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</si>
  <si>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</si>
  <si>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</si>
  <si>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</si>
  <si>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</si>
  <si>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</si>
  <si>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</si>
  <si>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</si>
  <si>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</si>
  <si>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</si>
  <si>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</si>
  <si>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</si>
  <si>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</si>
  <si>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</si>
  <si>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</si>
  <si>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</si>
  <si>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</si>
  <si>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</si>
  <si>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</si>
  <si>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</si>
  <si>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</si>
  <si>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</si>
  <si>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</si>
  <si>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</si>
  <si>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</si>
  <si>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</si>
  <si>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</si>
  <si>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</si>
  <si>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</si>
  <si>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</si>
  <si>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</si>
  <si>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</si>
  <si>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</si>
  <si>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</si>
  <si>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</si>
  <si>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</si>
  <si>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</si>
  <si>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</si>
  <si>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</si>
  <si>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</si>
  <si>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</si>
  <si>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</si>
  <si>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</si>
  <si>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</si>
  <si>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</si>
  <si>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</si>
  <si>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</si>
  <si>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</si>
  <si>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</si>
  <si>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</si>
  <si>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</si>
  <si>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</si>
  <si>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</si>
  <si>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</si>
  <si>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</si>
  <si>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</si>
  <si>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</si>
  <si>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</si>
  <si>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</si>
  <si>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</si>
  <si>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</si>
  <si>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</si>
  <si>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</si>
  <si>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</si>
  <si>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</si>
  <si>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</si>
  <si>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</si>
  <si>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</si>
  <si>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</si>
  <si>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</si>
  <si>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</si>
  <si>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</si>
  <si>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</si>
  <si>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</si>
  <si>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</si>
  <si>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</si>
  <si>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Item description</t>
  </si>
  <si>
    <t>Unit</t>
  </si>
  <si>
    <t>2017-18</t>
  </si>
  <si>
    <t>2018-19</t>
  </si>
  <si>
    <t>2019-20</t>
  </si>
  <si>
    <t>2020-21</t>
  </si>
  <si>
    <t>2021-22</t>
  </si>
  <si>
    <t>2022-23</t>
  </si>
  <si>
    <t>2023-24</t>
  </si>
  <si>
    <t>2024-25</t>
  </si>
  <si>
    <t>NES</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</si>
  <si>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</si>
  <si>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</si>
  <si>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</si>
  <si>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</si>
  <si>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</si>
  <si>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</si>
  <si>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</si>
  <si>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</si>
  <si>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</si>
  <si>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</si>
  <si>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</si>
  <si>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</si>
  <si>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</si>
  <si>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</si>
  <si>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</si>
  <si>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</si>
  <si>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</si>
  <si>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</si>
  <si>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</si>
  <si>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</si>
  <si>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</si>
  <si>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</si>
  <si>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</si>
  <si>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</si>
  <si>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</si>
  <si>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</si>
  <si>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</si>
  <si>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</si>
  <si>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</si>
  <si>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</si>
  <si>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</si>
  <si>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</si>
  <si>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</si>
  <si>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</si>
  <si>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</si>
  <si>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</si>
  <si>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</si>
  <si>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</si>
  <si>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</si>
  <si>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</si>
  <si>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</si>
  <si>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</si>
  <si>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</si>
  <si>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</si>
  <si>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</si>
  <si>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</si>
  <si>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</si>
  <si>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</si>
  <si>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</si>
  <si>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</si>
  <si>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</si>
  <si>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</si>
  <si>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</si>
  <si>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</si>
  <si>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</si>
  <si>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</si>
  <si>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</si>
  <si>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</si>
  <si>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</si>
  <si>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</si>
  <si>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</si>
  <si>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</si>
  <si>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</si>
  <si>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</si>
  <si>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</si>
  <si>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</si>
  <si>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</si>
  <si>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</si>
  <si>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</si>
  <si>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</si>
  <si>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</si>
  <si>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</si>
  <si>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</si>
  <si>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</si>
  <si>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</si>
  <si>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</si>
  <si>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</si>
  <si>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</si>
  <si>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</si>
  <si>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</si>
  <si>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</si>
  <si>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</si>
  <si>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</si>
  <si>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</si>
  <si>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</si>
  <si>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</si>
  <si>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</si>
  <si>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</si>
  <si>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</si>
  <si>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</si>
  <si>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</si>
  <si>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</si>
  <si>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</si>
  <si>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</si>
  <si>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</si>
  <si>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</si>
  <si>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</si>
  <si>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</si>
  <si>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</si>
  <si>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</si>
  <si>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</si>
  <si>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</si>
  <si>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</si>
  <si>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</si>
  <si>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</si>
  <si>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</si>
  <si>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</si>
  <si>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</si>
  <si>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</si>
  <si>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</si>
  <si>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</si>
  <si>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</si>
  <si>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</si>
  <si>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</si>
  <si>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</si>
  <si>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</si>
  <si>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</si>
  <si>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</si>
  <si>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</si>
  <si>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</si>
  <si>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</si>
  <si>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</si>
  <si>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</si>
  <si>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</si>
  <si>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</si>
  <si>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</si>
  <si>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</si>
  <si>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</si>
  <si>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</si>
  <si>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</si>
  <si>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</si>
  <si>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</si>
  <si>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</si>
  <si>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</si>
  <si>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</si>
  <si>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</si>
  <si>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</si>
  <si>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</si>
  <si>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</si>
  <si>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</si>
  <si>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</si>
  <si>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</si>
  <si>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</si>
  <si>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</si>
  <si>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</si>
  <si>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</si>
  <si>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</si>
  <si>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</si>
  <si>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</si>
  <si>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</si>
  <si>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</si>
  <si>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</si>
  <si>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</si>
  <si>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</si>
  <si>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</si>
  <si>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</si>
  <si>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</si>
  <si>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</si>
  <si>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</si>
  <si>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</si>
  <si>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</si>
  <si>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</si>
  <si>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</si>
  <si>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</si>
  <si>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</si>
  <si>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</si>
  <si>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</si>
  <si>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</si>
  <si>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</si>
  <si>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</si>
  <si>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</si>
  <si>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</si>
  <si>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</si>
  <si>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</si>
  <si>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</si>
  <si>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</si>
  <si>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</si>
  <si>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</si>
  <si>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</si>
  <si>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</si>
  <si>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</si>
  <si>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</si>
  <si>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</si>
  <si>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</si>
  <si>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</si>
  <si>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</si>
  <si>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</si>
  <si>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</si>
  <si>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</si>
  <si>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</si>
  <si>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</si>
  <si>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</si>
  <si>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</si>
  <si>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</si>
  <si>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</si>
  <si>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</si>
  <si>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</si>
  <si>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</si>
  <si>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</si>
  <si>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</si>
  <si>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</si>
  <si>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</si>
  <si>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</si>
  <si>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</si>
  <si>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</si>
  <si>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</si>
  <si>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</si>
  <si>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</si>
  <si>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</si>
  <si>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</si>
  <si>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</si>
  <si>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</si>
  <si>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</si>
  <si>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</si>
  <si>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</si>
  <si>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</si>
  <si>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</si>
  <si>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</si>
  <si>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</si>
  <si>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</si>
  <si>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</si>
  <si>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</si>
  <si>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</si>
  <si>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</si>
  <si>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</si>
  <si>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</si>
  <si>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</si>
  <si>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</si>
  <si>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</si>
  <si>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</si>
  <si>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</si>
  <si>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</si>
  <si>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</si>
  <si>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</si>
  <si>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</si>
  <si>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</si>
  <si>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</si>
  <si>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</si>
  <si>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</si>
  <si>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</si>
  <si>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</si>
  <si>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</si>
  <si>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</si>
  <si>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</si>
  <si>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PR19FM2091POST</t>
  </si>
  <si>
    <t>Run-off rate - CPI(H) - active - WR</t>
  </si>
  <si>
    <t>PR19FM2092POST</t>
  </si>
  <si>
    <t>Run-off rate - RCV additions - active - WR</t>
  </si>
  <si>
    <t>PR19FM2093POST</t>
  </si>
  <si>
    <t>Run-off rate - CPI(H) + RPI wedge - active - WN</t>
  </si>
  <si>
    <t>PR19FM2094POST</t>
  </si>
  <si>
    <t>Run-off rate - CPI(H) - active - WN</t>
  </si>
  <si>
    <t>PR19FM2095POST</t>
  </si>
  <si>
    <t>Run-off rate - RCV additions - active - WN</t>
  </si>
  <si>
    <t>PR19FM2096POST</t>
  </si>
  <si>
    <t>Run-off rate - CPI(H) + RPI wedge - active - WWN</t>
  </si>
  <si>
    <t>PR19FM2097POST</t>
  </si>
  <si>
    <t>Run-off rate - CPI(H) - active - WWN</t>
  </si>
  <si>
    <t>PR19FM2098POST</t>
  </si>
  <si>
    <t>Run-off rate - RCV additions - active - WWN</t>
  </si>
  <si>
    <t>PR19FM2099POST</t>
  </si>
  <si>
    <t>Run-off rate - CPI(H) + RPI wedge - active - BR</t>
  </si>
  <si>
    <t>PR19FM2100POST</t>
  </si>
  <si>
    <t>Run-off rate - CPI(H) - active - BR</t>
  </si>
  <si>
    <t>PR19FM2101POST</t>
  </si>
  <si>
    <t>Run-off rate - RCV additions - active - BR</t>
  </si>
  <si>
    <t>PR19FM2103POST</t>
  </si>
  <si>
    <t>Run-off rate - CPI(H) + RPI wedge - active - DMMY</t>
  </si>
  <si>
    <t>PR19FM2102POST</t>
  </si>
  <si>
    <t>Run-off rate - CPI(H) - active - DMMY</t>
  </si>
  <si>
    <t>PR19FM2104POST</t>
  </si>
  <si>
    <t>Run-off rate - RCV additions - active - DMMY</t>
  </si>
  <si>
    <t>C_RCV_WR_PR19PD010</t>
  </si>
  <si>
    <t>Water resources 2020 RCV~ 1 April (opening balance) for FM at 2017-18 CPIH deflated price base</t>
  </si>
  <si>
    <t>C_RCV_WN_PR19PD010</t>
  </si>
  <si>
    <t>Water network 2020 RCV~ 1 April (opening balance) for FM at 2017-18 CPIH deflated price base</t>
  </si>
  <si>
    <t>C_RCV_WWN_PR19PD010</t>
  </si>
  <si>
    <t>Wastewater network 2020 RCV~ 1 April (opening balance) for FM at 2017-18 CPIH deflated price base</t>
  </si>
  <si>
    <t>C_RCV_BR_PR19PD010</t>
  </si>
  <si>
    <t>Bioresources 2020 RCV~ 1 April (opening balance) for FM at 2017-18 CPIH deflated price base</t>
  </si>
  <si>
    <t>C_RCV_DMMY_PR19PD010</t>
  </si>
  <si>
    <t>Dummy Control 2020 RCV~ 1 April (opening balance) for FM at 2017-18 CPIH deflated price base</t>
  </si>
  <si>
    <t>FOUNTAIN_INSTANCE_URL</t>
  </si>
  <si>
    <t>https://fntlive201/Fountain/rest-services_XLSPF</t>
  </si>
  <si>
    <t>companyId</t>
  </si>
  <si>
    <t>46_XLSPF</t>
  </si>
  <si>
    <t>companyName</t>
  </si>
  <si>
    <t>Northumbrian Water Ltd_XLSPF</t>
  </si>
  <si>
    <t>inputRunName</t>
  </si>
  <si>
    <t>CMARun1: CMA final redeterminations_XLSPF</t>
  </si>
  <si>
    <t>inputRunId</t>
  </si>
  <si>
    <t>146_XLSPF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</si>
  <si>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</si>
  <si>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</si>
  <si>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</si>
  <si>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</si>
  <si>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</si>
  <si>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</si>
  <si>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</si>
  <si>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</si>
  <si>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</si>
  <si>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</si>
  <si>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</si>
  <si>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</si>
  <si>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</si>
  <si>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</si>
  <si>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</si>
  <si>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</si>
  <si>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</si>
  <si>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</si>
  <si>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</si>
  <si>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11:09:08_XLSPF</t>
  </si>
  <si>
    <t>EXTERNAL_MODEL_NAME</t>
  </si>
  <si>
    <t>RCV update_XLSPF</t>
  </si>
  <si>
    <t>EXTERNAL_MODEL_CODE</t>
  </si>
  <si>
    <t>EXTERNAL_MODEL_FAMILY</t>
  </si>
  <si>
    <t>PR19_XLSPF</t>
  </si>
  <si>
    <t>FOUNTAIN_REPORT</t>
  </si>
  <si>
    <t>3739_XLSPF</t>
  </si>
  <si>
    <t>Constant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</si>
  <si>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</si>
  <si>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</si>
  <si>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</si>
  <si>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</si>
  <si>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</si>
  <si>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</si>
  <si>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</si>
  <si>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</si>
  <si>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</si>
  <si>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</si>
  <si>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</si>
  <si>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</si>
  <si>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</si>
  <si>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</si>
  <si>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</si>
  <si>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</si>
  <si>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</si>
  <si>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</si>
  <si>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</si>
  <si>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</si>
  <si>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</si>
  <si>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</si>
  <si>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</si>
  <si>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</si>
  <si>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</si>
  <si>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</si>
  <si>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</si>
  <si>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</si>
  <si>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</si>
  <si>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</si>
  <si>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</si>
  <si>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</si>
  <si>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</si>
  <si>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</si>
  <si>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</si>
  <si>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</si>
  <si>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</si>
  <si>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</si>
  <si>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</si>
  <si>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</si>
  <si>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</si>
  <si>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</si>
  <si>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</si>
  <si>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</si>
  <si>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</si>
  <si>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</si>
  <si>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</si>
  <si>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</si>
  <si>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</si>
  <si>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</si>
  <si>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</si>
  <si>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</si>
  <si>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</si>
  <si>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</si>
  <si>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</si>
  <si>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</si>
  <si>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</si>
  <si>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</si>
  <si>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</si>
  <si>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</si>
  <si>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</si>
  <si>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</si>
  <si>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</si>
  <si>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</si>
  <si>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</si>
  <si>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</si>
  <si>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</si>
  <si>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</si>
  <si>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</si>
  <si>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</si>
  <si>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</si>
  <si>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</si>
  <si>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</si>
  <si>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</si>
  <si>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</si>
  <si>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</si>
  <si>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</si>
  <si>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</si>
  <si>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</si>
  <si>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</si>
  <si>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</si>
  <si>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</si>
  <si>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</si>
  <si>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</si>
  <si>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</si>
  <si>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</si>
  <si>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</si>
  <si>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</si>
  <si>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</si>
  <si>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</si>
  <si>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</si>
  <si>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</si>
  <si>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</si>
  <si>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</si>
  <si>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</si>
  <si>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</si>
  <si>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</si>
  <si>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</si>
  <si>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</si>
  <si>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</si>
  <si>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</si>
  <si>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</si>
  <si>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</si>
  <si>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</si>
  <si>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</si>
  <si>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</si>
  <si>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</si>
  <si>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</si>
  <si>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</si>
  <si>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</si>
  <si>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</si>
  <si>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</si>
  <si>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</si>
  <si>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</si>
  <si>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</si>
  <si>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</si>
  <si>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</si>
  <si>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</si>
  <si>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</si>
  <si>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</si>
  <si>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</si>
  <si>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</si>
  <si>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</si>
  <si>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</si>
  <si>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</si>
  <si>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</si>
  <si>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</si>
  <si>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</si>
  <si>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</si>
  <si>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</si>
  <si>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</si>
  <si>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</si>
  <si>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</si>
  <si>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</si>
  <si>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</si>
  <si>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</si>
  <si>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</si>
  <si>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</si>
  <si>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</si>
  <si>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</si>
  <si>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</si>
  <si>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</si>
  <si>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</si>
  <si>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</si>
  <si>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</si>
  <si>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</si>
  <si>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</si>
  <si>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</si>
  <si>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</si>
  <si>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</si>
  <si>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</si>
  <si>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</si>
  <si>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</si>
  <si>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</si>
  <si>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</si>
  <si>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</si>
  <si>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</si>
  <si>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</si>
  <si>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</si>
  <si>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</si>
  <si>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</si>
  <si>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</si>
  <si>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</si>
  <si>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</si>
  <si>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</si>
  <si>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</si>
  <si>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</si>
  <si>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</si>
  <si>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</si>
  <si>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</si>
  <si>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</si>
  <si>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</si>
  <si>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</si>
  <si>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</si>
  <si>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</si>
  <si>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</si>
  <si>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</si>
  <si>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</si>
  <si>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</si>
  <si>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</si>
  <si>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</si>
  <si>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</si>
  <si>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</si>
  <si>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</si>
  <si>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</si>
  <si>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</si>
  <si>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</si>
  <si>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</si>
  <si>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</si>
  <si>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</si>
  <si>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</si>
  <si>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</si>
  <si>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</si>
  <si>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</si>
  <si>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</si>
  <si>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</si>
  <si>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</si>
  <si>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</si>
  <si>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</si>
  <si>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</si>
  <si>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</si>
  <si>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</si>
  <si>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</si>
  <si>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</si>
  <si>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</si>
  <si>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</si>
  <si>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</si>
  <si>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</si>
  <si>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</si>
  <si>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</si>
  <si>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</si>
  <si>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</si>
  <si>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</si>
  <si>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</si>
  <si>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</si>
  <si>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</si>
  <si>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</si>
  <si>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</si>
  <si>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</si>
  <si>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</si>
  <si>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</si>
  <si>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</si>
  <si>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</si>
  <si>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</si>
  <si>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</si>
  <si>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</si>
  <si>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</si>
  <si>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</si>
  <si>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</si>
  <si>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</si>
  <si>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</si>
  <si>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</si>
  <si>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</si>
  <si>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</si>
  <si>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</si>
  <si>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</si>
  <si>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</si>
  <si>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</si>
  <si>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</si>
  <si>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</si>
  <si>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</si>
  <si>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</si>
  <si>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</si>
  <si>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</si>
  <si>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</si>
  <si>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</si>
  <si>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</si>
  <si>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</si>
  <si>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</si>
  <si>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</si>
  <si>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</si>
  <si>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</si>
  <si>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</si>
  <si>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</si>
  <si>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</si>
  <si>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</si>
  <si>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</si>
  <si>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</si>
  <si>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</si>
  <si>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</si>
  <si>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</si>
  <si>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</si>
  <si>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</si>
  <si>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</si>
  <si>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</si>
  <si>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</si>
  <si>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</si>
  <si>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</si>
  <si>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</si>
  <si>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</si>
  <si>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</si>
  <si>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</si>
  <si>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</si>
  <si>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</si>
  <si>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</si>
  <si>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</si>
  <si>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</si>
  <si>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</si>
  <si>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</si>
  <si>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</si>
  <si>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</si>
  <si>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</si>
  <si>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</si>
  <si>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</si>
  <si>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</si>
  <si>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</si>
  <si>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</si>
  <si>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</si>
  <si>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</si>
  <si>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</si>
  <si>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</si>
  <si>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</si>
  <si>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</si>
  <si>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</si>
  <si>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</si>
  <si>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</si>
  <si>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</si>
  <si>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</si>
  <si>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</si>
  <si>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</si>
  <si>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</si>
  <si>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</si>
  <si>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</si>
  <si>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</si>
  <si>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</si>
  <si>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</si>
  <si>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</si>
  <si>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</si>
  <si>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</si>
  <si>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</si>
  <si>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</si>
  <si>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</si>
  <si>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</si>
  <si>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</si>
  <si>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</si>
  <si>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</si>
  <si>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</si>
  <si>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</si>
  <si>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</si>
  <si>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</si>
  <si>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</si>
  <si>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</si>
  <si>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</si>
  <si>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</si>
  <si>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</si>
  <si>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</si>
  <si>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</si>
  <si>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</si>
  <si>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</si>
  <si>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</si>
  <si>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</si>
  <si>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</si>
  <si>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</si>
  <si>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</si>
  <si>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</si>
  <si>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</si>
  <si>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</si>
  <si>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</si>
  <si>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</si>
  <si>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</si>
  <si>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</si>
  <si>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</si>
  <si>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</si>
  <si>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</si>
  <si>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</si>
  <si>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</si>
  <si>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</si>
  <si>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</si>
  <si>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</si>
  <si>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</si>
  <si>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</si>
  <si>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</si>
  <si>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</si>
  <si>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</si>
  <si>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</si>
  <si>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</si>
  <si>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</si>
  <si>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</si>
  <si>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</si>
  <si>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</si>
  <si>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</si>
  <si>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</si>
  <si>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</si>
  <si>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</si>
  <si>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</si>
  <si>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</si>
  <si>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</si>
  <si>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</si>
  <si>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</si>
  <si>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</si>
  <si>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</si>
  <si>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</si>
  <si>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</si>
  <si>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</si>
  <si>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</si>
  <si>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</si>
  <si>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</si>
  <si>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</si>
  <si>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</si>
  <si>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</si>
  <si>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</si>
  <si>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</si>
  <si>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</si>
  <si>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</si>
  <si>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</si>
  <si>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</si>
  <si>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</si>
  <si>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</si>
  <si>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</si>
  <si>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</si>
  <si>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</si>
  <si>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</si>
  <si>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</si>
  <si>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</si>
  <si>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</si>
  <si>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</si>
  <si>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</si>
  <si>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</si>
  <si>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</si>
  <si>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</si>
  <si>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</si>
  <si>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</si>
  <si>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</si>
  <si>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</si>
  <si>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</si>
  <si>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</si>
  <si>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</si>
  <si>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</si>
  <si>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</si>
  <si>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</si>
  <si>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</si>
  <si>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</si>
  <si>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</si>
  <si>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</si>
  <si>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</si>
  <si>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</si>
  <si>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</si>
  <si>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</si>
  <si>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</si>
  <si>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</si>
  <si>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</si>
  <si>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</si>
  <si>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</si>
  <si>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</si>
  <si>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</si>
  <si>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</si>
  <si>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</si>
  <si>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</si>
  <si>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</si>
  <si>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</si>
  <si>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</si>
  <si>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</si>
  <si>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</si>
  <si>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</si>
  <si>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</si>
  <si>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</si>
  <si>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</si>
  <si>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</si>
  <si>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</si>
  <si>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</si>
  <si>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</si>
  <si>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</si>
  <si>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</si>
  <si>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</si>
  <si>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</si>
  <si>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</si>
  <si>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</si>
  <si>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</si>
  <si>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</si>
  <si>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</si>
  <si>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</si>
  <si>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</si>
  <si>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</si>
  <si>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</si>
  <si>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</si>
  <si>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</si>
  <si>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</si>
  <si>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</si>
  <si>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</si>
  <si>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</si>
  <si>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</si>
  <si>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</si>
  <si>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</si>
  <si>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</si>
  <si>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</si>
  <si>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</si>
  <si>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</si>
  <si>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</si>
  <si>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</si>
  <si>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</si>
  <si>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</si>
  <si>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</si>
  <si>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</si>
  <si>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</si>
  <si>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</si>
  <si>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</si>
  <si>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</si>
  <si>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</si>
  <si>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</si>
  <si>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</si>
  <si>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</si>
  <si>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</si>
  <si>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</si>
  <si>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</si>
  <si>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</si>
  <si>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</si>
  <si>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</si>
  <si>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</si>
  <si>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</si>
  <si>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</si>
  <si>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</si>
  <si>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</si>
  <si>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</si>
  <si>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</si>
  <si>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</si>
  <si>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</si>
  <si>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</si>
  <si>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</si>
  <si>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</si>
  <si>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</si>
  <si>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</si>
  <si>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</si>
  <si>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</si>
  <si>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</si>
  <si>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</si>
  <si>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</si>
  <si>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</si>
  <si>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</si>
  <si>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</si>
  <si>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</si>
  <si>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</si>
  <si>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</si>
  <si>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</si>
  <si>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</si>
  <si>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</si>
  <si>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</si>
  <si>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</si>
  <si>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</si>
  <si>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</si>
  <si>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</si>
  <si>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</si>
  <si>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</si>
  <si>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</si>
  <si>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</si>
  <si>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</si>
  <si>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</si>
  <si>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</si>
  <si>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</si>
  <si>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</si>
  <si>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</si>
  <si>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</si>
  <si>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</si>
  <si>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</si>
  <si>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</si>
  <si>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</si>
  <si>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</si>
  <si>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</si>
  <si>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</si>
  <si>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</si>
  <si>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</si>
  <si>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</si>
  <si>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</si>
  <si>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</si>
  <si>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</si>
  <si>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</si>
  <si>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</si>
  <si>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</si>
  <si>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</si>
  <si>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</si>
  <si>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</si>
  <si>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</si>
  <si>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</si>
  <si>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</si>
  <si>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</si>
  <si>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</si>
  <si>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</si>
  <si>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</si>
  <si>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</si>
  <si>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</si>
  <si>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</si>
  <si>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</si>
  <si>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</si>
  <si>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</si>
  <si>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</si>
  <si>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</si>
  <si>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</si>
  <si>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</si>
  <si>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</si>
  <si>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</si>
  <si>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</si>
  <si>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</si>
  <si>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</si>
  <si>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</si>
  <si>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</si>
  <si>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</si>
  <si>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</si>
  <si>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</si>
  <si>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</si>
  <si>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</si>
  <si>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</si>
  <si>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</si>
  <si>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</si>
  <si>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</si>
  <si>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</si>
  <si>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</si>
  <si>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</si>
  <si>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</si>
  <si>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</si>
  <si>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</si>
  <si>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</si>
  <si>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</si>
  <si>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</si>
  <si>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</si>
  <si>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</si>
  <si>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</si>
  <si>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</si>
  <si>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</si>
  <si>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</si>
  <si>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</si>
  <si>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</si>
  <si>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</si>
  <si>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</si>
  <si>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</si>
  <si>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</si>
  <si>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</si>
  <si>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</si>
  <si>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</si>
  <si>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</si>
  <si>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</si>
  <si>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</si>
  <si>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</si>
  <si>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</si>
  <si>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</si>
  <si>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</si>
  <si>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</si>
  <si>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</si>
  <si>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</si>
  <si>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</si>
  <si>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</si>
  <si>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</si>
  <si>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</si>
  <si>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</si>
  <si>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</si>
  <si>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</si>
  <si>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</si>
  <si>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</si>
  <si>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</si>
  <si>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</si>
  <si>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</si>
  <si>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</si>
  <si>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</si>
  <si>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</si>
  <si>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</si>
  <si>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</si>
  <si>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</si>
  <si>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</si>
  <si>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</si>
  <si>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</si>
  <si>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</si>
  <si>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</si>
  <si>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</si>
  <si>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</si>
  <si>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</si>
  <si>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</si>
  <si>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</si>
  <si>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</si>
  <si>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</si>
  <si>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</si>
  <si>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</si>
  <si>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</si>
  <si>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</si>
  <si>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</si>
  <si>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</si>
  <si>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</si>
  <si>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</si>
  <si>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</si>
  <si>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</si>
  <si>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</si>
  <si>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</si>
  <si>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</si>
  <si>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</si>
  <si>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</si>
  <si>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</si>
  <si>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</si>
  <si>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</si>
  <si>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</si>
  <si>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</si>
  <si>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</si>
  <si>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</si>
  <si>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</si>
  <si>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</si>
  <si>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</si>
  <si>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</si>
  <si>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</si>
  <si>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</si>
  <si>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</si>
  <si>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</si>
  <si>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</si>
  <si>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</si>
  <si>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</si>
  <si>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</si>
  <si>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</si>
  <si>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</si>
  <si>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</si>
  <si>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</si>
  <si>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</si>
  <si>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</si>
  <si>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</si>
  <si>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</si>
  <si>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</si>
  <si>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</si>
  <si>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</si>
  <si>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</si>
  <si>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</si>
  <si>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</si>
  <si>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</si>
  <si>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</si>
  <si>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</si>
  <si>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</si>
  <si>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</si>
  <si>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</si>
  <si>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</si>
  <si>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</si>
  <si>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</si>
  <si>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</si>
  <si>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</si>
  <si>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</si>
  <si>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</si>
  <si>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</si>
  <si>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</si>
  <si>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</si>
  <si>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</si>
  <si>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</si>
  <si>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</si>
  <si>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</si>
  <si>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</si>
  <si>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</si>
  <si>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</si>
  <si>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</si>
  <si>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</si>
  <si>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</si>
  <si>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</si>
  <si>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</si>
  <si>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</si>
  <si>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</si>
  <si>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</si>
  <si>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</si>
  <si>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</si>
  <si>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</si>
  <si>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</si>
  <si>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</si>
  <si>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</si>
  <si>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</si>
  <si>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</si>
  <si>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</si>
  <si>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</si>
  <si>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</si>
  <si>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</si>
  <si>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</si>
  <si>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</si>
  <si>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</si>
  <si>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</si>
  <si>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</si>
  <si>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</si>
  <si>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</si>
  <si>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</si>
  <si>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</si>
  <si>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</si>
  <si>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</si>
  <si>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</si>
  <si>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</si>
  <si>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</si>
  <si>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</si>
  <si>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</si>
  <si>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</si>
  <si>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</si>
  <si>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</si>
  <si>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</si>
  <si>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</si>
  <si>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</si>
  <si>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</si>
  <si>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</si>
  <si>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</si>
  <si>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</si>
  <si>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</si>
  <si>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</si>
  <si>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</si>
  <si>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</si>
  <si>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</si>
  <si>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</si>
  <si>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</si>
  <si>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</si>
  <si>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</si>
  <si>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</si>
  <si>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</si>
  <si>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</si>
  <si>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</si>
  <si>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</si>
  <si>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</si>
  <si>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</si>
  <si>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</si>
  <si>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</si>
  <si>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</si>
  <si>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</si>
  <si>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</si>
  <si>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</si>
  <si>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</si>
  <si>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</si>
  <si>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</si>
  <si>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</si>
  <si>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</si>
  <si>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</si>
  <si>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</si>
  <si>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</si>
  <si>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</si>
  <si>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</si>
  <si>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</si>
  <si>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</si>
  <si>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</si>
  <si>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</si>
  <si>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</si>
  <si>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</si>
  <si>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</si>
  <si>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</si>
  <si>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</si>
  <si>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</si>
  <si>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</si>
  <si>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</si>
  <si>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</si>
  <si>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</si>
  <si>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</si>
  <si>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</si>
  <si>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</si>
  <si>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</si>
  <si>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</si>
  <si>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</si>
  <si>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</si>
  <si>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</si>
  <si>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</si>
  <si>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</si>
  <si>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</si>
  <si>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</si>
  <si>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</si>
  <si>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</si>
  <si>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</si>
  <si>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</si>
  <si>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</si>
  <si>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</si>
  <si>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</si>
  <si>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</si>
  <si>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</si>
  <si>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</si>
  <si>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</si>
  <si>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</si>
  <si>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</si>
  <si>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</si>
  <si>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</si>
  <si>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</si>
  <si>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</si>
  <si>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</si>
  <si>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</si>
  <si>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</si>
  <si>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</si>
  <si>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</si>
  <si>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</si>
  <si>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</si>
  <si>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</si>
  <si>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</si>
  <si>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</si>
  <si>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</si>
  <si>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</si>
  <si>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</si>
  <si>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</si>
  <si>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</si>
  <si>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</si>
  <si>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</si>
  <si>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</si>
  <si>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</si>
  <si>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</si>
  <si>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</si>
  <si>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</si>
  <si>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</si>
  <si>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</si>
  <si>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</si>
  <si>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</si>
  <si>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</si>
  <si>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</si>
  <si>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</si>
  <si>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</si>
  <si>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</si>
  <si>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</si>
  <si>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</si>
  <si>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</si>
  <si>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</si>
  <si>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</si>
  <si>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</si>
  <si>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</si>
  <si>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</si>
  <si>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</si>
  <si>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</si>
  <si>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</si>
  <si>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</si>
  <si>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</si>
  <si>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</si>
  <si>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</si>
  <si>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</si>
  <si>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</si>
  <si>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</si>
  <si>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</si>
  <si>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</si>
  <si>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</si>
  <si>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</si>
  <si>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</si>
  <si>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</si>
  <si>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</si>
  <si>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</si>
  <si>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</si>
  <si>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</si>
  <si>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</si>
  <si>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</si>
  <si>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</si>
  <si>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</si>
  <si>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</si>
  <si>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</si>
  <si>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</si>
  <si>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</si>
  <si>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</si>
  <si>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</si>
  <si>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</si>
  <si>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ANH</t>
  </si>
  <si>
    <t>Anglian Water</t>
  </si>
  <si>
    <t>PR19FD</t>
  </si>
  <si>
    <t>Up</t>
  </si>
  <si>
    <t>WSH</t>
  </si>
  <si>
    <t>Dŵr Cymru</t>
  </si>
  <si>
    <t>PR19 Run 8: Final Determinations_XLSPF</t>
  </si>
  <si>
    <t>Down</t>
  </si>
  <si>
    <t>HDD</t>
  </si>
  <si>
    <t>Hafren Dyfrdwy</t>
  </si>
  <si>
    <t>CMA appellant company</t>
  </si>
  <si>
    <t>Northumbrian Water</t>
  </si>
  <si>
    <t>SVE</t>
  </si>
  <si>
    <t>Severn Trent Water</t>
  </si>
  <si>
    <t>IDoK company</t>
  </si>
  <si>
    <t>SRN</t>
  </si>
  <si>
    <t>Southern Water</t>
  </si>
  <si>
    <t>IDOKRun1: Anglian Water 2021_XLSPF</t>
  </si>
  <si>
    <t>SWB</t>
  </si>
  <si>
    <t>South West Water</t>
  </si>
  <si>
    <t>TMS</t>
  </si>
  <si>
    <t>Thames Water</t>
  </si>
  <si>
    <t>UUW</t>
  </si>
  <si>
    <t>United Utilities</t>
  </si>
  <si>
    <t>NWT</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</si>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</sst>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69">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59">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 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95">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e">
        <f ca="1" xml:space="preserve"> RIGHT(CELL("filename", $A$1), LEN(CELL("filename", $A$1)) - SEARCH("]", CELL("filename", $A$1)))</f>
        <v>#VALUE!</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Northumbrian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712</v>
      </c>
    </row>
    <row r="8" spans="1:79" hidden="1" outlineLevel="1"/>
    <row r="9" spans="1:79" s="92" customFormat="1" hidden="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156.15683143012799</v>
      </c>
      <c r="N11" s="293">
        <f>Inp!N$91</f>
        <v>151.03596731118799</v>
      </c>
      <c r="O11" s="293">
        <f>Inp!O$91</f>
        <v>146.843150959567</v>
      </c>
      <c r="P11" s="293">
        <f>Inp!P$91</f>
        <v>143.03241379284</v>
      </c>
      <c r="Q11" s="293">
        <f>Inp!Q$91</f>
        <v>139.38760461160501</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3.78806670731566</v>
      </c>
      <c r="N12" s="293">
        <f>Inp!N$92</f>
        <v>4.46879913969242</v>
      </c>
      <c r="O12" s="293">
        <f>Inp!O$92</f>
        <v>4.6261001183105899</v>
      </c>
      <c r="P12" s="293">
        <f>Inp!P$92</f>
        <v>4.5770372413709604</v>
      </c>
      <c r="Q12" s="293">
        <f>Inp!Q$92</f>
        <v>4.46040334757146</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8.9089308262556308</v>
      </c>
      <c r="N13" s="293">
        <f>Inp!N$93</f>
        <v>8.6616154913140608</v>
      </c>
      <c r="O13" s="293">
        <f>Inp!O$93</f>
        <v>8.4368372850377593</v>
      </c>
      <c r="P13" s="293">
        <f>Inp!P$93</f>
        <v>8.2218464226055197</v>
      </c>
      <c r="Q13" s="293">
        <f>Inp!Q$93</f>
        <v>8.0123340433261294</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255</v>
      </c>
      <c r="H15" s="274"/>
      <c r="I15" s="274"/>
      <c r="J15" s="274">
        <f t="shared" ref="J15:Q15" si="0" xml:space="preserve"> IF(J14 = 1, K11 * J14, 0)</f>
        <v>0</v>
      </c>
      <c r="K15" s="274">
        <f t="shared" si="0"/>
        <v>0</v>
      </c>
      <c r="L15" s="274">
        <f t="shared" si="0"/>
        <v>156.15683143012799</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255</v>
      </c>
      <c r="H19" s="117"/>
      <c r="I19" s="117"/>
      <c r="J19" s="117">
        <f t="shared" ref="J19:Q19" si="1" xml:space="preserve"> J15 / J17</f>
        <v>0</v>
      </c>
      <c r="K19" s="117">
        <f t="shared" si="1"/>
        <v>0</v>
      </c>
      <c r="L19" s="440">
        <f t="shared" si="1"/>
        <v>149.91973275907526</v>
      </c>
      <c r="M19" s="117">
        <f t="shared" si="1"/>
        <v>0</v>
      </c>
      <c r="N19" s="117">
        <f t="shared" si="1"/>
        <v>0</v>
      </c>
      <c r="O19" s="117">
        <f t="shared" si="1"/>
        <v>0</v>
      </c>
      <c r="P19" s="117">
        <f t="shared" si="1"/>
        <v>0</v>
      </c>
      <c r="Q19" s="117">
        <f t="shared" si="1"/>
        <v>0</v>
      </c>
    </row>
    <row r="20" spans="1:17" hidden="1" outlineLevel="2">
      <c r="E20" s="84" t="s">
        <v>716</v>
      </c>
      <c r="F20" s="84"/>
      <c r="G20" s="84" t="s">
        <v>255</v>
      </c>
      <c r="H20" s="84"/>
      <c r="I20" s="84"/>
      <c r="J20" s="84">
        <f t="shared" ref="J20:Q20" si="2" xml:space="preserve"> J11 / J17</f>
        <v>0</v>
      </c>
      <c r="K20" s="84">
        <f t="shared" si="2"/>
        <v>0</v>
      </c>
      <c r="L20" s="84">
        <f t="shared" si="2"/>
        <v>0</v>
      </c>
      <c r="M20" s="396">
        <f t="shared" si="2"/>
        <v>147.00410615639484</v>
      </c>
      <c r="N20" s="84">
        <f t="shared" si="2"/>
        <v>139.38974128753415</v>
      </c>
      <c r="O20" s="84">
        <f t="shared" si="2"/>
        <v>132.76518488027676</v>
      </c>
      <c r="P20" s="84">
        <f t="shared" si="2"/>
        <v>126.65992754485997</v>
      </c>
      <c r="Q20" s="84">
        <f t="shared" si="2"/>
        <v>120.8935637680611</v>
      </c>
    </row>
    <row r="21" spans="1:17" hidden="1" outlineLevel="2">
      <c r="E21" s="84" t="s">
        <v>717</v>
      </c>
      <c r="F21" s="84"/>
      <c r="G21" s="84" t="s">
        <v>255</v>
      </c>
      <c r="H21" s="84"/>
      <c r="I21" s="84"/>
      <c r="J21" s="84">
        <f t="shared" ref="J21:Q21" si="3" xml:space="preserve"> J12 / J17</f>
        <v>0</v>
      </c>
      <c r="K21" s="84">
        <f t="shared" si="3"/>
        <v>0</v>
      </c>
      <c r="L21" s="84">
        <f t="shared" si="3"/>
        <v>0</v>
      </c>
      <c r="M21" s="396">
        <f t="shared" si="3"/>
        <v>3.5660390600260263</v>
      </c>
      <c r="N21" s="84">
        <f t="shared" si="3"/>
        <v>4.124214695591518</v>
      </c>
      <c r="O21" s="84">
        <f t="shared" si="3"/>
        <v>4.1825923338521278</v>
      </c>
      <c r="P21" s="84">
        <f t="shared" si="3"/>
        <v>4.05311768143559</v>
      </c>
      <c r="Q21" s="84">
        <f t="shared" si="3"/>
        <v>3.8685940405780412</v>
      </c>
    </row>
    <row r="22" spans="1:17" hidden="1" outlineLevel="2">
      <c r="E22" s="84" t="s">
        <v>718</v>
      </c>
      <c r="F22" s="84"/>
      <c r="G22" s="84" t="s">
        <v>255</v>
      </c>
      <c r="H22" s="84"/>
      <c r="I22" s="84"/>
      <c r="J22" s="84">
        <f t="shared" ref="J22:Q22" si="4" xml:space="preserve"> J13 / J17</f>
        <v>0</v>
      </c>
      <c r="K22" s="84">
        <f t="shared" si="4"/>
        <v>0</v>
      </c>
      <c r="L22" s="84">
        <f t="shared" si="4"/>
        <v>0</v>
      </c>
      <c r="M22" s="84">
        <f t="shared" si="4"/>
        <v>8.3867570885546598</v>
      </c>
      <c r="N22" s="84">
        <f t="shared" si="4"/>
        <v>7.9937273482601201</v>
      </c>
      <c r="O22" s="84">
        <f t="shared" si="4"/>
        <v>7.6279911908269593</v>
      </c>
      <c r="P22" s="84">
        <f t="shared" si="4"/>
        <v>7.2807166191046351</v>
      </c>
      <c r="Q22" s="84">
        <f t="shared" si="4"/>
        <v>6.9492521899412001</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147.00410615639484</v>
      </c>
      <c r="N24" s="84">
        <f t="shared" si="5"/>
        <v>139.38974128753415</v>
      </c>
      <c r="O24" s="84">
        <f t="shared" si="5"/>
        <v>132.76518488027676</v>
      </c>
      <c r="P24" s="84">
        <f t="shared" si="5"/>
        <v>126.65992754485997</v>
      </c>
      <c r="Q24" s="84">
        <f t="shared" si="5"/>
        <v>120.8935637680611</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3.5660390600260263</v>
      </c>
      <c r="N25" s="84">
        <f t="shared" si="6"/>
        <v>4.124214695591518</v>
      </c>
      <c r="O25" s="84">
        <f t="shared" si="6"/>
        <v>4.1825923338521278</v>
      </c>
      <c r="P25" s="84">
        <f t="shared" si="6"/>
        <v>4.05311768143559</v>
      </c>
      <c r="Q25" s="84">
        <f t="shared" si="6"/>
        <v>3.8685940405780412</v>
      </c>
    </row>
    <row r="26" spans="1:17" hidden="1" outlineLevel="2">
      <c r="E26" s="211" t="s">
        <v>720</v>
      </c>
      <c r="F26" s="211"/>
      <c r="G26" s="211" t="s">
        <v>255</v>
      </c>
      <c r="H26" s="211"/>
      <c r="I26" s="211"/>
      <c r="J26" s="211">
        <f t="shared" ref="J26:Q26" si="7" xml:space="preserve"> SUM(J24:J25)</f>
        <v>0</v>
      </c>
      <c r="K26" s="211">
        <f t="shared" si="7"/>
        <v>0</v>
      </c>
      <c r="L26" s="211">
        <f t="shared" si="7"/>
        <v>0</v>
      </c>
      <c r="M26" s="211">
        <f t="shared" si="7"/>
        <v>150.57014521642085</v>
      </c>
      <c r="N26" s="211">
        <f t="shared" si="7"/>
        <v>143.51395598312567</v>
      </c>
      <c r="O26" s="211">
        <f t="shared" si="7"/>
        <v>136.94777721412891</v>
      </c>
      <c r="P26" s="211">
        <f t="shared" si="7"/>
        <v>130.71304522629555</v>
      </c>
      <c r="Q26" s="211">
        <f t="shared" si="7"/>
        <v>124.76215780863915</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150.57014521642085</v>
      </c>
      <c r="N28" s="309">
        <f t="shared" si="8"/>
        <v>143.51395598312567</v>
      </c>
      <c r="O28" s="309">
        <f t="shared" si="8"/>
        <v>136.94777721412891</v>
      </c>
      <c r="P28" s="309">
        <f t="shared" si="8"/>
        <v>130.71304522629555</v>
      </c>
      <c r="Q28" s="309">
        <f t="shared" si="8"/>
        <v>124.76215780863915</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8.3867570885546598</v>
      </c>
      <c r="N29" s="309">
        <f t="shared" si="9"/>
        <v>7.9937273482601201</v>
      </c>
      <c r="O29" s="309">
        <f t="shared" si="9"/>
        <v>7.6279911908269593</v>
      </c>
      <c r="P29" s="309">
        <f t="shared" si="9"/>
        <v>7.2807166191046351</v>
      </c>
      <c r="Q29" s="309">
        <f t="shared" si="9"/>
        <v>6.9492521899412001</v>
      </c>
    </row>
    <row r="30" spans="1:17" s="310" customFormat="1" hidden="1" outlineLevel="2">
      <c r="A30" s="306"/>
      <c r="B30" s="307"/>
      <c r="C30" s="308"/>
      <c r="D30" s="250"/>
      <c r="E30" s="312" t="s">
        <v>721</v>
      </c>
      <c r="F30" s="312"/>
      <c r="G30" s="312" t="s">
        <v>255</v>
      </c>
      <c r="H30" s="312"/>
      <c r="I30" s="312"/>
      <c r="J30" s="312">
        <f t="shared" ref="J30:Q30" si="10" xml:space="preserve"> J28 - J29</f>
        <v>0</v>
      </c>
      <c r="K30" s="312">
        <f t="shared" si="10"/>
        <v>0</v>
      </c>
      <c r="L30" s="312">
        <f t="shared" si="10"/>
        <v>0</v>
      </c>
      <c r="M30" s="312">
        <f t="shared" si="10"/>
        <v>142.18338812786618</v>
      </c>
      <c r="N30" s="312">
        <f t="shared" si="10"/>
        <v>135.52022863486556</v>
      </c>
      <c r="O30" s="312">
        <f t="shared" si="10"/>
        <v>129.31978602330196</v>
      </c>
      <c r="P30" s="312">
        <f t="shared" si="10"/>
        <v>123.43232860719091</v>
      </c>
      <c r="Q30" s="312">
        <f t="shared" si="10"/>
        <v>117.81290561869794</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150.57014521642085</v>
      </c>
      <c r="N32" s="91">
        <f t="shared" si="11"/>
        <v>143.51395598312567</v>
      </c>
      <c r="O32" s="91">
        <f t="shared" si="11"/>
        <v>136.94777721412891</v>
      </c>
      <c r="P32" s="91">
        <f t="shared" si="11"/>
        <v>130.71304522629555</v>
      </c>
      <c r="Q32" s="91">
        <f t="shared" si="11"/>
        <v>124.76215780863915</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142.18338812786618</v>
      </c>
      <c r="N33" s="91">
        <f t="shared" si="12"/>
        <v>135.52022863486556</v>
      </c>
      <c r="O33" s="91">
        <f t="shared" si="12"/>
        <v>129.31978602330196</v>
      </c>
      <c r="P33" s="91">
        <f t="shared" si="12"/>
        <v>123.43232860719091</v>
      </c>
      <c r="Q33" s="91">
        <f t="shared" si="12"/>
        <v>117.81290561869794</v>
      </c>
    </row>
    <row r="34" spans="1:17" s="310" customFormat="1" hidden="1" outlineLevel="2">
      <c r="A34" s="306"/>
      <c r="B34" s="307"/>
      <c r="C34" s="308"/>
      <c r="D34" s="250"/>
      <c r="E34" s="312" t="s">
        <v>722</v>
      </c>
      <c r="F34" s="312"/>
      <c r="G34" s="312" t="s">
        <v>255</v>
      </c>
      <c r="H34" s="312"/>
      <c r="I34" s="312"/>
      <c r="J34" s="312">
        <f t="shared" ref="J34:Q34" si="13" xml:space="preserve"> AVERAGE(J32:J33)</f>
        <v>0</v>
      </c>
      <c r="K34" s="312">
        <f t="shared" si="13"/>
        <v>0</v>
      </c>
      <c r="L34" s="312">
        <f t="shared" si="13"/>
        <v>0</v>
      </c>
      <c r="M34" s="312">
        <f t="shared" si="13"/>
        <v>146.3767666721435</v>
      </c>
      <c r="N34" s="312">
        <f t="shared" si="13"/>
        <v>139.51709230899561</v>
      </c>
      <c r="O34" s="312">
        <f t="shared" si="13"/>
        <v>133.13378161871543</v>
      </c>
      <c r="P34" s="312">
        <f t="shared" si="13"/>
        <v>127.07268691674324</v>
      </c>
      <c r="Q34" s="312">
        <f t="shared" si="13"/>
        <v>121.28753171366854</v>
      </c>
    </row>
    <row r="35" spans="1:17" hidden="1" outlineLevel="2">
      <c r="F35" s="84"/>
      <c r="G35" s="84"/>
      <c r="H35" s="84"/>
      <c r="I35" s="84"/>
      <c r="J35" s="84"/>
      <c r="K35" s="84"/>
      <c r="L35" s="84"/>
      <c r="M35" s="84"/>
      <c r="N35" s="84"/>
      <c r="O35" s="84"/>
      <c r="P35" s="84"/>
      <c r="Q35" s="84"/>
    </row>
    <row r="36" spans="1:17" hidden="1" outlineLevel="2">
      <c r="C36" s="86" t="s">
        <v>530</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142.18338812786618</v>
      </c>
      <c r="N37" s="84">
        <f t="shared" si="14"/>
        <v>135.52022863486556</v>
      </c>
      <c r="O37" s="84">
        <f t="shared" si="14"/>
        <v>129.31978602330196</v>
      </c>
      <c r="P37" s="84">
        <f t="shared" si="14"/>
        <v>123.43232860719091</v>
      </c>
      <c r="Q37" s="84">
        <f t="shared" si="14"/>
        <v>117.81290561869794</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142.18338812786601</v>
      </c>
      <c r="N38" s="181">
        <f xml:space="preserve"> Inp!N$94</f>
        <v>135.52022863486599</v>
      </c>
      <c r="O38" s="181">
        <f xml:space="preserve"> Inp!O$94</f>
        <v>129.31978602330199</v>
      </c>
      <c r="P38" s="181">
        <f xml:space="preserve"> Inp!P$94</f>
        <v>123.43232860719</v>
      </c>
      <c r="Q38" s="181">
        <f xml:space="preserve"> Inp!Q$94</f>
        <v>117.812905618698</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hidden="1" outlineLevel="1">
      <c r="A42" s="143"/>
      <c r="B42" s="144"/>
      <c r="C42" s="145"/>
      <c r="D42" s="146"/>
      <c r="E42" s="147"/>
      <c r="G42" s="149"/>
    </row>
    <row r="43" spans="1:17" s="92" customFormat="1" hidden="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156.15683143012799</v>
      </c>
      <c r="N45" s="155">
        <f>Inp!N$95</f>
        <v>150.383542658843</v>
      </c>
      <c r="O45" s="155">
        <f>Inp!O$95</f>
        <v>144.85328482216599</v>
      </c>
      <c r="P45" s="155">
        <f>Inp!P$95</f>
        <v>139.623415911819</v>
      </c>
      <c r="Q45" s="155">
        <f>Inp!Q$95</f>
        <v>134.615165870087</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3.0971584659246698</v>
      </c>
      <c r="N46" s="155">
        <f>Inp!N$96</f>
        <v>3.0139844217099698</v>
      </c>
      <c r="O46" s="155">
        <f>Inp!O$96</f>
        <v>3.0058869577965202</v>
      </c>
      <c r="P46" s="155">
        <f>Inp!P$96</f>
        <v>2.93209173414827</v>
      </c>
      <c r="Q46" s="155">
        <f>Inp!Q$96</f>
        <v>2.82691848327201</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8.8704472372101506</v>
      </c>
      <c r="N48" s="155">
        <f>Inp!N$99</f>
        <v>8.5442422583867899</v>
      </c>
      <c r="O48" s="155">
        <f>Inp!O$99</f>
        <v>8.2357558681439098</v>
      </c>
      <c r="P48" s="155">
        <f>Inp!P$99</f>
        <v>7.9403417758803503</v>
      </c>
      <c r="Q48" s="155">
        <f>Inp!Q$99</f>
        <v>7.6555240984820703</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255</v>
      </c>
      <c r="H51" s="274"/>
      <c r="I51" s="274"/>
      <c r="J51" s="274">
        <f t="shared" ref="J51:Q51" si="16" xml:space="preserve"> IF(J50 = 1, K45 * J50, 0)</f>
        <v>0</v>
      </c>
      <c r="K51" s="274">
        <f t="shared" si="16"/>
        <v>0</v>
      </c>
      <c r="L51" s="274">
        <f t="shared" si="16"/>
        <v>156.15683143012799</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255</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255</v>
      </c>
      <c r="H58" s="117"/>
      <c r="I58" s="117"/>
      <c r="J58" s="117">
        <f xml:space="preserve"> J51 / J53 + J57</f>
        <v>0</v>
      </c>
      <c r="K58" s="117">
        <f t="shared" ref="K58:Q58" si="18" xml:space="preserve"> K51 / K53 + K57</f>
        <v>0</v>
      </c>
      <c r="L58" s="440">
        <f t="shared" si="18"/>
        <v>149.91973275907526</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255</v>
      </c>
      <c r="H60" s="84"/>
      <c r="I60" s="84"/>
      <c r="J60" s="84">
        <f t="shared" ref="J60:Q60" si="19" xml:space="preserve"> J45 / J53</f>
        <v>0</v>
      </c>
      <c r="K60" s="84">
        <f t="shared" si="19"/>
        <v>0</v>
      </c>
      <c r="L60" s="84">
        <f t="shared" si="19"/>
        <v>0</v>
      </c>
      <c r="M60" s="84">
        <f t="shared" si="19"/>
        <v>147.00410615639484</v>
      </c>
      <c r="N60" s="84">
        <f t="shared" si="19"/>
        <v>138.78762442014849</v>
      </c>
      <c r="O60" s="84">
        <f t="shared" si="19"/>
        <v>130.96608874339401</v>
      </c>
      <c r="P60" s="84">
        <f t="shared" si="19"/>
        <v>123.64114730364784</v>
      </c>
      <c r="Q60" s="84">
        <f t="shared" si="19"/>
        <v>116.75433539883466</v>
      </c>
    </row>
    <row r="61" spans="1:17" hidden="1" outlineLevel="2">
      <c r="E61" s="84" t="s">
        <v>730</v>
      </c>
      <c r="F61" s="84"/>
      <c r="G61" s="84" t="s">
        <v>255</v>
      </c>
      <c r="H61" s="84"/>
      <c r="I61" s="84"/>
      <c r="J61" s="84">
        <f t="shared" ref="J61:Q61" si="20" xml:space="preserve"> J46 / J53</f>
        <v>0</v>
      </c>
      <c r="K61" s="84">
        <f t="shared" si="20"/>
        <v>0</v>
      </c>
      <c r="L61" s="84">
        <f t="shared" si="20"/>
        <v>0</v>
      </c>
      <c r="M61" s="84">
        <f t="shared" si="20"/>
        <v>2.9156266026804456</v>
      </c>
      <c r="N61" s="84">
        <f t="shared" si="20"/>
        <v>2.7815792242467445</v>
      </c>
      <c r="O61" s="84">
        <f t="shared" si="20"/>
        <v>2.7177102580082395</v>
      </c>
      <c r="P61" s="84">
        <f t="shared" si="20"/>
        <v>2.5964640933766678</v>
      </c>
      <c r="Q61" s="84">
        <f t="shared" si="20"/>
        <v>2.4518410433756865</v>
      </c>
    </row>
    <row r="62" spans="1:17" hidden="1" outlineLevel="2">
      <c r="E62" s="84" t="s">
        <v>731</v>
      </c>
      <c r="F62" s="84"/>
      <c r="G62" s="84" t="s">
        <v>255</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255</v>
      </c>
      <c r="H63" s="84"/>
      <c r="I63" s="84"/>
      <c r="J63" s="84">
        <f t="shared" ref="J63:Q63" si="22" xml:space="preserve"> J48 / J53</f>
        <v>0</v>
      </c>
      <c r="K63" s="84">
        <f t="shared" si="22"/>
        <v>0</v>
      </c>
      <c r="L63" s="84">
        <f t="shared" si="22"/>
        <v>0</v>
      </c>
      <c r="M63" s="84">
        <f t="shared" si="22"/>
        <v>8.3505291146805085</v>
      </c>
      <c r="N63" s="84">
        <f t="shared" si="22"/>
        <v>7.8854046429928042</v>
      </c>
      <c r="O63" s="84">
        <f t="shared" si="22"/>
        <v>7.4461876043781041</v>
      </c>
      <c r="P63" s="84">
        <f t="shared" si="22"/>
        <v>7.0314349548142419</v>
      </c>
      <c r="Q63" s="84">
        <f t="shared" si="22"/>
        <v>6.6397840278310936</v>
      </c>
    </row>
    <row r="64" spans="1:17" hidden="1" outlineLevel="2">
      <c r="E64" s="84" t="s">
        <v>733</v>
      </c>
      <c r="F64" s="84"/>
      <c r="G64" s="84" t="s">
        <v>255</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147.00410615639484</v>
      </c>
      <c r="N66" s="84">
        <f t="shared" si="24"/>
        <v>138.78762442014849</v>
      </c>
      <c r="O66" s="84">
        <f t="shared" si="24"/>
        <v>130.96608874339401</v>
      </c>
      <c r="P66" s="84">
        <f t="shared" si="24"/>
        <v>123.64114730364784</v>
      </c>
      <c r="Q66" s="84">
        <f t="shared" si="24"/>
        <v>116.75433539883466</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2.9156266026804456</v>
      </c>
      <c r="N67" s="84">
        <f t="shared" si="25"/>
        <v>2.7815792242467445</v>
      </c>
      <c r="O67" s="84">
        <f t="shared" si="25"/>
        <v>2.7177102580082395</v>
      </c>
      <c r="P67" s="84">
        <f t="shared" si="25"/>
        <v>2.5964640933766678</v>
      </c>
      <c r="Q67" s="84">
        <f t="shared" si="25"/>
        <v>2.4518410433756865</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255</v>
      </c>
      <c r="H70" s="211"/>
      <c r="I70" s="211"/>
      <c r="J70" s="211">
        <f t="shared" ref="J70:Q70" si="27" xml:space="preserve"> SUM(J66:J69)</f>
        <v>0</v>
      </c>
      <c r="K70" s="211">
        <f t="shared" si="27"/>
        <v>0</v>
      </c>
      <c r="L70" s="211">
        <f t="shared" si="27"/>
        <v>0</v>
      </c>
      <c r="M70" s="211">
        <f t="shared" si="27"/>
        <v>149.91973275907529</v>
      </c>
      <c r="N70" s="211">
        <f t="shared" si="27"/>
        <v>141.56920364439523</v>
      </c>
      <c r="O70" s="211">
        <f t="shared" si="27"/>
        <v>133.68379900140226</v>
      </c>
      <c r="P70" s="211">
        <f t="shared" si="27"/>
        <v>126.23761139702451</v>
      </c>
      <c r="Q70" s="211">
        <f t="shared" si="27"/>
        <v>119.20617644221034</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149.91973275907529</v>
      </c>
      <c r="N72" s="275">
        <f t="shared" si="28"/>
        <v>141.56920364439523</v>
      </c>
      <c r="O72" s="275">
        <f t="shared" si="28"/>
        <v>133.68379900140226</v>
      </c>
      <c r="P72" s="275">
        <f t="shared" si="28"/>
        <v>126.23761139702451</v>
      </c>
      <c r="Q72" s="275">
        <f t="shared" si="28"/>
        <v>119.20617644221034</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8.3505291146805085</v>
      </c>
      <c r="N73" s="275">
        <f t="shared" si="29"/>
        <v>7.8854046429928042</v>
      </c>
      <c r="O73" s="275">
        <f t="shared" si="29"/>
        <v>7.4461876043781041</v>
      </c>
      <c r="P73" s="275">
        <f t="shared" si="29"/>
        <v>7.0314349548142419</v>
      </c>
      <c r="Q73" s="275">
        <f t="shared" si="29"/>
        <v>6.6397840278310936</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255</v>
      </c>
      <c r="H75" s="368"/>
      <c r="I75" s="368"/>
      <c r="J75" s="368">
        <f t="shared" ref="J75:Q75" si="31" xml:space="preserve"> J72 - J73 - J74</f>
        <v>0</v>
      </c>
      <c r="K75" s="368">
        <f t="shared" si="31"/>
        <v>0</v>
      </c>
      <c r="L75" s="368">
        <f t="shared" si="31"/>
        <v>0</v>
      </c>
      <c r="M75" s="368">
        <f t="shared" si="31"/>
        <v>141.56920364439478</v>
      </c>
      <c r="N75" s="368">
        <f t="shared" si="31"/>
        <v>133.68379900140243</v>
      </c>
      <c r="O75" s="368">
        <f t="shared" si="31"/>
        <v>126.23761139702415</v>
      </c>
      <c r="P75" s="368">
        <f t="shared" si="31"/>
        <v>119.20617644221026</v>
      </c>
      <c r="Q75" s="368">
        <f t="shared" si="31"/>
        <v>112.56639241437924</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149.91973275907529</v>
      </c>
      <c r="N77" s="91">
        <f t="shared" si="32"/>
        <v>141.56920364439523</v>
      </c>
      <c r="O77" s="91">
        <f t="shared" si="32"/>
        <v>133.68379900140226</v>
      </c>
      <c r="P77" s="91">
        <f t="shared" si="32"/>
        <v>126.23761139702451</v>
      </c>
      <c r="Q77" s="91">
        <f t="shared" si="32"/>
        <v>119.20617644221034</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141.56920364439478</v>
      </c>
      <c r="N78" s="91">
        <f t="shared" si="33"/>
        <v>133.68379900140243</v>
      </c>
      <c r="O78" s="91">
        <f t="shared" si="33"/>
        <v>126.23761139702415</v>
      </c>
      <c r="P78" s="91">
        <f t="shared" si="33"/>
        <v>119.20617644221026</v>
      </c>
      <c r="Q78" s="91">
        <f t="shared" si="33"/>
        <v>112.56639241437924</v>
      </c>
    </row>
    <row r="79" spans="1:17" hidden="1" outlineLevel="2">
      <c r="E79" s="260" t="s">
        <v>736</v>
      </c>
      <c r="F79" s="260"/>
      <c r="G79" s="260" t="s">
        <v>255</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145.74446820173503</v>
      </c>
      <c r="N79" s="260">
        <f t="shared" ref="N79" si="38" xml:space="preserve"> AVERAGE(N77:N78)</f>
        <v>137.62650132289883</v>
      </c>
      <c r="O79" s="260">
        <f t="shared" ref="O79" si="39" xml:space="preserve"> AVERAGE(O77:O78)</f>
        <v>129.96070519921321</v>
      </c>
      <c r="P79" s="260">
        <f t="shared" ref="P79" si="40" xml:space="preserve"> AVERAGE(P77:P78)</f>
        <v>122.72189391961739</v>
      </c>
      <c r="Q79" s="260">
        <f t="shared" ref="Q79" si="41" xml:space="preserve"> AVERAGE(Q77:Q78)</f>
        <v>115.88628442829479</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530</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141.56920364439478</v>
      </c>
      <c r="N82" s="84">
        <f t="shared" si="42"/>
        <v>133.68379900140243</v>
      </c>
      <c r="O82" s="84">
        <f t="shared" si="42"/>
        <v>126.23761139702415</v>
      </c>
      <c r="P82" s="84">
        <f t="shared" si="42"/>
        <v>119.20617644221026</v>
      </c>
      <c r="Q82" s="84">
        <f t="shared" si="42"/>
        <v>112.56639241437924</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141.569203644395</v>
      </c>
      <c r="N83" s="181">
        <f xml:space="preserve"> Inp!N$101</f>
        <v>133.68379900140201</v>
      </c>
      <c r="O83" s="181">
        <f xml:space="preserve"> Inp!O$101</f>
        <v>126.237611397024</v>
      </c>
      <c r="P83" s="181">
        <f xml:space="preserve"> Inp!P$101</f>
        <v>119.20617644220999</v>
      </c>
      <c r="Q83" s="181">
        <f xml:space="preserve"> Inp!Q$101</f>
        <v>112.566392414379</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7.9251789016060199</v>
      </c>
      <c r="O91" s="229">
        <f xml:space="preserve"> Inp!O$102</f>
        <v>15.764545303152101</v>
      </c>
      <c r="P91" s="229">
        <f xml:space="preserve"> Inp!P$102</f>
        <v>21.857991159714398</v>
      </c>
      <c r="Q91" s="229">
        <f xml:space="preserve"> Inp!Q$102</f>
        <v>26.409170885692699</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0.15883630167493301</v>
      </c>
      <c r="O92" s="229">
        <f xml:space="preserve"> Inp!O$103</f>
        <v>0.32713404587623102</v>
      </c>
      <c r="P92" s="229">
        <f xml:space="preserve"> Inp!P$103</f>
        <v>0.45901781435401501</v>
      </c>
      <c r="Q92" s="229">
        <f xml:space="preserve"> Inp!Q$103</f>
        <v>0.55459258859958505</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8.0972453656255592</v>
      </c>
      <c r="N93" s="229">
        <f xml:space="preserve"> Inp!N$104</f>
        <v>8.1983149384526701</v>
      </c>
      <c r="O93" s="229">
        <f xml:space="preserve"> Inp!O$104</f>
        <v>6.5902510171338902</v>
      </c>
      <c r="P93" s="229">
        <f xml:space="preserve"> Inp!P$104</f>
        <v>5.1500738626025102</v>
      </c>
      <c r="Q93" s="229">
        <f xml:space="preserve"> Inp!Q$104</f>
        <v>5.2359832336471399</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0.17206646401954301</v>
      </c>
      <c r="N94" s="229">
        <f xml:space="preserve"> Inp!N$105</f>
        <v>0.51778483858155999</v>
      </c>
      <c r="O94" s="229">
        <f xml:space="preserve"> Inp!O$105</f>
        <v>0.82393920644779794</v>
      </c>
      <c r="P94" s="229">
        <f xml:space="preserve"> Inp!P$105</f>
        <v>1.05791195097821</v>
      </c>
      <c r="Q94" s="229">
        <f xml:space="preserve"> Inp!Q$105</f>
        <v>1.25722459137242</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255</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255</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255</v>
      </c>
      <c r="J101" s="84">
        <f t="shared" ref="J101:Q101" si="52" xml:space="preserve"> J91 / J98</f>
        <v>0</v>
      </c>
      <c r="K101" s="84">
        <f t="shared" si="52"/>
        <v>0</v>
      </c>
      <c r="L101" s="84">
        <f t="shared" si="52"/>
        <v>0</v>
      </c>
      <c r="M101" s="84">
        <f t="shared" si="52"/>
        <v>0</v>
      </c>
      <c r="N101" s="84">
        <f t="shared" si="52"/>
        <v>7.3140766164408673</v>
      </c>
      <c r="O101" s="84">
        <f t="shared" si="52"/>
        <v>14.253186192543543</v>
      </c>
      <c r="P101" s="84">
        <f t="shared" si="52"/>
        <v>19.35597325914809</v>
      </c>
      <c r="Q101" s="84">
        <f t="shared" si="52"/>
        <v>22.905184384417623</v>
      </c>
    </row>
    <row r="102" spans="1:17" s="236" customFormat="1" hidden="1" outlineLevel="2">
      <c r="A102" s="231"/>
      <c r="B102" s="232"/>
      <c r="C102" s="233"/>
      <c r="D102" s="234"/>
      <c r="E102" s="235" t="s">
        <v>742</v>
      </c>
      <c r="G102" s="236" t="s">
        <v>255</v>
      </c>
      <c r="J102" s="84">
        <f t="shared" ref="J102:Q102" si="53" xml:space="preserve"> J92 / J98</f>
        <v>0</v>
      </c>
      <c r="K102" s="84">
        <f t="shared" si="53"/>
        <v>0</v>
      </c>
      <c r="L102" s="84">
        <f t="shared" si="53"/>
        <v>0</v>
      </c>
      <c r="M102" s="84">
        <f t="shared" si="53"/>
        <v>0</v>
      </c>
      <c r="N102" s="84">
        <f t="shared" si="53"/>
        <v>0.14658859999831053</v>
      </c>
      <c r="O102" s="84">
        <f t="shared" si="53"/>
        <v>0.29577145272066302</v>
      </c>
      <c r="P102" s="84">
        <f t="shared" si="53"/>
        <v>0.40647543844212108</v>
      </c>
      <c r="Q102" s="84">
        <f t="shared" si="53"/>
        <v>0.48100887207280335</v>
      </c>
    </row>
    <row r="103" spans="1:17" s="236" customFormat="1" hidden="1" outlineLevel="2">
      <c r="A103" s="231"/>
      <c r="B103" s="232"/>
      <c r="C103" s="233"/>
      <c r="D103" s="234"/>
      <c r="E103" s="235" t="s">
        <v>743</v>
      </c>
      <c r="G103" s="236" t="s">
        <v>255</v>
      </c>
      <c r="J103" s="84">
        <f t="shared" ref="J103:Q103" si="54" xml:space="preserve"> J93 / J98</f>
        <v>0</v>
      </c>
      <c r="K103" s="84">
        <f t="shared" si="54"/>
        <v>0</v>
      </c>
      <c r="L103" s="84">
        <f t="shared" si="54"/>
        <v>0</v>
      </c>
      <c r="M103" s="84">
        <f t="shared" si="54"/>
        <v>7.6226464535776994</v>
      </c>
      <c r="N103" s="84">
        <f t="shared" si="54"/>
        <v>7.5661514181595484</v>
      </c>
      <c r="O103" s="84">
        <f t="shared" si="54"/>
        <v>5.9584385719026862</v>
      </c>
      <c r="P103" s="84">
        <f t="shared" si="54"/>
        <v>4.560560540023304</v>
      </c>
      <c r="Q103" s="84">
        <f t="shared" si="54"/>
        <v>4.5412694673190312</v>
      </c>
    </row>
    <row r="104" spans="1:17" s="236" customFormat="1" hidden="1" outlineLevel="2">
      <c r="A104" s="231"/>
      <c r="B104" s="232"/>
      <c r="C104" s="233"/>
      <c r="D104" s="234"/>
      <c r="E104" s="235" t="s">
        <v>744</v>
      </c>
      <c r="G104" s="236" t="s">
        <v>255</v>
      </c>
      <c r="J104" s="84">
        <f t="shared" ref="J104:Q104" si="55" xml:space="preserve"> J94 / J98</f>
        <v>0</v>
      </c>
      <c r="K104" s="84">
        <f t="shared" si="55"/>
        <v>0</v>
      </c>
      <c r="L104" s="84">
        <f t="shared" si="55"/>
        <v>0</v>
      </c>
      <c r="M104" s="84">
        <f t="shared" si="55"/>
        <v>0.161981237138526</v>
      </c>
      <c r="N104" s="84">
        <f t="shared" si="55"/>
        <v>0.47785898933455567</v>
      </c>
      <c r="O104" s="84">
        <f t="shared" si="55"/>
        <v>0.74494751957665961</v>
      </c>
      <c r="P104" s="84">
        <f t="shared" si="55"/>
        <v>0.9368159811230784</v>
      </c>
      <c r="Q104" s="84">
        <f t="shared" si="55"/>
        <v>1.0904151895813692</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7.3140766164408673</v>
      </c>
      <c r="O106" s="235">
        <f t="shared" si="56"/>
        <v>14.253186192543543</v>
      </c>
      <c r="P106" s="235">
        <f t="shared" si="56"/>
        <v>19.35597325914809</v>
      </c>
      <c r="Q106" s="235">
        <f t="shared" si="56"/>
        <v>22.905184384417623</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0.14658859999831053</v>
      </c>
      <c r="O107" s="235">
        <f t="shared" si="57"/>
        <v>0.29577145272066302</v>
      </c>
      <c r="P107" s="235">
        <f t="shared" si="57"/>
        <v>0.40647543844212108</v>
      </c>
      <c r="Q107" s="235">
        <f t="shared" si="57"/>
        <v>0.48100887207280335</v>
      </c>
    </row>
    <row r="108" spans="1:17" hidden="1" outlineLevel="2">
      <c r="E108" s="211" t="s">
        <v>745</v>
      </c>
      <c r="F108" s="211"/>
      <c r="G108" s="211" t="s">
        <v>255</v>
      </c>
      <c r="H108" s="211"/>
      <c r="I108" s="211"/>
      <c r="J108" s="211">
        <f t="shared" ref="J108:Q108" si="58" xml:space="preserve"> SUM(J106:J107)</f>
        <v>0</v>
      </c>
      <c r="K108" s="211">
        <f t="shared" si="58"/>
        <v>0</v>
      </c>
      <c r="L108" s="211">
        <f t="shared" si="58"/>
        <v>0</v>
      </c>
      <c r="M108" s="211">
        <f t="shared" si="58"/>
        <v>0</v>
      </c>
      <c r="N108" s="211">
        <f t="shared" si="58"/>
        <v>7.4606652164391782</v>
      </c>
      <c r="O108" s="211">
        <f t="shared" si="58"/>
        <v>14.548957645264206</v>
      </c>
      <c r="P108" s="211">
        <f t="shared" si="58"/>
        <v>19.762448697590212</v>
      </c>
      <c r="Q108" s="211">
        <f t="shared" si="58"/>
        <v>23.386193256490426</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7.4606652164391782</v>
      </c>
      <c r="O110" s="261">
        <f t="shared" si="59"/>
        <v>14.548957645264206</v>
      </c>
      <c r="P110" s="261">
        <f t="shared" si="59"/>
        <v>19.762448697590212</v>
      </c>
      <c r="Q110" s="261">
        <f t="shared" si="59"/>
        <v>23.386193256490426</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7.6226464535776994</v>
      </c>
      <c r="N111" s="261">
        <f t="shared" si="60"/>
        <v>7.5661514181595484</v>
      </c>
      <c r="O111" s="261">
        <f t="shared" si="60"/>
        <v>5.9584385719026862</v>
      </c>
      <c r="P111" s="261">
        <f t="shared" si="60"/>
        <v>4.560560540023304</v>
      </c>
      <c r="Q111" s="261">
        <f t="shared" si="60"/>
        <v>4.5412694673190312</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0.161981237138526</v>
      </c>
      <c r="N112" s="261">
        <f t="shared" si="61"/>
        <v>0.47785898933455567</v>
      </c>
      <c r="O112" s="261">
        <f t="shared" si="61"/>
        <v>0.74494751957665961</v>
      </c>
      <c r="P112" s="261">
        <f t="shared" si="61"/>
        <v>0.9368159811230784</v>
      </c>
      <c r="Q112" s="261">
        <f t="shared" si="61"/>
        <v>1.0904151895813692</v>
      </c>
    </row>
    <row r="113" spans="1:17" hidden="1" outlineLevel="2">
      <c r="E113" s="260" t="s">
        <v>746</v>
      </c>
      <c r="F113" s="260"/>
      <c r="G113" s="260" t="s">
        <v>255</v>
      </c>
      <c r="H113" s="260"/>
      <c r="I113" s="260"/>
      <c r="J113" s="260">
        <f t="shared" ref="J113:Q113" si="62" xml:space="preserve"> J110 + J111 - J112</f>
        <v>0</v>
      </c>
      <c r="K113" s="260">
        <f t="shared" si="62"/>
        <v>0</v>
      </c>
      <c r="L113" s="260">
        <f t="shared" si="62"/>
        <v>0</v>
      </c>
      <c r="M113" s="260">
        <f t="shared" si="62"/>
        <v>7.4606652164391738</v>
      </c>
      <c r="N113" s="260">
        <f t="shared" si="62"/>
        <v>14.548957645264172</v>
      </c>
      <c r="O113" s="260">
        <f t="shared" si="62"/>
        <v>19.762448697590234</v>
      </c>
      <c r="P113" s="260">
        <f t="shared" si="62"/>
        <v>23.386193256490436</v>
      </c>
      <c r="Q113" s="260">
        <f t="shared" si="62"/>
        <v>26.837047534228088</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7.4606652164391782</v>
      </c>
      <c r="O115" s="84">
        <f t="shared" si="63"/>
        <v>14.548957645264206</v>
      </c>
      <c r="P115" s="84">
        <f t="shared" si="63"/>
        <v>19.762448697590212</v>
      </c>
      <c r="Q115" s="84">
        <f t="shared" si="63"/>
        <v>23.386193256490426</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7.4606652164391738</v>
      </c>
      <c r="N116" s="84">
        <f t="shared" si="64"/>
        <v>14.548957645264172</v>
      </c>
      <c r="O116" s="84">
        <f t="shared" si="64"/>
        <v>19.762448697590234</v>
      </c>
      <c r="P116" s="84">
        <f t="shared" si="64"/>
        <v>23.386193256490436</v>
      </c>
      <c r="Q116" s="84">
        <f t="shared" si="64"/>
        <v>26.837047534228088</v>
      </c>
    </row>
    <row r="117" spans="1:17" hidden="1" outlineLevel="2">
      <c r="E117" s="260" t="s">
        <v>747</v>
      </c>
      <c r="F117" s="260"/>
      <c r="G117" s="260" t="s">
        <v>255</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3.7303326082195869</v>
      </c>
      <c r="N117" s="260">
        <f t="shared" ref="N117" si="69" xml:space="preserve"> AVERAGE(N115:N116)</f>
        <v>11.004811430851674</v>
      </c>
      <c r="O117" s="260">
        <f t="shared" ref="O117" si="70" xml:space="preserve"> AVERAGE(O115:O116)</f>
        <v>17.15570317142722</v>
      </c>
      <c r="P117" s="260">
        <f t="shared" ref="P117" si="71" xml:space="preserve"> AVERAGE(P115:P116)</f>
        <v>21.574320977040323</v>
      </c>
      <c r="Q117" s="260">
        <f t="shared" ref="Q117" si="72" xml:space="preserve"> AVERAGE(Q115:Q116)</f>
        <v>25.111620395359257</v>
      </c>
    </row>
    <row r="118" spans="1:17" hidden="1" outlineLevel="2">
      <c r="F118" s="84"/>
      <c r="G118" s="84"/>
      <c r="H118" s="84"/>
      <c r="I118" s="84"/>
      <c r="J118" s="84"/>
      <c r="K118" s="84"/>
      <c r="L118" s="84"/>
      <c r="M118" s="84"/>
      <c r="N118" s="84"/>
      <c r="O118" s="84"/>
      <c r="P118" s="84"/>
      <c r="Q118" s="84"/>
    </row>
    <row r="119" spans="1:17" hidden="1" outlineLevel="2">
      <c r="C119" s="86" t="s">
        <v>530</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7.4606652164391738</v>
      </c>
      <c r="N120" s="84">
        <f t="shared" si="73"/>
        <v>14.548957645264172</v>
      </c>
      <c r="O120" s="84">
        <f t="shared" si="73"/>
        <v>19.762448697590234</v>
      </c>
      <c r="P120" s="84">
        <f t="shared" si="73"/>
        <v>23.386193256490436</v>
      </c>
      <c r="Q120" s="84">
        <f t="shared" si="73"/>
        <v>26.837047534228088</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7.46066521643918</v>
      </c>
      <c r="N121" s="181">
        <f xml:space="preserve"> Inp!N$106</f>
        <v>14.548957645264201</v>
      </c>
      <c r="O121" s="181">
        <f xml:space="preserve"> Inp!O$106</f>
        <v>19.762448697590202</v>
      </c>
      <c r="P121" s="181">
        <f xml:space="preserve"> Inp!P$106</f>
        <v>23.386193256490401</v>
      </c>
      <c r="Q121" s="181">
        <f xml:space="preserve"> Inp!Q$106</f>
        <v>26.837047534228098</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hidden="1" outlineLevel="1">
      <c r="A125" s="143"/>
      <c r="B125" s="144"/>
      <c r="C125" s="145"/>
      <c r="D125" s="146"/>
      <c r="E125" s="147"/>
      <c r="G125" s="149"/>
    </row>
    <row r="126" spans="1:17" s="92" customFormat="1" hidden="1" outlineLevel="1" collapsed="1">
      <c r="A126" s="11"/>
      <c r="B126" s="12" t="s">
        <v>749</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149.91973275907526</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149.91973275907526</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hidden="1" outlineLevel="2">
      <c r="A131" s="306"/>
      <c r="B131" s="307"/>
      <c r="C131" s="308"/>
      <c r="D131" s="250"/>
      <c r="E131" s="312" t="s">
        <v>750</v>
      </c>
      <c r="F131" s="312"/>
      <c r="G131" s="312" t="s">
        <v>255</v>
      </c>
      <c r="H131" s="312"/>
      <c r="I131" s="312"/>
      <c r="J131" s="312">
        <f t="shared" ref="J131:Q131" si="85" xml:space="preserve"> SUM(J128:J130)</f>
        <v>0</v>
      </c>
      <c r="K131" s="312">
        <f t="shared" si="85"/>
        <v>0</v>
      </c>
      <c r="L131" s="312">
        <f t="shared" si="85"/>
        <v>299.83946551815052</v>
      </c>
      <c r="M131" s="312">
        <f t="shared" si="85"/>
        <v>0</v>
      </c>
      <c r="N131" s="312">
        <f t="shared" si="85"/>
        <v>0</v>
      </c>
      <c r="O131" s="312">
        <f t="shared" si="85"/>
        <v>0</v>
      </c>
      <c r="P131" s="312">
        <f t="shared" si="85"/>
        <v>0</v>
      </c>
      <c r="Q131" s="312">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150.57014521642085</v>
      </c>
      <c r="N133" s="84">
        <f t="shared" si="86"/>
        <v>143.51395598312567</v>
      </c>
      <c r="O133" s="84">
        <f t="shared" si="86"/>
        <v>136.94777721412891</v>
      </c>
      <c r="P133" s="84">
        <f t="shared" si="86"/>
        <v>130.71304522629555</v>
      </c>
      <c r="Q133" s="84">
        <f t="shared" si="86"/>
        <v>124.76215780863915</v>
      </c>
    </row>
    <row r="134" spans="1:17" hidden="1"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149.91973275907529</v>
      </c>
      <c r="N134" s="84">
        <f t="shared" si="87"/>
        <v>141.56920364439523</v>
      </c>
      <c r="O134" s="84">
        <f t="shared" si="87"/>
        <v>133.68379900140226</v>
      </c>
      <c r="P134" s="84">
        <f t="shared" si="87"/>
        <v>126.23761139702451</v>
      </c>
      <c r="Q134" s="84">
        <f t="shared" si="87"/>
        <v>119.20617644221034</v>
      </c>
    </row>
    <row r="135" spans="1:17" hidden="1"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7.4606652164391782</v>
      </c>
      <c r="O135" s="84">
        <f t="shared" si="88"/>
        <v>14.548957645264206</v>
      </c>
      <c r="P135" s="84">
        <f t="shared" si="88"/>
        <v>19.762448697590212</v>
      </c>
      <c r="Q135" s="84">
        <f t="shared" si="88"/>
        <v>23.386193256490426</v>
      </c>
    </row>
    <row r="136" spans="1:17" s="310" customFormat="1" hidden="1" outlineLevel="2">
      <c r="A136" s="306"/>
      <c r="B136" s="307"/>
      <c r="C136" s="308"/>
      <c r="D136" s="250"/>
      <c r="E136" s="312" t="s">
        <v>751</v>
      </c>
      <c r="F136" s="312"/>
      <c r="G136" s="312" t="s">
        <v>255</v>
      </c>
      <c r="H136" s="312"/>
      <c r="I136" s="312"/>
      <c r="J136" s="312">
        <f t="shared" ref="J136:Q136" si="89" xml:space="preserve"> SUM(J133:J135)</f>
        <v>0</v>
      </c>
      <c r="K136" s="312">
        <f t="shared" si="89"/>
        <v>0</v>
      </c>
      <c r="L136" s="312">
        <f t="shared" si="89"/>
        <v>0</v>
      </c>
      <c r="M136" s="312">
        <f t="shared" si="89"/>
        <v>300.48987797549614</v>
      </c>
      <c r="N136" s="312">
        <f t="shared" si="89"/>
        <v>292.54382484396007</v>
      </c>
      <c r="O136" s="312">
        <f t="shared" si="89"/>
        <v>285.18053386079532</v>
      </c>
      <c r="P136" s="312">
        <f t="shared" si="89"/>
        <v>276.7131053209103</v>
      </c>
      <c r="Q136" s="312">
        <f t="shared" si="89"/>
        <v>267.35452750733987</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142.18338812786618</v>
      </c>
      <c r="N138" s="84">
        <f t="shared" si="90"/>
        <v>135.52022863486556</v>
      </c>
      <c r="O138" s="84">
        <f t="shared" si="90"/>
        <v>129.31978602330196</v>
      </c>
      <c r="P138" s="84">
        <f t="shared" si="90"/>
        <v>123.43232860719091</v>
      </c>
      <c r="Q138" s="84">
        <f t="shared" si="90"/>
        <v>117.81290561869794</v>
      </c>
    </row>
    <row r="139" spans="1:17" hidden="1"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141.56920364439478</v>
      </c>
      <c r="N139" s="84">
        <f t="shared" si="91"/>
        <v>133.68379900140243</v>
      </c>
      <c r="O139" s="84">
        <f t="shared" si="91"/>
        <v>126.23761139702415</v>
      </c>
      <c r="P139" s="84">
        <f t="shared" si="91"/>
        <v>119.20617644221026</v>
      </c>
      <c r="Q139" s="84">
        <f t="shared" si="91"/>
        <v>112.56639241437924</v>
      </c>
    </row>
    <row r="140" spans="1:17" hidden="1"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7.4606652164391738</v>
      </c>
      <c r="N140" s="84">
        <f t="shared" si="92"/>
        <v>14.548957645264172</v>
      </c>
      <c r="O140" s="84">
        <f t="shared" si="92"/>
        <v>19.762448697590234</v>
      </c>
      <c r="P140" s="84">
        <f t="shared" si="92"/>
        <v>23.386193256490436</v>
      </c>
      <c r="Q140" s="84">
        <f t="shared" si="92"/>
        <v>26.837047534228088</v>
      </c>
    </row>
    <row r="141" spans="1:17" hidden="1" outlineLevel="2">
      <c r="E141" s="211" t="s">
        <v>752</v>
      </c>
      <c r="F141" s="211"/>
      <c r="G141" s="211" t="s">
        <v>255</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291.21325698870015</v>
      </c>
      <c r="N141" s="211">
        <f t="shared" ref="N141" si="97" xml:space="preserve"> SUM(N138:N140)</f>
        <v>283.75298528153218</v>
      </c>
      <c r="O141" s="211">
        <f t="shared" ref="O141" si="98" xml:space="preserve"> SUM(O138:O140)</f>
        <v>275.31984611791637</v>
      </c>
      <c r="P141" s="211">
        <f t="shared" ref="P141" si="99" xml:space="preserve"> SUM(P138:P140)</f>
        <v>266.0246983058916</v>
      </c>
      <c r="Q141" s="211">
        <f t="shared" ref="Q141" si="100" xml:space="preserve"> SUM(Q138:Q140)</f>
        <v>257.21634556730527</v>
      </c>
    </row>
    <row r="142" spans="1:17" s="148" customFormat="1" hidden="1" outlineLevel="2">
      <c r="A142" s="143"/>
      <c r="B142" s="144"/>
      <c r="C142" s="145"/>
      <c r="D142" s="146"/>
      <c r="E142" s="147"/>
      <c r="G142" s="149"/>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300.48987797549614</v>
      </c>
      <c r="N143" s="84">
        <f t="shared" si="101"/>
        <v>292.54382484396007</v>
      </c>
      <c r="O143" s="84">
        <f t="shared" si="101"/>
        <v>285.18053386079532</v>
      </c>
      <c r="P143" s="84">
        <f t="shared" si="101"/>
        <v>276.7131053209103</v>
      </c>
      <c r="Q143" s="84">
        <f t="shared" si="101"/>
        <v>267.35452750733987</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291.21325698870015</v>
      </c>
      <c r="N144" s="84">
        <f t="shared" si="102"/>
        <v>283.75298528153218</v>
      </c>
      <c r="O144" s="84">
        <f t="shared" si="102"/>
        <v>275.31984611791637</v>
      </c>
      <c r="P144" s="84">
        <f t="shared" si="102"/>
        <v>266.0246983058916</v>
      </c>
      <c r="Q144" s="84">
        <f t="shared" si="102"/>
        <v>257.21634556730527</v>
      </c>
    </row>
    <row r="145" spans="1:17" hidden="1" outlineLevel="2">
      <c r="E145" s="211" t="s">
        <v>753</v>
      </c>
      <c r="F145" s="211"/>
      <c r="G145" s="211" t="s">
        <v>255</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295.85156748209818</v>
      </c>
      <c r="N145" s="211">
        <f t="shared" ref="N145" si="107" xml:space="preserve"> AVERAGE(N143:N144)</f>
        <v>288.14840506274612</v>
      </c>
      <c r="O145" s="211">
        <f t="shared" ref="O145" si="108" xml:space="preserve"> AVERAGE(O143:O144)</f>
        <v>280.25018998935582</v>
      </c>
      <c r="P145" s="211">
        <f t="shared" ref="P145" si="109" xml:space="preserve"> AVERAGE(P143:P144)</f>
        <v>271.36890181340095</v>
      </c>
      <c r="Q145" s="211">
        <f t="shared" ref="Q145" si="110" xml:space="preserve"> AVERAGE(Q143:Q144)</f>
        <v>262.28543653732254</v>
      </c>
    </row>
    <row r="146" spans="1:17" hidden="1" outlineLevel="2">
      <c r="F146" s="84"/>
      <c r="G146" s="84"/>
      <c r="H146" s="84"/>
      <c r="I146" s="84"/>
      <c r="J146" s="84"/>
      <c r="K146" s="84"/>
      <c r="L146" s="84"/>
      <c r="M146" s="84"/>
      <c r="N146" s="84"/>
      <c r="O146" s="84"/>
      <c r="P146" s="84"/>
      <c r="Q146" s="84"/>
    </row>
    <row r="147" spans="1:17" hidden="1" outlineLevel="2">
      <c r="C147" s="86" t="s">
        <v>530</v>
      </c>
      <c r="F147" s="84"/>
      <c r="G147" s="84"/>
      <c r="H147" s="84"/>
      <c r="I147" s="84"/>
      <c r="J147" s="84"/>
      <c r="K147" s="84"/>
      <c r="L147" s="84"/>
      <c r="M147" s="84"/>
      <c r="N147" s="84"/>
      <c r="O147" s="84"/>
      <c r="P147" s="84"/>
      <c r="Q147" s="84"/>
    </row>
    <row r="148" spans="1:17" s="187" customFormat="1" hidden="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312.31366286025701</v>
      </c>
      <c r="N148" s="181">
        <f xml:space="preserve"> Inp!N$107</f>
        <v>309.344688871637</v>
      </c>
      <c r="O148" s="181">
        <f xml:space="preserve"> Inp!O$107</f>
        <v>307.46098108488502</v>
      </c>
      <c r="P148" s="181">
        <f xml:space="preserve"> Inp!P$107</f>
        <v>304.51382086437201</v>
      </c>
      <c r="Q148" s="181">
        <f xml:space="preserve"> Inp!Q$107</f>
        <v>300.41194136738397</v>
      </c>
    </row>
    <row r="149" spans="1:17" s="187" customFormat="1" hidden="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6.8852251732403298</v>
      </c>
      <c r="N149" s="181">
        <f xml:space="preserve"> Inp!N$108</f>
        <v>7.64161986307733</v>
      </c>
      <c r="O149" s="181">
        <f xml:space="preserve"> Inp!O$108</f>
        <v>7.9591211219833502</v>
      </c>
      <c r="P149" s="181">
        <f xml:space="preserve"> Inp!P$108</f>
        <v>7.9681467898732503</v>
      </c>
      <c r="Q149" s="181">
        <f xml:space="preserve"> Inp!Q$108</f>
        <v>7.8419144194430501</v>
      </c>
    </row>
    <row r="150" spans="1:17" s="187" customFormat="1" hidden="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hidden="1" outlineLevel="2">
      <c r="A151" s="237"/>
      <c r="B151" s="220"/>
      <c r="C151" s="238"/>
      <c r="D151" s="239"/>
      <c r="E151" s="196" t="s">
        <v>754</v>
      </c>
      <c r="F151" s="196"/>
      <c r="G151" s="196" t="s">
        <v>255</v>
      </c>
      <c r="H151" s="196"/>
      <c r="I151" s="196"/>
      <c r="J151" s="196">
        <f t="shared" ref="J151:Q151" si="111" xml:space="preserve"> J148 / J150</f>
        <v>0</v>
      </c>
      <c r="K151" s="196">
        <f t="shared" si="111"/>
        <v>0</v>
      </c>
      <c r="L151" s="196">
        <f t="shared" si="111"/>
        <v>0</v>
      </c>
      <c r="M151" s="196">
        <f t="shared" si="111"/>
        <v>294.00821231279065</v>
      </c>
      <c r="N151" s="196">
        <f t="shared" si="111"/>
        <v>285.49144232412351</v>
      </c>
      <c r="O151" s="196">
        <f t="shared" si="111"/>
        <v>277.98445981621427</v>
      </c>
      <c r="P151" s="196">
        <f t="shared" si="111"/>
        <v>269.6570481076547</v>
      </c>
      <c r="Q151" s="196">
        <f t="shared" si="111"/>
        <v>260.55308355131274</v>
      </c>
    </row>
    <row r="152" spans="1:17" s="224" customFormat="1" hidden="1" outlineLevel="2">
      <c r="A152" s="219"/>
      <c r="B152" s="220"/>
      <c r="C152" s="221"/>
      <c r="D152" s="222"/>
      <c r="E152" s="223" t="s">
        <v>755</v>
      </c>
      <c r="F152" s="223"/>
      <c r="G152" s="223" t="s">
        <v>255</v>
      </c>
      <c r="H152" s="223"/>
      <c r="I152" s="223"/>
      <c r="J152" s="223">
        <f t="shared" ref="J152:Q152" si="112" xml:space="preserve"> J149 / J150</f>
        <v>0</v>
      </c>
      <c r="K152" s="223">
        <f t="shared" si="112"/>
        <v>0</v>
      </c>
      <c r="L152" s="223">
        <f t="shared" si="112"/>
        <v>0</v>
      </c>
      <c r="M152" s="223">
        <f t="shared" si="112"/>
        <v>6.4816656627064724</v>
      </c>
      <c r="N152" s="223">
        <f t="shared" si="112"/>
        <v>7.0523825198365797</v>
      </c>
      <c r="O152" s="223">
        <f t="shared" si="112"/>
        <v>7.1960740445810387</v>
      </c>
      <c r="P152" s="223">
        <f t="shared" si="112"/>
        <v>7.0560572132543831</v>
      </c>
      <c r="Q152" s="223">
        <f t="shared" si="112"/>
        <v>6.8014439560265272</v>
      </c>
    </row>
    <row r="153" spans="1:17" s="224" customFormat="1" hidden="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hidden="1" outlineLevel="2">
      <c r="A154" s="11"/>
      <c r="B154" s="12"/>
      <c r="C154" s="13"/>
      <c r="D154" s="14"/>
      <c r="E154" s="8" t="s">
        <v>756</v>
      </c>
      <c r="F154" s="8"/>
      <c r="G154" s="8" t="s">
        <v>255</v>
      </c>
      <c r="H154" s="8"/>
      <c r="I154" s="8"/>
      <c r="J154" s="8">
        <f t="shared" ref="J154:Q154" si="114" xml:space="preserve"> SUM(J151:J153)</f>
        <v>0</v>
      </c>
      <c r="K154" s="8">
        <f t="shared" si="114"/>
        <v>0</v>
      </c>
      <c r="L154" s="8">
        <f t="shared" si="114"/>
        <v>0</v>
      </c>
      <c r="M154" s="8">
        <f t="shared" si="114"/>
        <v>300.48987797549711</v>
      </c>
      <c r="N154" s="8">
        <f t="shared" si="114"/>
        <v>292.54382484396007</v>
      </c>
      <c r="O154" s="8">
        <f t="shared" si="114"/>
        <v>285.18053386079532</v>
      </c>
      <c r="P154" s="8">
        <f t="shared" si="114"/>
        <v>276.71310532090911</v>
      </c>
      <c r="Q154" s="8">
        <f t="shared" si="114"/>
        <v>267.35452750733924</v>
      </c>
    </row>
    <row r="155" spans="1:17" s="240" customFormat="1" hidden="1" outlineLevel="2">
      <c r="A155" s="237"/>
      <c r="B155" s="241"/>
      <c r="C155" s="238"/>
      <c r="D155" s="239"/>
      <c r="E155" s="196"/>
      <c r="F155" s="196"/>
      <c r="G155" s="196"/>
      <c r="H155" s="196"/>
      <c r="I155" s="196"/>
      <c r="J155" s="196"/>
      <c r="K155" s="196"/>
      <c r="L155" s="196"/>
      <c r="M155" s="196"/>
      <c r="N155" s="196"/>
      <c r="O155" s="196"/>
      <c r="P155" s="196"/>
      <c r="Q155" s="196"/>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300.48987797549614</v>
      </c>
      <c r="N156" s="84">
        <f t="shared" si="115"/>
        <v>292.54382484396007</v>
      </c>
      <c r="O156" s="84">
        <f t="shared" si="115"/>
        <v>285.18053386079532</v>
      </c>
      <c r="P156" s="84">
        <f t="shared" si="115"/>
        <v>276.7131053209103</v>
      </c>
      <c r="Q156" s="84">
        <f t="shared" si="115"/>
        <v>267.35452750733987</v>
      </c>
    </row>
    <row r="157" spans="1:17" s="240" customFormat="1" hidden="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300.48987797549711</v>
      </c>
      <c r="N157" s="196">
        <f t="shared" si="116"/>
        <v>292.54382484396007</v>
      </c>
      <c r="O157" s="196">
        <f t="shared" si="116"/>
        <v>285.18053386079532</v>
      </c>
      <c r="P157" s="196">
        <f t="shared" si="116"/>
        <v>276.71310532090911</v>
      </c>
      <c r="Q157" s="196">
        <f t="shared" si="116"/>
        <v>267.35452750733924</v>
      </c>
    </row>
    <row r="158" spans="1:17" s="224" customFormat="1" hidden="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hidden="1" outlineLevel="2"/>
    <row r="160" spans="1:17" hidden="1" outlineLevel="2">
      <c r="C160" s="86" t="s">
        <v>530</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291.21325698870015</v>
      </c>
      <c r="N161" s="84">
        <f t="shared" si="118"/>
        <v>283.75298528153218</v>
      </c>
      <c r="O161" s="84">
        <f t="shared" si="118"/>
        <v>275.31984611791637</v>
      </c>
      <c r="P161" s="84">
        <f t="shared" si="118"/>
        <v>266.0246983058916</v>
      </c>
      <c r="Q161" s="84">
        <f t="shared" si="118"/>
        <v>257.21634556730527</v>
      </c>
    </row>
    <row r="162" spans="1:17" s="187" customFormat="1" hidden="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291.213256988701</v>
      </c>
      <c r="N162" s="181">
        <f xml:space="preserve"> Inp!N$109</f>
        <v>283.75298528153201</v>
      </c>
      <c r="O162" s="181">
        <f xml:space="preserve"> Inp!O$109</f>
        <v>275.31984611791597</v>
      </c>
      <c r="P162" s="181">
        <f xml:space="preserve"> Inp!P$109</f>
        <v>266.02469830589098</v>
      </c>
      <c r="Q162" s="181">
        <f xml:space="preserve"> Inp!Q$109</f>
        <v>257.21634556730498</v>
      </c>
    </row>
    <row r="163" spans="1:17" s="240" customFormat="1" hidden="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hidden="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hidden="1" outlineLevel="2"/>
    <row r="166" spans="1:17" hidden="1" outlineLevel="2"/>
    <row r="167" spans="1:17" hidden="1" outlineLevel="1"/>
    <row r="168" spans="1:17" hidden="1"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295.85156748209818</v>
      </c>
      <c r="N171" s="84">
        <f t="shared" si="121"/>
        <v>288.14840506274612</v>
      </c>
      <c r="O171" s="84">
        <f t="shared" si="121"/>
        <v>280.25018998935582</v>
      </c>
      <c r="P171" s="84">
        <f t="shared" si="121"/>
        <v>271.36890181340095</v>
      </c>
      <c r="Q171" s="84">
        <f t="shared" si="121"/>
        <v>262.28543653732254</v>
      </c>
    </row>
    <row r="172" spans="1:17" hidden="1" outlineLevel="2">
      <c r="B172" s="269"/>
      <c r="E172" s="84" t="s">
        <v>760</v>
      </c>
      <c r="G172" s="70" t="s">
        <v>255</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118.34062699283928</v>
      </c>
      <c r="N172" s="84">
        <f t="shared" ref="N172" si="126" xml:space="preserve"> N170 * N171</f>
        <v>115.25936202509845</v>
      </c>
      <c r="O172" s="84">
        <f t="shared" ref="O172" si="127" xml:space="preserve"> O170 * O171</f>
        <v>112.10007599574233</v>
      </c>
      <c r="P172" s="84">
        <f t="shared" ref="P172" si="128" xml:space="preserve"> P170 * P171</f>
        <v>108.54756072536038</v>
      </c>
      <c r="Q172" s="84">
        <f t="shared" ref="Q172" si="129" xml:space="preserve"> Q170 * Q171</f>
        <v>104.91417461492902</v>
      </c>
    </row>
    <row r="173" spans="1:17" hidden="1" outlineLevel="1"/>
    <row r="174" spans="1:17" hidden="1"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0.30715000000000003</v>
      </c>
      <c r="N176" s="301">
        <f xml:space="preserve"> Inp!N$214</f>
        <v>0.30374999999999996</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295.85156748209818</v>
      </c>
      <c r="N177" s="84">
        <f t="shared" si="130"/>
        <v>288.14840506274612</v>
      </c>
      <c r="O177" s="84">
        <f t="shared" si="130"/>
        <v>280.25018998935582</v>
      </c>
      <c r="P177" s="84">
        <f t="shared" si="130"/>
        <v>271.36890181340095</v>
      </c>
      <c r="Q177" s="84">
        <f t="shared" si="130"/>
        <v>262.28543653732254</v>
      </c>
    </row>
    <row r="178" spans="1:20" hidden="1" outlineLevel="2">
      <c r="E178" s="84" t="s">
        <v>762</v>
      </c>
      <c r="G178" s="70" t="s">
        <v>255</v>
      </c>
      <c r="J178" s="84">
        <f t="shared" ref="J178:Q178" si="131" xml:space="preserve"> J176 * J177</f>
        <v>0</v>
      </c>
      <c r="K178" s="84">
        <f t="shared" si="131"/>
        <v>0</v>
      </c>
      <c r="L178" s="84">
        <f t="shared" si="131"/>
        <v>0</v>
      </c>
      <c r="M178" s="84">
        <f t="shared" si="131"/>
        <v>90.870808952126467</v>
      </c>
      <c r="N178" s="84">
        <f t="shared" si="131"/>
        <v>87.525078037809124</v>
      </c>
      <c r="O178" s="84">
        <f t="shared" si="131"/>
        <v>0</v>
      </c>
      <c r="P178" s="84">
        <f t="shared" si="131"/>
        <v>0</v>
      </c>
      <c r="Q178" s="84">
        <f t="shared" si="131"/>
        <v>0</v>
      </c>
    </row>
    <row r="179" spans="1:20" hidden="1" outlineLevel="1"/>
    <row r="180" spans="1:20" hidden="1"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885.97074589756801</v>
      </c>
      <c r="N186" s="293">
        <f>Inp!N$114</f>
        <v>863.99524174467399</v>
      </c>
      <c r="O186" s="293">
        <f>Inp!O$114</f>
        <v>846.94896149405804</v>
      </c>
      <c r="P186" s="293">
        <f>Inp!P$114</f>
        <v>831.78404970127201</v>
      </c>
      <c r="Q186" s="293">
        <f>Inp!Q$114</f>
        <v>817.28372471963996</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21.491959432411299</v>
      </c>
      <c r="N187" s="293">
        <f>Inp!N$115</f>
        <v>25.563587678767</v>
      </c>
      <c r="O187" s="293">
        <f>Inp!O$115</f>
        <v>26.682011829407902</v>
      </c>
      <c r="P187" s="293">
        <f>Inp!P$115</f>
        <v>26.617089590441299</v>
      </c>
      <c r="Q187" s="293">
        <f>Inp!Q$115</f>
        <v>26.153079191029001</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43.467463585306</v>
      </c>
      <c r="N188" s="293">
        <f>Inp!N$116</f>
        <v>42.609867929382801</v>
      </c>
      <c r="O188" s="293">
        <f>Inp!O$116</f>
        <v>41.846923622193998</v>
      </c>
      <c r="P188" s="293">
        <f>Inp!P$116</f>
        <v>41.117414572073102</v>
      </c>
      <c r="Q188" s="293">
        <f>Inp!Q$116</f>
        <v>40.400622907321001</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255</v>
      </c>
      <c r="H190" s="274"/>
      <c r="I190" s="274"/>
      <c r="J190" s="274">
        <f t="shared" ref="J190" si="132" xml:space="preserve"> IF(J189 = 1, K186 * J189, 0)</f>
        <v>0</v>
      </c>
      <c r="K190" s="274">
        <f t="shared" ref="K190" si="133" xml:space="preserve"> IF(K189 = 1, L186 * K189, 0)</f>
        <v>0</v>
      </c>
      <c r="L190" s="274">
        <f t="shared" ref="L190" si="134" xml:space="preserve"> IF(L189 = 1, M186 * L189, 0)</f>
        <v>885.97074589756801</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255</v>
      </c>
      <c r="H194" s="117"/>
      <c r="I194" s="117"/>
      <c r="J194" s="117">
        <f t="shared" ref="J194:Q194" si="140" xml:space="preserve"> J190 / J192</f>
        <v>0</v>
      </c>
      <c r="K194" s="117">
        <f t="shared" si="140"/>
        <v>0</v>
      </c>
      <c r="L194" s="117">
        <f xml:space="preserve"> L190 / L192</f>
        <v>850.58396895529972</v>
      </c>
      <c r="M194" s="117">
        <f t="shared" si="140"/>
        <v>0</v>
      </c>
      <c r="N194" s="117">
        <f t="shared" si="140"/>
        <v>0</v>
      </c>
      <c r="O194" s="117">
        <f t="shared" si="140"/>
        <v>0</v>
      </c>
      <c r="P194" s="117">
        <f t="shared" si="140"/>
        <v>0</v>
      </c>
      <c r="Q194" s="117">
        <f t="shared" si="140"/>
        <v>0</v>
      </c>
    </row>
    <row r="195" spans="1:17" hidden="1" outlineLevel="2">
      <c r="E195" s="84" t="s">
        <v>766</v>
      </c>
      <c r="F195" s="84"/>
      <c r="G195" s="84" t="s">
        <v>255</v>
      </c>
      <c r="H195" s="84"/>
      <c r="I195" s="84"/>
      <c r="J195" s="84">
        <f t="shared" ref="J195:Q195" si="141" xml:space="preserve"> J186 / J192</f>
        <v>0</v>
      </c>
      <c r="K195" s="84">
        <f t="shared" si="141"/>
        <v>0</v>
      </c>
      <c r="L195" s="84">
        <f t="shared" si="141"/>
        <v>0</v>
      </c>
      <c r="M195" s="84">
        <f t="shared" si="141"/>
        <v>834.04188205280389</v>
      </c>
      <c r="N195" s="84">
        <f t="shared" si="141"/>
        <v>797.37346914405884</v>
      </c>
      <c r="O195" s="84">
        <f t="shared" si="141"/>
        <v>765.75131166913354</v>
      </c>
      <c r="P195" s="84">
        <f t="shared" si="141"/>
        <v>736.57225431937138</v>
      </c>
      <c r="Q195" s="84">
        <f t="shared" si="141"/>
        <v>708.84597210996276</v>
      </c>
    </row>
    <row r="196" spans="1:17" hidden="1" outlineLevel="2">
      <c r="E196" s="84" t="s">
        <v>767</v>
      </c>
      <c r="F196" s="84"/>
      <c r="G196" s="84" t="s">
        <v>255</v>
      </c>
      <c r="H196" s="84"/>
      <c r="I196" s="84"/>
      <c r="J196" s="84">
        <f t="shared" ref="J196:Q196" si="142" xml:space="preserve"> J187 / J192</f>
        <v>0</v>
      </c>
      <c r="K196" s="84">
        <f t="shared" si="142"/>
        <v>0</v>
      </c>
      <c r="L196" s="84">
        <f t="shared" si="142"/>
        <v>0</v>
      </c>
      <c r="M196" s="84">
        <f t="shared" si="142"/>
        <v>20.232264301064475</v>
      </c>
      <c r="N196" s="84">
        <f t="shared" si="142"/>
        <v>23.592406076248412</v>
      </c>
      <c r="O196" s="84">
        <f t="shared" si="142"/>
        <v>24.123986786993402</v>
      </c>
      <c r="P196" s="84">
        <f t="shared" si="142"/>
        <v>23.570312138220412</v>
      </c>
      <c r="Q196" s="84">
        <f t="shared" si="142"/>
        <v>22.683071107519261</v>
      </c>
    </row>
    <row r="197" spans="1:17" hidden="1" outlineLevel="2">
      <c r="E197" s="84" t="s">
        <v>768</v>
      </c>
      <c r="F197" s="84"/>
      <c r="G197" s="84" t="s">
        <v>255</v>
      </c>
      <c r="H197" s="84"/>
      <c r="I197" s="84"/>
      <c r="J197" s="84">
        <f t="shared" ref="J197:Q197" si="143" xml:space="preserve"> J188 / J192</f>
        <v>0</v>
      </c>
      <c r="K197" s="84">
        <f t="shared" si="143"/>
        <v>0</v>
      </c>
      <c r="L197" s="84">
        <f t="shared" si="143"/>
        <v>0</v>
      </c>
      <c r="M197" s="84">
        <f t="shared" si="143"/>
        <v>40.91973161035029</v>
      </c>
      <c r="N197" s="84">
        <f t="shared" si="143"/>
        <v>39.324265423052701</v>
      </c>
      <c r="O197" s="84">
        <f t="shared" si="143"/>
        <v>37.835026796048467</v>
      </c>
      <c r="P197" s="84">
        <f t="shared" si="143"/>
        <v>36.410828933318683</v>
      </c>
      <c r="Q197" s="84">
        <f t="shared" si="143"/>
        <v>35.040241170117355</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834.04188205280389</v>
      </c>
      <c r="N199" s="84">
        <f t="shared" si="144"/>
        <v>797.37346914405884</v>
      </c>
      <c r="O199" s="84">
        <f t="shared" si="144"/>
        <v>765.75131166913354</v>
      </c>
      <c r="P199" s="84">
        <f t="shared" si="144"/>
        <v>736.57225431937138</v>
      </c>
      <c r="Q199" s="84">
        <f t="shared" si="144"/>
        <v>708.84597210996276</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20.232264301064475</v>
      </c>
      <c r="N200" s="84">
        <f t="shared" si="145"/>
        <v>23.592406076248412</v>
      </c>
      <c r="O200" s="84">
        <f t="shared" si="145"/>
        <v>24.123986786993402</v>
      </c>
      <c r="P200" s="84">
        <f t="shared" si="145"/>
        <v>23.570312138220412</v>
      </c>
      <c r="Q200" s="84">
        <f t="shared" si="145"/>
        <v>22.683071107519261</v>
      </c>
    </row>
    <row r="201" spans="1:17" hidden="1" outlineLevel="2">
      <c r="E201" s="211" t="s">
        <v>769</v>
      </c>
      <c r="F201" s="211"/>
      <c r="G201" s="211" t="s">
        <v>255</v>
      </c>
      <c r="H201" s="211"/>
      <c r="I201" s="211"/>
      <c r="J201" s="211">
        <f t="shared" ref="J201:Q201" si="146" xml:space="preserve"> SUM(J199:J200)</f>
        <v>0</v>
      </c>
      <c r="K201" s="211">
        <f t="shared" si="146"/>
        <v>0</v>
      </c>
      <c r="L201" s="211">
        <f t="shared" si="146"/>
        <v>0</v>
      </c>
      <c r="M201" s="211">
        <f t="shared" si="146"/>
        <v>854.27414635386833</v>
      </c>
      <c r="N201" s="211">
        <f t="shared" si="146"/>
        <v>820.96587522030723</v>
      </c>
      <c r="O201" s="211">
        <f t="shared" si="146"/>
        <v>789.87529845612698</v>
      </c>
      <c r="P201" s="211">
        <f t="shared" si="146"/>
        <v>760.14256645759178</v>
      </c>
      <c r="Q201" s="211">
        <f t="shared" si="146"/>
        <v>731.52904321748201</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854.27414635386833</v>
      </c>
      <c r="N203" s="309">
        <f t="shared" si="147"/>
        <v>820.96587522030723</v>
      </c>
      <c r="O203" s="309">
        <f t="shared" si="147"/>
        <v>789.87529845612698</v>
      </c>
      <c r="P203" s="309">
        <f t="shared" si="147"/>
        <v>760.14256645759178</v>
      </c>
      <c r="Q203" s="309">
        <f t="shared" si="147"/>
        <v>731.52904321748201</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40.91973161035029</v>
      </c>
      <c r="N204" s="309">
        <f t="shared" si="148"/>
        <v>39.324265423052701</v>
      </c>
      <c r="O204" s="309">
        <f t="shared" si="148"/>
        <v>37.835026796048467</v>
      </c>
      <c r="P204" s="309">
        <f t="shared" si="148"/>
        <v>36.410828933318683</v>
      </c>
      <c r="Q204" s="309">
        <f t="shared" si="148"/>
        <v>35.040241170117355</v>
      </c>
    </row>
    <row r="205" spans="1:17" s="310" customFormat="1" hidden="1" outlineLevel="2">
      <c r="A205" s="306"/>
      <c r="B205" s="307"/>
      <c r="C205" s="308"/>
      <c r="D205" s="250"/>
      <c r="E205" s="312" t="s">
        <v>770</v>
      </c>
      <c r="F205" s="312"/>
      <c r="G205" s="312" t="s">
        <v>255</v>
      </c>
      <c r="H205" s="312"/>
      <c r="I205" s="312"/>
      <c r="J205" s="312">
        <f t="shared" ref="J205:Q205" si="149" xml:space="preserve"> J203 - J204</f>
        <v>0</v>
      </c>
      <c r="K205" s="312">
        <f t="shared" si="149"/>
        <v>0</v>
      </c>
      <c r="L205" s="312">
        <f t="shared" si="149"/>
        <v>0</v>
      </c>
      <c r="M205" s="312">
        <f t="shared" si="149"/>
        <v>813.35441474351808</v>
      </c>
      <c r="N205" s="312">
        <f t="shared" si="149"/>
        <v>781.64160979725455</v>
      </c>
      <c r="O205" s="312">
        <f t="shared" si="149"/>
        <v>752.04027166007847</v>
      </c>
      <c r="P205" s="312">
        <f t="shared" si="149"/>
        <v>723.73173752427306</v>
      </c>
      <c r="Q205" s="312">
        <f t="shared" si="149"/>
        <v>696.48880204736463</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854.27414635386833</v>
      </c>
      <c r="N207" s="91">
        <f t="shared" si="150"/>
        <v>820.96587522030723</v>
      </c>
      <c r="O207" s="91">
        <f t="shared" si="150"/>
        <v>789.87529845612698</v>
      </c>
      <c r="P207" s="91">
        <f t="shared" si="150"/>
        <v>760.14256645759178</v>
      </c>
      <c r="Q207" s="91">
        <f t="shared" si="150"/>
        <v>731.52904321748201</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813.35441474351808</v>
      </c>
      <c r="N208" s="91">
        <f t="shared" si="151"/>
        <v>781.64160979725455</v>
      </c>
      <c r="O208" s="91">
        <f t="shared" si="151"/>
        <v>752.04027166007847</v>
      </c>
      <c r="P208" s="91">
        <f t="shared" si="151"/>
        <v>723.73173752427306</v>
      </c>
      <c r="Q208" s="91">
        <f t="shared" si="151"/>
        <v>696.48880204736463</v>
      </c>
    </row>
    <row r="209" spans="1:17" s="310" customFormat="1" hidden="1" outlineLevel="2">
      <c r="A209" s="306"/>
      <c r="B209" s="307"/>
      <c r="C209" s="308"/>
      <c r="D209" s="250"/>
      <c r="E209" s="312" t="s">
        <v>771</v>
      </c>
      <c r="F209" s="312"/>
      <c r="G209" s="312" t="s">
        <v>255</v>
      </c>
      <c r="H209" s="312"/>
      <c r="I209" s="312"/>
      <c r="J209" s="312">
        <f t="shared" ref="J209:Q209" si="152" xml:space="preserve"> AVERAGE(J207:J208)</f>
        <v>0</v>
      </c>
      <c r="K209" s="312">
        <f t="shared" si="152"/>
        <v>0</v>
      </c>
      <c r="L209" s="312">
        <f t="shared" si="152"/>
        <v>0</v>
      </c>
      <c r="M209" s="312">
        <f t="shared" si="152"/>
        <v>833.8142805486932</v>
      </c>
      <c r="N209" s="312">
        <f t="shared" si="152"/>
        <v>801.30374250878094</v>
      </c>
      <c r="O209" s="312">
        <f t="shared" si="152"/>
        <v>770.95778505810267</v>
      </c>
      <c r="P209" s="312">
        <f t="shared" si="152"/>
        <v>741.93715199093242</v>
      </c>
      <c r="Q209" s="312">
        <f t="shared" si="152"/>
        <v>714.00892263242326</v>
      </c>
    </row>
    <row r="210" spans="1:17" hidden="1" outlineLevel="2">
      <c r="F210" s="84"/>
      <c r="G210" s="84"/>
      <c r="H210" s="84"/>
      <c r="I210" s="84"/>
      <c r="J210" s="84"/>
      <c r="K210" s="84"/>
      <c r="L210" s="84"/>
      <c r="M210" s="84"/>
      <c r="N210" s="84"/>
      <c r="O210" s="84"/>
      <c r="P210" s="84"/>
      <c r="Q210" s="84"/>
    </row>
    <row r="211" spans="1:17" hidden="1" outlineLevel="2">
      <c r="C211" s="86" t="s">
        <v>530</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813.35441474351808</v>
      </c>
      <c r="N212" s="84">
        <f t="shared" si="153"/>
        <v>781.64160979725455</v>
      </c>
      <c r="O212" s="84">
        <f t="shared" si="153"/>
        <v>752.04027166007847</v>
      </c>
      <c r="P212" s="84">
        <f t="shared" si="153"/>
        <v>723.73173752427306</v>
      </c>
      <c r="Q212" s="84">
        <f t="shared" si="153"/>
        <v>696.48880204736463</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813.35441474351796</v>
      </c>
      <c r="N213" s="181">
        <f xml:space="preserve"> Inp!N$117</f>
        <v>781.64160979725398</v>
      </c>
      <c r="O213" s="181">
        <f xml:space="preserve"> Inp!O$117</f>
        <v>752.04027166007802</v>
      </c>
      <c r="P213" s="181">
        <f xml:space="preserve"> Inp!P$117</f>
        <v>723.73173752427294</v>
      </c>
      <c r="Q213" s="181">
        <f xml:space="preserve"> Inp!Q$117</f>
        <v>696.48880204736497</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885.97074589756801</v>
      </c>
      <c r="N220" s="155">
        <f>Inp!N$118</f>
        <v>860.26307247891202</v>
      </c>
      <c r="O220" s="155">
        <f>Inp!O$118</f>
        <v>835.47198726971806</v>
      </c>
      <c r="P220" s="155">
        <f>Inp!P$118</f>
        <v>811.95952190573701</v>
      </c>
      <c r="Q220" s="155">
        <f>Inp!Q$118</f>
        <v>789.30106068338796</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17.572025322798801</v>
      </c>
      <c r="N221" s="155">
        <f>Inp!N$119</f>
        <v>17.241377967174401</v>
      </c>
      <c r="O221" s="155">
        <f>Inp!O$119</f>
        <v>17.337089408925099</v>
      </c>
      <c r="P221" s="155">
        <f>Inp!P$119</f>
        <v>17.051149960020901</v>
      </c>
      <c r="Q221" s="155">
        <f>Inp!Q$119</f>
        <v>16.575322274352299</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0</v>
      </c>
      <c r="N222" s="155">
        <f>Inp!N$121</f>
        <v>0</v>
      </c>
      <c r="O222" s="155">
        <f>Inp!O$121</f>
        <v>0</v>
      </c>
      <c r="P222" s="155">
        <f>Inp!P$121</f>
        <v>0</v>
      </c>
      <c r="Q222" s="155">
        <f>Inp!Q$121</f>
        <v>0</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43.279698741455597</v>
      </c>
      <c r="N223" s="155">
        <f>Inp!N$122</f>
        <v>42.0324631763675</v>
      </c>
      <c r="O223" s="155">
        <f>Inp!O$122</f>
        <v>40.849554772906998</v>
      </c>
      <c r="P223" s="155">
        <f>Inp!P$122</f>
        <v>39.709611182369798</v>
      </c>
      <c r="Q223" s="155">
        <f>Inp!Q$122</f>
        <v>38.601478743675699</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255</v>
      </c>
      <c r="H226" s="274"/>
      <c r="I226" s="274"/>
      <c r="J226" s="274">
        <f t="shared" ref="J226:Q226" si="155" xml:space="preserve"> IF(J225 = 1, K220 * J225, 0)</f>
        <v>0</v>
      </c>
      <c r="K226" s="274">
        <f t="shared" si="155"/>
        <v>0</v>
      </c>
      <c r="L226" s="274">
        <f xml:space="preserve"> IF(L225 = 1, M220 * L225, 0)</f>
        <v>885.97074589756801</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0</v>
      </c>
      <c r="N231" s="181">
        <f>Inp!N$120</f>
        <v>0</v>
      </c>
      <c r="O231" s="181">
        <f>Inp!O$120</f>
        <v>0</v>
      </c>
      <c r="P231" s="181">
        <f>Inp!P$120</f>
        <v>0</v>
      </c>
      <c r="Q231" s="181">
        <f>Inp!Q$120</f>
        <v>0</v>
      </c>
    </row>
    <row r="232" spans="1:17" s="240" customFormat="1" hidden="1" outlineLevel="2">
      <c r="A232" s="237"/>
      <c r="B232" s="241"/>
      <c r="C232" s="238"/>
      <c r="D232" s="239"/>
      <c r="E232" s="196" t="s">
        <v>774</v>
      </c>
      <c r="F232" s="196"/>
      <c r="G232" s="196" t="s">
        <v>255</v>
      </c>
      <c r="H232" s="196"/>
      <c r="I232" s="196"/>
      <c r="J232" s="274">
        <f t="shared" ref="J232:Q232" si="156" xml:space="preserve"> IF(J230 = 1, K231 * J230, 0)</f>
        <v>0</v>
      </c>
      <c r="K232" s="274">
        <f t="shared" si="156"/>
        <v>0</v>
      </c>
      <c r="L232" s="274">
        <f xml:space="preserve"> IF(L230 = 1, M231 * L230, 0)</f>
        <v>0</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255</v>
      </c>
      <c r="H233" s="275"/>
      <c r="I233" s="275"/>
      <c r="J233" s="275">
        <f t="shared" ref="J233:K233" si="157" xml:space="preserve"> J226 / J228 + J232</f>
        <v>0</v>
      </c>
      <c r="K233" s="275">
        <f t="shared" si="157"/>
        <v>0</v>
      </c>
      <c r="L233" s="275">
        <f xml:space="preserve"> L226 / L228 + L232</f>
        <v>850.58396895529972</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255</v>
      </c>
      <c r="H235" s="84"/>
      <c r="I235" s="84"/>
      <c r="J235" s="84">
        <f t="shared" ref="J235:Q235" si="159" xml:space="preserve"> J220 / J228</f>
        <v>0</v>
      </c>
      <c r="K235" s="84">
        <f t="shared" si="159"/>
        <v>0</v>
      </c>
      <c r="L235" s="84">
        <f t="shared" si="159"/>
        <v>0</v>
      </c>
      <c r="M235" s="84">
        <f xml:space="preserve"> M220 / M228</f>
        <v>834.04188205280389</v>
      </c>
      <c r="N235" s="84">
        <f t="shared" si="159"/>
        <v>793.9290835605641</v>
      </c>
      <c r="O235" s="84">
        <f t="shared" si="159"/>
        <v>755.37464381092184</v>
      </c>
      <c r="P235" s="84">
        <f t="shared" si="159"/>
        <v>719.01698004545563</v>
      </c>
      <c r="Q235" s="84">
        <f t="shared" si="159"/>
        <v>684.57606670127757</v>
      </c>
    </row>
    <row r="236" spans="1:17" hidden="1" outlineLevel="2">
      <c r="E236" s="84" t="s">
        <v>777</v>
      </c>
      <c r="F236" s="84"/>
      <c r="G236" s="84" t="s">
        <v>255</v>
      </c>
      <c r="H236" s="84"/>
      <c r="I236" s="84"/>
      <c r="J236" s="84">
        <f t="shared" ref="J236:Q236" si="160" xml:space="preserve"> J221 / J228</f>
        <v>0</v>
      </c>
      <c r="K236" s="84">
        <f t="shared" si="160"/>
        <v>0</v>
      </c>
      <c r="L236" s="84">
        <f t="shared" si="160"/>
        <v>0</v>
      </c>
      <c r="M236" s="84">
        <f xml:space="preserve"> M221 / M228</f>
        <v>16.542086902495853</v>
      </c>
      <c r="N236" s="84">
        <f t="shared" si="160"/>
        <v>15.911913281777677</v>
      </c>
      <c r="O236" s="84">
        <f t="shared" si="160"/>
        <v>15.67496928267097</v>
      </c>
      <c r="P236" s="84">
        <f t="shared" si="160"/>
        <v>15.099356580954943</v>
      </c>
      <c r="Q236" s="84">
        <f t="shared" si="160"/>
        <v>14.376097400727829</v>
      </c>
    </row>
    <row r="237" spans="1:17" hidden="1" outlineLevel="2">
      <c r="E237" s="84" t="s">
        <v>778</v>
      </c>
      <c r="F237" s="84"/>
      <c r="G237" s="84" t="s">
        <v>255</v>
      </c>
      <c r="H237" s="84"/>
      <c r="I237" s="84"/>
      <c r="J237" s="84">
        <f t="shared" ref="J237:Q237" si="161" xml:space="preserve"> J222 / J228</f>
        <v>0</v>
      </c>
      <c r="K237" s="84">
        <f t="shared" si="161"/>
        <v>0</v>
      </c>
      <c r="L237" s="84">
        <f t="shared" si="161"/>
        <v>0</v>
      </c>
      <c r="M237" s="381">
        <f xml:space="preserve"> M222 / M228</f>
        <v>0</v>
      </c>
      <c r="N237" s="84">
        <f t="shared" si="161"/>
        <v>0</v>
      </c>
      <c r="O237" s="84">
        <f t="shared" si="161"/>
        <v>0</v>
      </c>
      <c r="P237" s="84">
        <f t="shared" si="161"/>
        <v>0</v>
      </c>
      <c r="Q237" s="84">
        <f t="shared" si="161"/>
        <v>0</v>
      </c>
    </row>
    <row r="238" spans="1:17" hidden="1" outlineLevel="2">
      <c r="E238" s="84" t="s">
        <v>779</v>
      </c>
      <c r="F238" s="84"/>
      <c r="G238" s="84" t="s">
        <v>255</v>
      </c>
      <c r="H238" s="84"/>
      <c r="I238" s="84"/>
      <c r="J238" s="84">
        <f t="shared" ref="J238:Q238" si="162" xml:space="preserve"> J223 / J228</f>
        <v>0</v>
      </c>
      <c r="K238" s="84">
        <f t="shared" si="162"/>
        <v>0</v>
      </c>
      <c r="L238" s="84">
        <f xml:space="preserve"> L223 / L228</f>
        <v>0</v>
      </c>
      <c r="M238" s="84">
        <f t="shared" si="162"/>
        <v>40.742972112958881</v>
      </c>
      <c r="N238" s="84">
        <f t="shared" si="162"/>
        <v>38.791383748748132</v>
      </c>
      <c r="O238" s="84">
        <f t="shared" si="162"/>
        <v>36.933276467183092</v>
      </c>
      <c r="P238" s="84">
        <f t="shared" si="162"/>
        <v>35.16417252440506</v>
      </c>
      <c r="Q238" s="84">
        <f t="shared" si="162"/>
        <v>33.479808660486007</v>
      </c>
    </row>
    <row r="239" spans="1:17" hidden="1" outlineLevel="2">
      <c r="E239" s="84" t="s">
        <v>780</v>
      </c>
      <c r="F239" s="84"/>
      <c r="G239" s="84" t="s">
        <v>255</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834.04188205280389</v>
      </c>
      <c r="N241" s="84">
        <f t="shared" si="164"/>
        <v>793.9290835605641</v>
      </c>
      <c r="O241" s="84">
        <f t="shared" si="164"/>
        <v>755.37464381092184</v>
      </c>
      <c r="P241" s="84">
        <f t="shared" si="164"/>
        <v>719.01698004545563</v>
      </c>
      <c r="Q241" s="84">
        <f t="shared" si="164"/>
        <v>684.57606670127757</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16.542086902495853</v>
      </c>
      <c r="N242" s="84">
        <f t="shared" si="165"/>
        <v>15.911913281777677</v>
      </c>
      <c r="O242" s="84">
        <f t="shared" si="165"/>
        <v>15.67496928267097</v>
      </c>
      <c r="P242" s="84">
        <f t="shared" si="165"/>
        <v>15.099356580954943</v>
      </c>
      <c r="Q242" s="84">
        <f t="shared" si="165"/>
        <v>14.376097400727829</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0</v>
      </c>
      <c r="N243" s="181">
        <f>Inp!N$120</f>
        <v>0</v>
      </c>
      <c r="O243" s="181">
        <f>Inp!O$120</f>
        <v>0</v>
      </c>
      <c r="P243" s="181">
        <f>Inp!P$120</f>
        <v>0</v>
      </c>
      <c r="Q243" s="181">
        <f>Inp!Q$120</f>
        <v>0</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0</v>
      </c>
      <c r="N244" s="84">
        <f t="shared" si="166"/>
        <v>0</v>
      </c>
      <c r="O244" s="84">
        <f t="shared" si="166"/>
        <v>0</v>
      </c>
      <c r="P244" s="84">
        <f t="shared" si="166"/>
        <v>0</v>
      </c>
      <c r="Q244" s="84">
        <f t="shared" si="166"/>
        <v>0</v>
      </c>
    </row>
    <row r="245" spans="1:17" hidden="1" outlineLevel="2">
      <c r="E245" s="211" t="s">
        <v>781</v>
      </c>
      <c r="F245" s="211"/>
      <c r="G245" s="211" t="s">
        <v>255</v>
      </c>
      <c r="H245" s="211"/>
      <c r="I245" s="211"/>
      <c r="J245" s="211">
        <f t="shared" ref="J245:Q245" si="167" xml:space="preserve"> SUM(J241:J244)</f>
        <v>0</v>
      </c>
      <c r="K245" s="211">
        <f t="shared" si="167"/>
        <v>0</v>
      </c>
      <c r="L245" s="211">
        <f t="shared" si="167"/>
        <v>0</v>
      </c>
      <c r="M245" s="650">
        <f xml:space="preserve"> SUM(M241:M244)</f>
        <v>850.58396895529972</v>
      </c>
      <c r="N245" s="211">
        <f t="shared" si="167"/>
        <v>809.84099684234172</v>
      </c>
      <c r="O245" s="211">
        <f t="shared" si="167"/>
        <v>771.04961309359282</v>
      </c>
      <c r="P245" s="211">
        <f t="shared" si="167"/>
        <v>734.11633662641054</v>
      </c>
      <c r="Q245" s="211">
        <f t="shared" si="167"/>
        <v>698.95216410200544</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850.58396895529972</v>
      </c>
      <c r="N247" s="117">
        <f t="shared" si="168"/>
        <v>809.84099684234172</v>
      </c>
      <c r="O247" s="117">
        <f t="shared" si="168"/>
        <v>771.04961309359282</v>
      </c>
      <c r="P247" s="117">
        <f t="shared" si="168"/>
        <v>734.11633662641054</v>
      </c>
      <c r="Q247" s="117">
        <f t="shared" si="168"/>
        <v>698.95216410200544</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40.742972112958881</v>
      </c>
      <c r="N248" s="117">
        <f t="shared" si="169"/>
        <v>38.791383748748132</v>
      </c>
      <c r="O248" s="117">
        <f t="shared" si="169"/>
        <v>36.933276467183092</v>
      </c>
      <c r="P248" s="117">
        <f t="shared" si="169"/>
        <v>35.16417252440506</v>
      </c>
      <c r="Q248" s="117">
        <f t="shared" si="169"/>
        <v>33.479808660486007</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255</v>
      </c>
      <c r="H250" s="260"/>
      <c r="I250" s="260"/>
      <c r="J250" s="260">
        <f t="shared" ref="J250:Q250" si="171" xml:space="preserve"> J247 - J248 - J249</f>
        <v>0</v>
      </c>
      <c r="K250" s="260">
        <f t="shared" si="171"/>
        <v>0</v>
      </c>
      <c r="L250" s="260">
        <f t="shared" si="171"/>
        <v>0</v>
      </c>
      <c r="M250" s="260">
        <f t="shared" si="171"/>
        <v>809.84099684234081</v>
      </c>
      <c r="N250" s="260">
        <f t="shared" si="171"/>
        <v>771.04961309359362</v>
      </c>
      <c r="O250" s="260">
        <f t="shared" si="171"/>
        <v>734.11633662640975</v>
      </c>
      <c r="P250" s="260">
        <f t="shared" si="171"/>
        <v>698.95216410200544</v>
      </c>
      <c r="Q250" s="260">
        <f t="shared" si="171"/>
        <v>665.47235544151943</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850.58396895529972</v>
      </c>
      <c r="N252" s="91">
        <f t="shared" si="172"/>
        <v>809.84099684234172</v>
      </c>
      <c r="O252" s="91">
        <f t="shared" si="172"/>
        <v>771.04961309359282</v>
      </c>
      <c r="P252" s="91">
        <f t="shared" si="172"/>
        <v>734.11633662641054</v>
      </c>
      <c r="Q252" s="91">
        <f t="shared" si="172"/>
        <v>698.95216410200544</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809.84099684234081</v>
      </c>
      <c r="N253" s="91">
        <f t="shared" si="173"/>
        <v>771.04961309359362</v>
      </c>
      <c r="O253" s="91">
        <f t="shared" si="173"/>
        <v>734.11633662640975</v>
      </c>
      <c r="P253" s="91">
        <f t="shared" si="173"/>
        <v>698.95216410200544</v>
      </c>
      <c r="Q253" s="91">
        <f t="shared" si="173"/>
        <v>665.47235544151943</v>
      </c>
    </row>
    <row r="254" spans="1:17" hidden="1" outlineLevel="2">
      <c r="E254" s="260" t="s">
        <v>783</v>
      </c>
      <c r="F254" s="260"/>
      <c r="G254" s="260" t="s">
        <v>255</v>
      </c>
      <c r="H254" s="260"/>
      <c r="I254" s="260"/>
      <c r="J254" s="260">
        <f t="shared" ref="J254:Q254" si="174" xml:space="preserve"> AVERAGE(J252:J253)</f>
        <v>0</v>
      </c>
      <c r="K254" s="260">
        <f t="shared" si="174"/>
        <v>0</v>
      </c>
      <c r="L254" s="260">
        <f t="shared" si="174"/>
        <v>0</v>
      </c>
      <c r="M254" s="260">
        <f t="shared" si="174"/>
        <v>830.21248289882033</v>
      </c>
      <c r="N254" s="260">
        <f t="shared" si="174"/>
        <v>790.44530496796767</v>
      </c>
      <c r="O254" s="260">
        <f t="shared" si="174"/>
        <v>752.58297486000129</v>
      </c>
      <c r="P254" s="260">
        <f t="shared" si="174"/>
        <v>716.53425036420799</v>
      </c>
      <c r="Q254" s="260">
        <f t="shared" si="174"/>
        <v>682.21225977176243</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530</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809.84099684234081</v>
      </c>
      <c r="N257" s="84">
        <f t="shared" si="175"/>
        <v>771.04961309359362</v>
      </c>
      <c r="O257" s="84">
        <f t="shared" si="175"/>
        <v>734.11633662640975</v>
      </c>
      <c r="P257" s="84">
        <f t="shared" si="175"/>
        <v>698.95216410200544</v>
      </c>
      <c r="Q257" s="84">
        <f t="shared" si="175"/>
        <v>665.47235544151943</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809.84099684234104</v>
      </c>
      <c r="N258" s="181">
        <f xml:space="preserve"> Inp!N$124</f>
        <v>771.04961309359305</v>
      </c>
      <c r="O258" s="181">
        <f xml:space="preserve"> Inp!O$124</f>
        <v>734.11633662640997</v>
      </c>
      <c r="P258" s="181">
        <f xml:space="preserve"> Inp!P$124</f>
        <v>698.95216410200499</v>
      </c>
      <c r="Q258" s="181">
        <f xml:space="preserve"> Inp!Q$124</f>
        <v>665.47235544151897</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0</v>
      </c>
      <c r="N259" s="181">
        <f xml:space="preserve"> Inp!N$120</f>
        <v>0</v>
      </c>
      <c r="O259" s="181">
        <f xml:space="preserve"> Inp!O$120</f>
        <v>0</v>
      </c>
      <c r="P259" s="181">
        <f xml:space="preserve"> Inp!P$120</f>
        <v>0</v>
      </c>
      <c r="Q259" s="181">
        <f xml:space="preserve"> Inp!Q$120</f>
        <v>0</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0</v>
      </c>
      <c r="N260" s="196">
        <f t="shared" si="176"/>
        <v>0</v>
      </c>
      <c r="O260" s="196">
        <f t="shared" si="176"/>
        <v>0</v>
      </c>
      <c r="P260" s="196">
        <f t="shared" si="176"/>
        <v>0</v>
      </c>
      <c r="Q260" s="196">
        <f t="shared" si="176"/>
        <v>0</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121.947557251841</v>
      </c>
      <c r="O266" s="229">
        <f xml:space="preserve"> Inp!O$125</f>
        <v>255.97676940978499</v>
      </c>
      <c r="P266" s="229">
        <f xml:space="preserve"> Inp!P$125</f>
        <v>381.37632120404902</v>
      </c>
      <c r="Q266" s="229">
        <f xml:space="preserve"> Inp!Q$125</f>
        <v>488.05737794526601</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2.44407088251968</v>
      </c>
      <c r="O267" s="229">
        <f xml:space="preserve"> Inp!O$126</f>
        <v>5.3118383446560102</v>
      </c>
      <c r="P267" s="229">
        <f xml:space="preserve"> Inp!P$126</f>
        <v>8.0089027452852406</v>
      </c>
      <c r="Q267" s="229">
        <f xml:space="preserve"> Inp!Q$126</f>
        <v>10.249204936851299</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124.93986706812299</v>
      </c>
      <c r="N268" s="229">
        <f xml:space="preserve"> Inp!N$127</f>
        <v>140.91849829728</v>
      </c>
      <c r="O268" s="229">
        <f xml:space="preserve"> Inp!O$127</f>
        <v>135.857218135388</v>
      </c>
      <c r="P268" s="229">
        <f xml:space="preserve"> Inp!P$127</f>
        <v>120.20255747462301</v>
      </c>
      <c r="Q268" s="229">
        <f xml:space="preserve"> Inp!Q$127</f>
        <v>107.440275524337</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2.9923098162815398</v>
      </c>
      <c r="N269" s="229">
        <f xml:space="preserve"> Inp!N$128</f>
        <v>9.3333570218557291</v>
      </c>
      <c r="O269" s="229">
        <f xml:space="preserve"> Inp!O$128</f>
        <v>15.7695046857803</v>
      </c>
      <c r="P269" s="229">
        <f xml:space="preserve"> Inp!P$128</f>
        <v>21.5304034786903</v>
      </c>
      <c r="Q269" s="229">
        <f xml:space="preserve"> Inp!Q$128</f>
        <v>26.4420799188613</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255</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255</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255</v>
      </c>
      <c r="J276" s="84">
        <f t="shared" ref="J276:Q276" si="186" xml:space="preserve"> J266 / J273</f>
        <v>0</v>
      </c>
      <c r="K276" s="84">
        <f t="shared" si="186"/>
        <v>0</v>
      </c>
      <c r="L276" s="84">
        <f t="shared" si="186"/>
        <v>0</v>
      </c>
      <c r="M276" s="84">
        <f t="shared" si="186"/>
        <v>0</v>
      </c>
      <c r="N276" s="84">
        <f t="shared" si="186"/>
        <v>112.54430821076174</v>
      </c>
      <c r="O276" s="84">
        <f t="shared" si="186"/>
        <v>231.4360792019761</v>
      </c>
      <c r="P276" s="84">
        <f t="shared" si="186"/>
        <v>337.72133134096754</v>
      </c>
      <c r="Q276" s="84">
        <f t="shared" si="186"/>
        <v>423.30159778200459</v>
      </c>
    </row>
    <row r="277" spans="1:17" s="236" customFormat="1" hidden="1" outlineLevel="2">
      <c r="A277" s="231"/>
      <c r="B277" s="232"/>
      <c r="C277" s="233"/>
      <c r="D277" s="234"/>
      <c r="E277" s="235" t="s">
        <v>788</v>
      </c>
      <c r="G277" s="236" t="s">
        <v>255</v>
      </c>
      <c r="J277" s="84">
        <f t="shared" ref="J277:Q277" si="187" xml:space="preserve"> J267 / J273</f>
        <v>0</v>
      </c>
      <c r="K277" s="84">
        <f t="shared" si="187"/>
        <v>0</v>
      </c>
      <c r="L277" s="84">
        <f t="shared" si="187"/>
        <v>0</v>
      </c>
      <c r="M277" s="84">
        <f t="shared" si="187"/>
        <v>0</v>
      </c>
      <c r="N277" s="84">
        <f t="shared" si="187"/>
        <v>2.2556111240767862</v>
      </c>
      <c r="O277" s="84">
        <f t="shared" si="187"/>
        <v>4.8025883078236422</v>
      </c>
      <c r="P277" s="84">
        <f t="shared" si="187"/>
        <v>7.0921479581605054</v>
      </c>
      <c r="Q277" s="84">
        <f t="shared" si="187"/>
        <v>8.8893335534227145</v>
      </c>
    </row>
    <row r="278" spans="1:17" s="236" customFormat="1" hidden="1" outlineLevel="2">
      <c r="A278" s="231"/>
      <c r="B278" s="232"/>
      <c r="C278" s="233"/>
      <c r="D278" s="234"/>
      <c r="E278" s="235" t="s">
        <v>789</v>
      </c>
      <c r="G278" s="236" t="s">
        <v>255</v>
      </c>
      <c r="J278" s="84">
        <f t="shared" ref="J278:Q278" si="188" xml:space="preserve"> J268 / J273</f>
        <v>0</v>
      </c>
      <c r="K278" s="84">
        <f t="shared" si="188"/>
        <v>0</v>
      </c>
      <c r="L278" s="84">
        <f t="shared" si="188"/>
        <v>0</v>
      </c>
      <c r="M278" s="84">
        <f t="shared" si="188"/>
        <v>117.61684271793345</v>
      </c>
      <c r="N278" s="84">
        <f t="shared" si="188"/>
        <v>130.05241976445868</v>
      </c>
      <c r="O278" s="84">
        <f t="shared" si="188"/>
        <v>122.83248190466414</v>
      </c>
      <c r="P278" s="84">
        <f t="shared" si="188"/>
        <v>106.44333558191514</v>
      </c>
      <c r="Q278" s="84">
        <f t="shared" si="188"/>
        <v>93.185027725758587</v>
      </c>
    </row>
    <row r="279" spans="1:17" s="236" customFormat="1" hidden="1" outlineLevel="2">
      <c r="A279" s="231"/>
      <c r="B279" s="232"/>
      <c r="C279" s="233"/>
      <c r="D279" s="234"/>
      <c r="E279" s="235" t="s">
        <v>790</v>
      </c>
      <c r="G279" s="236" t="s">
        <v>255</v>
      </c>
      <c r="J279" s="84">
        <f t="shared" ref="J279:Q279" si="189" xml:space="preserve"> J269 / J273</f>
        <v>0</v>
      </c>
      <c r="K279" s="84">
        <f t="shared" si="189"/>
        <v>0</v>
      </c>
      <c r="L279" s="84">
        <f t="shared" si="189"/>
        <v>0</v>
      </c>
      <c r="M279" s="84">
        <f t="shared" si="189"/>
        <v>2.8169233830945006</v>
      </c>
      <c r="N279" s="84">
        <f t="shared" si="189"/>
        <v>8.6136715894975477</v>
      </c>
      <c r="O279" s="84">
        <f t="shared" si="189"/>
        <v>14.257670115336143</v>
      </c>
      <c r="P279" s="84">
        <f t="shared" si="189"/>
        <v>19.065883545615073</v>
      </c>
      <c r="Q279" s="84">
        <f t="shared" si="189"/>
        <v>22.933727024998895</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112.54430821076174</v>
      </c>
      <c r="O281" s="235">
        <f t="shared" si="190"/>
        <v>231.4360792019761</v>
      </c>
      <c r="P281" s="235">
        <f t="shared" si="190"/>
        <v>337.72133134096754</v>
      </c>
      <c r="Q281" s="235">
        <f t="shared" si="190"/>
        <v>423.30159778200459</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2.2556111240767862</v>
      </c>
      <c r="O282" s="235">
        <f t="shared" si="191"/>
        <v>4.8025883078236422</v>
      </c>
      <c r="P282" s="235">
        <f t="shared" si="191"/>
        <v>7.0921479581605054</v>
      </c>
      <c r="Q282" s="235">
        <f t="shared" si="191"/>
        <v>8.8893335534227145</v>
      </c>
    </row>
    <row r="283" spans="1:17" hidden="1" outlineLevel="2">
      <c r="E283" s="211" t="s">
        <v>791</v>
      </c>
      <c r="F283" s="211"/>
      <c r="G283" s="211" t="s">
        <v>255</v>
      </c>
      <c r="H283" s="211"/>
      <c r="I283" s="211"/>
      <c r="J283" s="211">
        <f t="shared" ref="J283:Q283" si="192" xml:space="preserve"> SUM(J281:J282)</f>
        <v>0</v>
      </c>
      <c r="K283" s="211">
        <f t="shared" si="192"/>
        <v>0</v>
      </c>
      <c r="L283" s="211">
        <f t="shared" si="192"/>
        <v>0</v>
      </c>
      <c r="M283" s="211">
        <f t="shared" si="192"/>
        <v>0</v>
      </c>
      <c r="N283" s="211">
        <f t="shared" si="192"/>
        <v>114.79991933483853</v>
      </c>
      <c r="O283" s="211">
        <f t="shared" si="192"/>
        <v>236.23866750979974</v>
      </c>
      <c r="P283" s="211">
        <f t="shared" si="192"/>
        <v>344.81347929912806</v>
      </c>
      <c r="Q283" s="211">
        <f t="shared" si="192"/>
        <v>432.19093133542731</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114.79991933483853</v>
      </c>
      <c r="O285" s="261">
        <f t="shared" si="193"/>
        <v>236.23866750979974</v>
      </c>
      <c r="P285" s="261">
        <f t="shared" si="193"/>
        <v>344.81347929912806</v>
      </c>
      <c r="Q285" s="261">
        <f t="shared" si="193"/>
        <v>432.19093133542731</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117.61684271793345</v>
      </c>
      <c r="N286" s="261">
        <f t="shared" si="194"/>
        <v>130.05241976445868</v>
      </c>
      <c r="O286" s="261">
        <f t="shared" si="194"/>
        <v>122.83248190466414</v>
      </c>
      <c r="P286" s="261">
        <f t="shared" si="194"/>
        <v>106.44333558191514</v>
      </c>
      <c r="Q286" s="261">
        <f t="shared" si="194"/>
        <v>93.185027725758587</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2.8169233830945006</v>
      </c>
      <c r="N287" s="261">
        <f t="shared" si="195"/>
        <v>8.6136715894975477</v>
      </c>
      <c r="O287" s="261">
        <f t="shared" si="195"/>
        <v>14.257670115336143</v>
      </c>
      <c r="P287" s="261">
        <f t="shared" si="195"/>
        <v>19.065883545615073</v>
      </c>
      <c r="Q287" s="261">
        <f t="shared" si="195"/>
        <v>22.933727024998895</v>
      </c>
    </row>
    <row r="288" spans="1:17" hidden="1" outlineLevel="2">
      <c r="E288" s="260" t="s">
        <v>792</v>
      </c>
      <c r="F288" s="260"/>
      <c r="G288" s="260" t="s">
        <v>255</v>
      </c>
      <c r="H288" s="260"/>
      <c r="I288" s="260"/>
      <c r="J288" s="260">
        <f t="shared" ref="J288:Q288" si="196" xml:space="preserve"> J285 + J286 - J287</f>
        <v>0</v>
      </c>
      <c r="K288" s="260">
        <f t="shared" si="196"/>
        <v>0</v>
      </c>
      <c r="L288" s="260">
        <f t="shared" si="196"/>
        <v>0</v>
      </c>
      <c r="M288" s="260">
        <f t="shared" si="196"/>
        <v>114.79991933483895</v>
      </c>
      <c r="N288" s="260">
        <f t="shared" si="196"/>
        <v>236.23866750979965</v>
      </c>
      <c r="O288" s="260">
        <f t="shared" si="196"/>
        <v>344.81347929912772</v>
      </c>
      <c r="P288" s="260">
        <f t="shared" si="196"/>
        <v>432.1909313354281</v>
      </c>
      <c r="Q288" s="260">
        <f t="shared" si="196"/>
        <v>502.44223203618697</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114.79991933483853</v>
      </c>
      <c r="O290" s="84">
        <f t="shared" si="197"/>
        <v>236.23866750979974</v>
      </c>
      <c r="P290" s="84">
        <f t="shared" si="197"/>
        <v>344.81347929912806</v>
      </c>
      <c r="Q290" s="84">
        <f t="shared" si="197"/>
        <v>432.19093133542731</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114.79991933483895</v>
      </c>
      <c r="N291" s="84">
        <f t="shared" si="198"/>
        <v>236.23866750979965</v>
      </c>
      <c r="O291" s="84">
        <f t="shared" si="198"/>
        <v>344.81347929912772</v>
      </c>
      <c r="P291" s="84">
        <f t="shared" si="198"/>
        <v>432.1909313354281</v>
      </c>
      <c r="Q291" s="84">
        <f t="shared" si="198"/>
        <v>502.44223203618697</v>
      </c>
    </row>
    <row r="292" spans="1:17" hidden="1" outlineLevel="2">
      <c r="E292" s="260" t="s">
        <v>793</v>
      </c>
      <c r="F292" s="260"/>
      <c r="G292" s="260" t="s">
        <v>255</v>
      </c>
      <c r="H292" s="260"/>
      <c r="I292" s="260"/>
      <c r="J292" s="260">
        <f t="shared" ref="J292:Q292" si="199" xml:space="preserve"> AVERAGE(J290:J291)</f>
        <v>0</v>
      </c>
      <c r="K292" s="260">
        <f t="shared" si="199"/>
        <v>0</v>
      </c>
      <c r="L292" s="260">
        <f t="shared" si="199"/>
        <v>0</v>
      </c>
      <c r="M292" s="260">
        <f t="shared" si="199"/>
        <v>57.399959667419473</v>
      </c>
      <c r="N292" s="260">
        <f t="shared" si="199"/>
        <v>175.51929342231909</v>
      </c>
      <c r="O292" s="260">
        <f t="shared" si="199"/>
        <v>290.52607340446372</v>
      </c>
      <c r="P292" s="260">
        <f t="shared" si="199"/>
        <v>388.50220531727808</v>
      </c>
      <c r="Q292" s="260">
        <f t="shared" si="199"/>
        <v>467.31658168580714</v>
      </c>
    </row>
    <row r="293" spans="1:17" hidden="1" outlineLevel="2">
      <c r="F293" s="84"/>
      <c r="G293" s="84"/>
      <c r="H293" s="84"/>
      <c r="I293" s="84"/>
      <c r="J293" s="84"/>
      <c r="K293" s="84"/>
      <c r="L293" s="84"/>
      <c r="M293" s="84"/>
      <c r="N293" s="84"/>
      <c r="O293" s="84"/>
      <c r="P293" s="84"/>
      <c r="Q293" s="84"/>
    </row>
    <row r="294" spans="1:17" hidden="1" outlineLevel="2">
      <c r="C294" s="86" t="s">
        <v>530</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114.79991933483895</v>
      </c>
      <c r="N295" s="84">
        <f t="shared" si="200"/>
        <v>236.23866750979965</v>
      </c>
      <c r="O295" s="84">
        <f t="shared" si="200"/>
        <v>344.81347929912772</v>
      </c>
      <c r="P295" s="84">
        <f t="shared" si="200"/>
        <v>432.1909313354281</v>
      </c>
      <c r="Q295" s="84">
        <f t="shared" si="200"/>
        <v>502.44223203618697</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114.799919334839</v>
      </c>
      <c r="N296" s="181">
        <f xml:space="preserve"> Inp!N$129</f>
        <v>236.238667509799</v>
      </c>
      <c r="O296" s="181">
        <f xml:space="preserve"> Inp!O$129</f>
        <v>344.81347929912801</v>
      </c>
      <c r="P296" s="181">
        <f xml:space="preserve"> Inp!P$129</f>
        <v>432.19093133542702</v>
      </c>
      <c r="Q296" s="181">
        <f xml:space="preserve"> Inp!Q$129</f>
        <v>502.44223203618702</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850.58396895529972</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850.58396895529972</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255</v>
      </c>
      <c r="H306" s="312"/>
      <c r="I306" s="312"/>
      <c r="J306" s="312">
        <f t="shared" ref="J306:Q306" si="205" xml:space="preserve"> SUM(J303:J305)</f>
        <v>0</v>
      </c>
      <c r="K306" s="312">
        <f t="shared" si="205"/>
        <v>0</v>
      </c>
      <c r="L306" s="312">
        <f t="shared" si="205"/>
        <v>1701.1679379105994</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854.27414635386833</v>
      </c>
      <c r="N308" s="84">
        <f t="shared" si="206"/>
        <v>820.96587522030723</v>
      </c>
      <c r="O308" s="84">
        <f t="shared" si="206"/>
        <v>789.87529845612698</v>
      </c>
      <c r="P308" s="84">
        <f t="shared" si="206"/>
        <v>760.14256645759178</v>
      </c>
      <c r="Q308" s="84">
        <f t="shared" si="206"/>
        <v>731.52904321748201</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850.58396895529972</v>
      </c>
      <c r="N309" s="84">
        <f t="shared" si="207"/>
        <v>809.84099684234172</v>
      </c>
      <c r="O309" s="84">
        <f t="shared" si="207"/>
        <v>771.04961309359282</v>
      </c>
      <c r="P309" s="84">
        <f t="shared" si="207"/>
        <v>734.11633662641054</v>
      </c>
      <c r="Q309" s="84">
        <f t="shared" si="207"/>
        <v>698.95216410200544</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114.79991933483853</v>
      </c>
      <c r="O310" s="84">
        <f t="shared" si="208"/>
        <v>236.23866750979974</v>
      </c>
      <c r="P310" s="84">
        <f t="shared" si="208"/>
        <v>344.81347929912806</v>
      </c>
      <c r="Q310" s="84">
        <f t="shared" si="208"/>
        <v>432.19093133542731</v>
      </c>
    </row>
    <row r="311" spans="1:17" s="310" customFormat="1" hidden="1" outlineLevel="2">
      <c r="A311" s="306"/>
      <c r="B311" s="307"/>
      <c r="C311" s="308"/>
      <c r="D311" s="250"/>
      <c r="E311" s="312" t="s">
        <v>795</v>
      </c>
      <c r="F311" s="312"/>
      <c r="G311" s="312" t="s">
        <v>255</v>
      </c>
      <c r="H311" s="312"/>
      <c r="I311" s="312"/>
      <c r="J311" s="312">
        <f t="shared" ref="J311:Q311" si="209" xml:space="preserve"> SUM(J308:J310)</f>
        <v>0</v>
      </c>
      <c r="K311" s="312">
        <f t="shared" si="209"/>
        <v>0</v>
      </c>
      <c r="L311" s="312">
        <f t="shared" si="209"/>
        <v>0</v>
      </c>
      <c r="M311" s="312">
        <f t="shared" si="209"/>
        <v>1704.8581153091682</v>
      </c>
      <c r="N311" s="312">
        <f t="shared" si="209"/>
        <v>1745.6067913974873</v>
      </c>
      <c r="O311" s="312">
        <f t="shared" si="209"/>
        <v>1797.1635790595196</v>
      </c>
      <c r="P311" s="312">
        <f t="shared" si="209"/>
        <v>1839.0723823831304</v>
      </c>
      <c r="Q311" s="312">
        <f t="shared" si="209"/>
        <v>1862.6721386549148</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813.35441474351808</v>
      </c>
      <c r="N313" s="84">
        <f t="shared" si="210"/>
        <v>781.64160979725455</v>
      </c>
      <c r="O313" s="84">
        <f t="shared" si="210"/>
        <v>752.04027166007847</v>
      </c>
      <c r="P313" s="84">
        <f t="shared" si="210"/>
        <v>723.73173752427306</v>
      </c>
      <c r="Q313" s="84">
        <f t="shared" si="210"/>
        <v>696.48880204736463</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809.84099684234081</v>
      </c>
      <c r="N314" s="84">
        <f t="shared" si="211"/>
        <v>771.04961309359362</v>
      </c>
      <c r="O314" s="84">
        <f t="shared" si="211"/>
        <v>734.11633662640975</v>
      </c>
      <c r="P314" s="84">
        <f t="shared" si="211"/>
        <v>698.95216410200544</v>
      </c>
      <c r="Q314" s="84">
        <f t="shared" si="211"/>
        <v>665.47235544151943</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114.79991933483895</v>
      </c>
      <c r="N315" s="84">
        <f t="shared" si="212"/>
        <v>236.23866750979965</v>
      </c>
      <c r="O315" s="84">
        <f t="shared" si="212"/>
        <v>344.81347929912772</v>
      </c>
      <c r="P315" s="84">
        <f t="shared" si="212"/>
        <v>432.1909313354281</v>
      </c>
      <c r="Q315" s="84">
        <f t="shared" si="212"/>
        <v>502.44223203618697</v>
      </c>
    </row>
    <row r="316" spans="1:17" hidden="1" outlineLevel="2">
      <c r="E316" s="211" t="s">
        <v>796</v>
      </c>
      <c r="F316" s="211"/>
      <c r="G316" s="211" t="s">
        <v>255</v>
      </c>
      <c r="H316" s="211"/>
      <c r="I316" s="211"/>
      <c r="J316" s="211">
        <f t="shared" ref="J316" si="213" xml:space="preserve"> SUM(J313:J315)</f>
        <v>0</v>
      </c>
      <c r="K316" s="211">
        <f t="shared" ref="K316:Q316" si="214" xml:space="preserve"> SUM(K313:K315)</f>
        <v>0</v>
      </c>
      <c r="L316" s="211">
        <f t="shared" si="214"/>
        <v>0</v>
      </c>
      <c r="M316" s="211">
        <f t="shared" si="214"/>
        <v>1737.9953309206978</v>
      </c>
      <c r="N316" s="211">
        <f t="shared" si="214"/>
        <v>1788.9298904006478</v>
      </c>
      <c r="O316" s="211">
        <f t="shared" si="214"/>
        <v>1830.9700875856161</v>
      </c>
      <c r="P316" s="211">
        <f t="shared" si="214"/>
        <v>1854.8748329617065</v>
      </c>
      <c r="Q316" s="211">
        <f t="shared" si="214"/>
        <v>1864.4033895250709</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1704.8581153091682</v>
      </c>
      <c r="N318" s="84">
        <f t="shared" si="215"/>
        <v>1745.6067913974873</v>
      </c>
      <c r="O318" s="84">
        <f t="shared" si="215"/>
        <v>1797.1635790595196</v>
      </c>
      <c r="P318" s="84">
        <f t="shared" si="215"/>
        <v>1839.0723823831304</v>
      </c>
      <c r="Q318" s="84">
        <f t="shared" si="215"/>
        <v>1862.6721386549148</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1737.9953309206978</v>
      </c>
      <c r="N319" s="84">
        <f t="shared" si="216"/>
        <v>1788.9298904006478</v>
      </c>
      <c r="O319" s="84">
        <f t="shared" si="216"/>
        <v>1830.9700875856161</v>
      </c>
      <c r="P319" s="84">
        <f t="shared" si="216"/>
        <v>1854.8748329617065</v>
      </c>
      <c r="Q319" s="84">
        <f t="shared" si="216"/>
        <v>1864.4033895250709</v>
      </c>
    </row>
    <row r="320" spans="1:17" hidden="1" outlineLevel="2">
      <c r="E320" s="211" t="s">
        <v>797</v>
      </c>
      <c r="F320" s="211"/>
      <c r="G320" s="211" t="s">
        <v>255</v>
      </c>
      <c r="H320" s="211"/>
      <c r="I320" s="211"/>
      <c r="J320" s="211">
        <f t="shared" ref="J320:Q320" si="217" xml:space="preserve"> AVERAGE(J318:J319)</f>
        <v>0</v>
      </c>
      <c r="K320" s="211">
        <f t="shared" si="217"/>
        <v>0</v>
      </c>
      <c r="L320" s="211">
        <f t="shared" si="217"/>
        <v>0</v>
      </c>
      <c r="M320" s="211">
        <f t="shared" si="217"/>
        <v>1721.4267231149329</v>
      </c>
      <c r="N320" s="211">
        <f t="shared" si="217"/>
        <v>1767.2683408990674</v>
      </c>
      <c r="O320" s="211">
        <f t="shared" si="217"/>
        <v>1814.0668333225678</v>
      </c>
      <c r="P320" s="211">
        <f t="shared" si="217"/>
        <v>1846.9736076724184</v>
      </c>
      <c r="Q320" s="211">
        <f t="shared" si="217"/>
        <v>1863.5377640899928</v>
      </c>
    </row>
    <row r="321" spans="1:17" hidden="1" outlineLevel="2">
      <c r="F321" s="84"/>
      <c r="G321" s="84"/>
      <c r="H321" s="84"/>
      <c r="I321" s="84"/>
      <c r="J321" s="84"/>
      <c r="K321" s="84"/>
      <c r="L321" s="84"/>
      <c r="M321" s="84"/>
      <c r="N321" s="84"/>
      <c r="O321" s="84"/>
      <c r="P321" s="84"/>
      <c r="Q321" s="84"/>
    </row>
    <row r="322" spans="1:17" hidden="1" outlineLevel="2">
      <c r="C322" s="86" t="s">
        <v>530</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1771.9414917951401</v>
      </c>
      <c r="N323" s="181">
        <f xml:space="preserve"> Inp!N$130</f>
        <v>1846.2058714754301</v>
      </c>
      <c r="O323" s="181">
        <f xml:space="preserve"> Inp!O$130</f>
        <v>1938.39771817356</v>
      </c>
      <c r="P323" s="181">
        <f xml:space="preserve"> Inp!P$130</f>
        <v>2025.11989281106</v>
      </c>
      <c r="Q323" s="181">
        <f xml:space="preserve"> Inp!Q$130</f>
        <v>2094.6421633482901</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39.0639847552101</v>
      </c>
      <c r="N324" s="181">
        <f xml:space="preserve"> Inp!N$131</f>
        <v>45.249036528460998</v>
      </c>
      <c r="O324" s="181">
        <f xml:space="preserve"> Inp!O$131</f>
        <v>49.330939582989103</v>
      </c>
      <c r="P324" s="181">
        <f xml:space="preserve"> Inp!P$131</f>
        <v>51.677142295747402</v>
      </c>
      <c r="Q324" s="181">
        <f xml:space="preserve"> Inp!Q$131</f>
        <v>52.977606402232603</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255</v>
      </c>
      <c r="H326" s="196"/>
      <c r="I326" s="196"/>
      <c r="J326" s="196">
        <f t="shared" ref="J326:Q326" si="218" xml:space="preserve"> J323 / J325</f>
        <v>0</v>
      </c>
      <c r="K326" s="196">
        <f t="shared" si="218"/>
        <v>0</v>
      </c>
      <c r="L326" s="196">
        <f t="shared" si="218"/>
        <v>0</v>
      </c>
      <c r="M326" s="196">
        <f t="shared" si="218"/>
        <v>1668.0837641056116</v>
      </c>
      <c r="N326" s="196">
        <f t="shared" si="218"/>
        <v>1703.8468609153874</v>
      </c>
      <c r="O326" s="196">
        <f t="shared" si="218"/>
        <v>1752.5620346820306</v>
      </c>
      <c r="P326" s="196">
        <f t="shared" si="218"/>
        <v>1793.3105657057963</v>
      </c>
      <c r="Q326" s="196">
        <f t="shared" si="218"/>
        <v>1816.7236365932415</v>
      </c>
    </row>
    <row r="327" spans="1:17" s="224" customFormat="1" hidden="1" outlineLevel="2">
      <c r="A327" s="219"/>
      <c r="B327" s="220"/>
      <c r="C327" s="221"/>
      <c r="D327" s="222"/>
      <c r="E327" s="223" t="s">
        <v>799</v>
      </c>
      <c r="F327" s="223"/>
      <c r="G327" s="223" t="s">
        <v>255</v>
      </c>
      <c r="H327" s="223"/>
      <c r="I327" s="223"/>
      <c r="J327" s="223">
        <f t="shared" ref="J327:Q327" si="219" xml:space="preserve"> J324 / J325</f>
        <v>0</v>
      </c>
      <c r="K327" s="223">
        <f t="shared" si="219"/>
        <v>0</v>
      </c>
      <c r="L327" s="223">
        <f t="shared" si="219"/>
        <v>0</v>
      </c>
      <c r="M327" s="223">
        <f t="shared" si="219"/>
        <v>36.774351203560329</v>
      </c>
      <c r="N327" s="223">
        <f t="shared" si="219"/>
        <v>41.759930482102796</v>
      </c>
      <c r="O327" s="223">
        <f t="shared" si="219"/>
        <v>44.601544377488096</v>
      </c>
      <c r="P327" s="223">
        <f t="shared" si="219"/>
        <v>45.76181667733583</v>
      </c>
      <c r="Q327" s="223">
        <f t="shared" si="219"/>
        <v>45.948502061669807</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0</v>
      </c>
      <c r="N328" s="223">
        <f t="shared" si="220"/>
        <v>0</v>
      </c>
      <c r="O328" s="223">
        <f t="shared" si="220"/>
        <v>0</v>
      </c>
      <c r="P328" s="223">
        <f t="shared" si="220"/>
        <v>0</v>
      </c>
      <c r="Q328" s="223">
        <f t="shared" si="220"/>
        <v>0</v>
      </c>
    </row>
    <row r="329" spans="1:17" s="242" customFormat="1" hidden="1" outlineLevel="2">
      <c r="A329" s="11"/>
      <c r="B329" s="12"/>
      <c r="C329" s="13"/>
      <c r="D329" s="14"/>
      <c r="E329" s="8" t="s">
        <v>800</v>
      </c>
      <c r="F329" s="8"/>
      <c r="G329" s="8" t="s">
        <v>255</v>
      </c>
      <c r="H329" s="8"/>
      <c r="I329" s="8"/>
      <c r="J329" s="8">
        <f xml:space="preserve"> SUM(J326:J328)</f>
        <v>0</v>
      </c>
      <c r="K329" s="8">
        <f t="shared" ref="K329:L329" si="221" xml:space="preserve"> SUM(K326:K328)</f>
        <v>0</v>
      </c>
      <c r="L329" s="8">
        <f t="shared" si="221"/>
        <v>0</v>
      </c>
      <c r="M329" s="8">
        <f xml:space="preserve"> SUM(M326:M328)</f>
        <v>1704.858115309172</v>
      </c>
      <c r="N329" s="8">
        <f t="shared" ref="N329:Q329" si="222" xml:space="preserve"> SUM(N326:N328)</f>
        <v>1745.6067913974903</v>
      </c>
      <c r="O329" s="8">
        <f t="shared" si="222"/>
        <v>1797.1635790595187</v>
      </c>
      <c r="P329" s="8">
        <f t="shared" si="222"/>
        <v>1839.0723823831322</v>
      </c>
      <c r="Q329" s="8">
        <f t="shared" si="222"/>
        <v>1862.6721386549114</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1704.8581153091682</v>
      </c>
      <c r="N331" s="84">
        <f t="shared" si="223"/>
        <v>1745.6067913974873</v>
      </c>
      <c r="O331" s="84">
        <f t="shared" si="223"/>
        <v>1797.1635790595196</v>
      </c>
      <c r="P331" s="84">
        <f t="shared" si="223"/>
        <v>1839.0723823831304</v>
      </c>
      <c r="Q331" s="84">
        <f t="shared" si="223"/>
        <v>1862.6721386549148</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1704.858115309172</v>
      </c>
      <c r="N332" s="196">
        <f t="shared" si="224"/>
        <v>1745.6067913974903</v>
      </c>
      <c r="O332" s="196">
        <f t="shared" si="224"/>
        <v>1797.1635790595187</v>
      </c>
      <c r="P332" s="196">
        <f t="shared" si="224"/>
        <v>1839.0723823831322</v>
      </c>
      <c r="Q332" s="196">
        <f t="shared" si="224"/>
        <v>1862.6721386549114</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530</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1737.9953309206978</v>
      </c>
      <c r="N336" s="84">
        <f t="shared" si="226"/>
        <v>1788.9298904006478</v>
      </c>
      <c r="O336" s="84">
        <f t="shared" si="226"/>
        <v>1830.9700875856161</v>
      </c>
      <c r="P336" s="84">
        <f t="shared" si="226"/>
        <v>1854.8748329617065</v>
      </c>
      <c r="Q336" s="84">
        <f t="shared" si="226"/>
        <v>1864.4033895250709</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1737.9953309207001</v>
      </c>
      <c r="N337" s="181">
        <f xml:space="preserve"> Inp!N$132</f>
        <v>1788.92989040065</v>
      </c>
      <c r="O337" s="181">
        <f xml:space="preserve"> Inp!O$132</f>
        <v>1830.9700875856199</v>
      </c>
      <c r="P337" s="181">
        <f xml:space="preserve"> Inp!P$132</f>
        <v>1854.8748329617099</v>
      </c>
      <c r="Q337" s="181">
        <f xml:space="preserve"> Inp!Q$132</f>
        <v>1864.40338952507</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0</v>
      </c>
      <c r="N338" s="196">
        <f t="shared" si="227"/>
        <v>0</v>
      </c>
      <c r="O338" s="196">
        <f t="shared" si="227"/>
        <v>0</v>
      </c>
      <c r="P338" s="196">
        <f t="shared" si="227"/>
        <v>0</v>
      </c>
      <c r="Q338" s="196">
        <f t="shared" si="227"/>
        <v>0</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1721.4267231149329</v>
      </c>
      <c r="N346" s="84">
        <f t="shared" si="230"/>
        <v>1767.2683408990674</v>
      </c>
      <c r="O346" s="84">
        <f t="shared" si="230"/>
        <v>1814.0668333225678</v>
      </c>
      <c r="P346" s="84">
        <f t="shared" si="230"/>
        <v>1846.9736076724184</v>
      </c>
      <c r="Q346" s="84">
        <f t="shared" si="230"/>
        <v>1863.5377640899928</v>
      </c>
    </row>
    <row r="347" spans="1:17" hidden="1" outlineLevel="2">
      <c r="B347" s="269"/>
      <c r="E347" s="84" t="s">
        <v>803</v>
      </c>
      <c r="G347" s="70" t="s">
        <v>255</v>
      </c>
      <c r="J347" s="84">
        <f t="shared" ref="J347:Q347" si="231" xml:space="preserve"> J345 * J346</f>
        <v>0</v>
      </c>
      <c r="K347" s="84">
        <f t="shared" si="231"/>
        <v>0</v>
      </c>
      <c r="L347" s="84">
        <f t="shared" si="231"/>
        <v>0</v>
      </c>
      <c r="M347" s="84">
        <f t="shared" si="231"/>
        <v>688.5706892459732</v>
      </c>
      <c r="N347" s="84">
        <f t="shared" si="231"/>
        <v>706.90733635962704</v>
      </c>
      <c r="O347" s="84">
        <f t="shared" si="231"/>
        <v>725.62673332902716</v>
      </c>
      <c r="P347" s="84">
        <f t="shared" si="231"/>
        <v>738.78944306896744</v>
      </c>
      <c r="Q347" s="84">
        <f t="shared" si="231"/>
        <v>745.41510563599718</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0.30715000000000003</v>
      </c>
      <c r="N351" s="249">
        <f xml:space="preserve"> Inp!N$214</f>
        <v>0.30374999999999996</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1721.4267231149329</v>
      </c>
      <c r="N352" s="84">
        <f t="shared" si="232"/>
        <v>1767.2683408990674</v>
      </c>
      <c r="O352" s="84">
        <f t="shared" si="232"/>
        <v>1814.0668333225678</v>
      </c>
      <c r="P352" s="84">
        <f t="shared" si="232"/>
        <v>1846.9736076724184</v>
      </c>
      <c r="Q352" s="84">
        <f t="shared" si="232"/>
        <v>1863.5377640899928</v>
      </c>
    </row>
    <row r="353" spans="1:17" hidden="1" outlineLevel="2">
      <c r="E353" s="84" t="s">
        <v>804</v>
      </c>
      <c r="G353" s="70" t="s">
        <v>255</v>
      </c>
      <c r="J353" s="84">
        <f t="shared" ref="J353:Q353" si="233" xml:space="preserve"> J351 * J352</f>
        <v>0</v>
      </c>
      <c r="K353" s="84">
        <f t="shared" si="233"/>
        <v>0</v>
      </c>
      <c r="L353" s="84">
        <f t="shared" si="233"/>
        <v>0</v>
      </c>
      <c r="M353" s="84">
        <f t="shared" si="233"/>
        <v>528.73621800475166</v>
      </c>
      <c r="N353" s="84">
        <f t="shared" si="233"/>
        <v>536.80775854809167</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953.839846449329</v>
      </c>
      <c r="N361" s="293">
        <f>Inp!N$137</f>
        <v>931.74409096589704</v>
      </c>
      <c r="O361" s="293">
        <f>Inp!O$137</f>
        <v>914.89605257339997</v>
      </c>
      <c r="P361" s="293">
        <f>Inp!P$137</f>
        <v>900.02447463511896</v>
      </c>
      <c r="Q361" s="293">
        <f>Inp!Q$137</f>
        <v>885.82064838621795</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23.138334284545898</v>
      </c>
      <c r="N362" s="293">
        <f>Inp!N$138</f>
        <v>27.568116828377899</v>
      </c>
      <c r="O362" s="293">
        <f>Inp!O$138</f>
        <v>28.822595465940999</v>
      </c>
      <c r="P362" s="293">
        <f>Inp!P$138</f>
        <v>28.800783188324399</v>
      </c>
      <c r="Q362" s="293">
        <f>Inp!Q$138</f>
        <v>28.346260748359601</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45.234089767978404</v>
      </c>
      <c r="N363" s="293">
        <f>Inp!N$139</f>
        <v>44.416155220874899</v>
      </c>
      <c r="O363" s="293">
        <f>Inp!O$139</f>
        <v>43.694173404221502</v>
      </c>
      <c r="P363" s="293">
        <f>Inp!P$139</f>
        <v>43.004609437225398</v>
      </c>
      <c r="Q363" s="293">
        <f>Inp!Q$139</f>
        <v>42.325927892930899</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255</v>
      </c>
      <c r="H365" s="274"/>
      <c r="I365" s="274"/>
      <c r="J365" s="274">
        <f t="shared" ref="J365" si="234" xml:space="preserve"> IF(J364 = 1, K361 * J364, 0)</f>
        <v>0</v>
      </c>
      <c r="K365" s="274">
        <f t="shared" ref="K365" si="235" xml:space="preserve"> IF(K364 = 1, L361 * K364, 0)</f>
        <v>0</v>
      </c>
      <c r="L365" s="274">
        <f t="shared" ref="L365" si="236" xml:space="preserve"> IF(L364 = 1, M361 * L364, 0)</f>
        <v>953.839846449329</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255</v>
      </c>
      <c r="H369" s="117"/>
      <c r="I369" s="117"/>
      <c r="J369" s="117">
        <f t="shared" ref="J369:Q369" si="242" xml:space="preserve"> J365 / J367</f>
        <v>0</v>
      </c>
      <c r="K369" s="117">
        <f t="shared" si="242"/>
        <v>0</v>
      </c>
      <c r="L369" s="117">
        <f t="shared" si="242"/>
        <v>915.74229295645978</v>
      </c>
      <c r="M369" s="117">
        <f t="shared" si="242"/>
        <v>0</v>
      </c>
      <c r="N369" s="117">
        <f t="shared" si="242"/>
        <v>0</v>
      </c>
      <c r="O369" s="117">
        <f t="shared" si="242"/>
        <v>0</v>
      </c>
      <c r="P369" s="117">
        <f t="shared" si="242"/>
        <v>0</v>
      </c>
      <c r="Q369" s="117">
        <f t="shared" si="242"/>
        <v>0</v>
      </c>
    </row>
    <row r="370" spans="1:17" hidden="1" outlineLevel="2">
      <c r="E370" s="84" t="s">
        <v>808</v>
      </c>
      <c r="F370" s="84"/>
      <c r="G370" s="84" t="s">
        <v>255</v>
      </c>
      <c r="H370" s="84"/>
      <c r="I370" s="84"/>
      <c r="J370" s="84">
        <f t="shared" ref="J370:Q370" si="243" xml:space="preserve"> J361 / J367</f>
        <v>0</v>
      </c>
      <c r="K370" s="84">
        <f t="shared" si="243"/>
        <v>0</v>
      </c>
      <c r="L370" s="84">
        <f t="shared" si="243"/>
        <v>0</v>
      </c>
      <c r="M370" s="84">
        <f t="shared" si="243"/>
        <v>897.93301234071771</v>
      </c>
      <c r="N370" s="84">
        <f t="shared" si="243"/>
        <v>859.89827521238738</v>
      </c>
      <c r="O370" s="84">
        <f t="shared" si="243"/>
        <v>827.18426274840965</v>
      </c>
      <c r="P370" s="84">
        <f t="shared" si="243"/>
        <v>797.0014049472145</v>
      </c>
      <c r="Q370" s="84">
        <f t="shared" si="243"/>
        <v>768.28937078834383</v>
      </c>
    </row>
    <row r="371" spans="1:17" hidden="1" outlineLevel="2">
      <c r="E371" s="84" t="s">
        <v>809</v>
      </c>
      <c r="F371" s="84"/>
      <c r="G371" s="84" t="s">
        <v>255</v>
      </c>
      <c r="H371" s="84"/>
      <c r="I371" s="84"/>
      <c r="J371" s="84">
        <f t="shared" ref="J371:Q371" si="244" xml:space="preserve"> J362 / J367</f>
        <v>0</v>
      </c>
      <c r="K371" s="84">
        <f t="shared" si="244"/>
        <v>0</v>
      </c>
      <c r="L371" s="84">
        <f t="shared" si="244"/>
        <v>0</v>
      </c>
      <c r="M371" s="84">
        <f t="shared" si="244"/>
        <v>21.782141186500041</v>
      </c>
      <c r="N371" s="84">
        <f t="shared" si="244"/>
        <v>25.442368072333082</v>
      </c>
      <c r="O371" s="84">
        <f t="shared" si="244"/>
        <v>26.059351020183033</v>
      </c>
      <c r="P371" s="84">
        <f t="shared" si="244"/>
        <v>25.50404495831139</v>
      </c>
      <c r="Q371" s="84">
        <f t="shared" si="244"/>
        <v>24.585259865227545</v>
      </c>
    </row>
    <row r="372" spans="1:17" hidden="1" outlineLevel="2">
      <c r="E372" s="84" t="s">
        <v>810</v>
      </c>
      <c r="F372" s="84"/>
      <c r="G372" s="84" t="s">
        <v>255</v>
      </c>
      <c r="H372" s="84"/>
      <c r="I372" s="84"/>
      <c r="J372" s="84">
        <f t="shared" ref="J372:Q372" si="245" xml:space="preserve"> J363 / J367</f>
        <v>0</v>
      </c>
      <c r="K372" s="84">
        <f t="shared" si="245"/>
        <v>0</v>
      </c>
      <c r="L372" s="84">
        <f t="shared" si="245"/>
        <v>0</v>
      </c>
      <c r="M372" s="84">
        <f t="shared" si="245"/>
        <v>42.58281160831018</v>
      </c>
      <c r="N372" s="84">
        <f t="shared" si="245"/>
        <v>40.991271784082528</v>
      </c>
      <c r="O372" s="84">
        <f t="shared" si="245"/>
        <v>39.505179317485855</v>
      </c>
      <c r="P372" s="84">
        <f t="shared" si="245"/>
        <v>38.082002330625826</v>
      </c>
      <c r="Q372" s="84">
        <f t="shared" si="245"/>
        <v>36.710095399260318</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897.93301234071771</v>
      </c>
      <c r="N374" s="84">
        <f t="shared" si="246"/>
        <v>859.89827521238738</v>
      </c>
      <c r="O374" s="84">
        <f t="shared" si="246"/>
        <v>827.18426274840965</v>
      </c>
      <c r="P374" s="84">
        <f t="shared" si="246"/>
        <v>797.0014049472145</v>
      </c>
      <c r="Q374" s="84">
        <f t="shared" si="246"/>
        <v>768.28937078834383</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21.782141186500041</v>
      </c>
      <c r="N375" s="84">
        <f t="shared" si="247"/>
        <v>25.442368072333082</v>
      </c>
      <c r="O375" s="84">
        <f t="shared" si="247"/>
        <v>26.059351020183033</v>
      </c>
      <c r="P375" s="84">
        <f t="shared" si="247"/>
        <v>25.50404495831139</v>
      </c>
      <c r="Q375" s="84">
        <f t="shared" si="247"/>
        <v>24.585259865227545</v>
      </c>
    </row>
    <row r="376" spans="1:17" hidden="1" outlineLevel="2">
      <c r="E376" s="211" t="s">
        <v>811</v>
      </c>
      <c r="F376" s="211"/>
      <c r="G376" s="211" t="s">
        <v>255</v>
      </c>
      <c r="H376" s="211"/>
      <c r="I376" s="211"/>
      <c r="J376" s="211">
        <f t="shared" ref="J376:Q376" si="248" xml:space="preserve"> SUM(J374:J375)</f>
        <v>0</v>
      </c>
      <c r="K376" s="211">
        <f t="shared" si="248"/>
        <v>0</v>
      </c>
      <c r="L376" s="211">
        <f t="shared" si="248"/>
        <v>0</v>
      </c>
      <c r="M376" s="211">
        <f t="shared" si="248"/>
        <v>919.71515352721781</v>
      </c>
      <c r="N376" s="211">
        <f t="shared" si="248"/>
        <v>885.3406432847205</v>
      </c>
      <c r="O376" s="211">
        <f t="shared" si="248"/>
        <v>853.2436137685927</v>
      </c>
      <c r="P376" s="211">
        <f t="shared" si="248"/>
        <v>822.50544990552589</v>
      </c>
      <c r="Q376" s="211">
        <f t="shared" si="248"/>
        <v>792.87463065357133</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919.71515352721781</v>
      </c>
      <c r="N378" s="309">
        <f t="shared" si="249"/>
        <v>885.3406432847205</v>
      </c>
      <c r="O378" s="309">
        <f t="shared" si="249"/>
        <v>853.2436137685927</v>
      </c>
      <c r="P378" s="309">
        <f t="shared" si="249"/>
        <v>822.50544990552589</v>
      </c>
      <c r="Q378" s="309">
        <f t="shared" si="249"/>
        <v>792.87463065357133</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42.58281160831018</v>
      </c>
      <c r="N379" s="309">
        <f t="shared" si="250"/>
        <v>40.991271784082528</v>
      </c>
      <c r="O379" s="309">
        <f t="shared" si="250"/>
        <v>39.505179317485855</v>
      </c>
      <c r="P379" s="309">
        <f t="shared" si="250"/>
        <v>38.082002330625826</v>
      </c>
      <c r="Q379" s="309">
        <f t="shared" si="250"/>
        <v>36.710095399260318</v>
      </c>
    </row>
    <row r="380" spans="1:17" s="310" customFormat="1" hidden="1" outlineLevel="2">
      <c r="A380" s="306"/>
      <c r="B380" s="307"/>
      <c r="C380" s="308"/>
      <c r="D380" s="250"/>
      <c r="E380" s="312" t="s">
        <v>812</v>
      </c>
      <c r="F380" s="312"/>
      <c r="G380" s="312" t="s">
        <v>255</v>
      </c>
      <c r="H380" s="312"/>
      <c r="I380" s="312"/>
      <c r="J380" s="312">
        <f t="shared" ref="J380:Q380" si="251" xml:space="preserve"> J378 - J379</f>
        <v>0</v>
      </c>
      <c r="K380" s="312">
        <f t="shared" si="251"/>
        <v>0</v>
      </c>
      <c r="L380" s="312">
        <f t="shared" si="251"/>
        <v>0</v>
      </c>
      <c r="M380" s="312">
        <f t="shared" si="251"/>
        <v>877.13234191890763</v>
      </c>
      <c r="N380" s="312">
        <f t="shared" si="251"/>
        <v>844.34937150063797</v>
      </c>
      <c r="O380" s="312">
        <f t="shared" si="251"/>
        <v>813.73843445110685</v>
      </c>
      <c r="P380" s="312">
        <f t="shared" si="251"/>
        <v>784.42344757490002</v>
      </c>
      <c r="Q380" s="312">
        <f t="shared" si="251"/>
        <v>756.16453525431098</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919.71515352721781</v>
      </c>
      <c r="N382" s="91">
        <f t="shared" si="252"/>
        <v>885.3406432847205</v>
      </c>
      <c r="O382" s="91">
        <f t="shared" si="252"/>
        <v>853.2436137685927</v>
      </c>
      <c r="P382" s="91">
        <f t="shared" si="252"/>
        <v>822.50544990552589</v>
      </c>
      <c r="Q382" s="91">
        <f t="shared" si="252"/>
        <v>792.87463065357133</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877.13234191890763</v>
      </c>
      <c r="N383" s="91">
        <f t="shared" si="253"/>
        <v>844.34937150063797</v>
      </c>
      <c r="O383" s="91">
        <f t="shared" si="253"/>
        <v>813.73843445110685</v>
      </c>
      <c r="P383" s="91">
        <f t="shared" si="253"/>
        <v>784.42344757490002</v>
      </c>
      <c r="Q383" s="91">
        <f t="shared" si="253"/>
        <v>756.16453525431098</v>
      </c>
    </row>
    <row r="384" spans="1:17" s="310" customFormat="1" hidden="1" outlineLevel="2">
      <c r="A384" s="306"/>
      <c r="B384" s="307"/>
      <c r="C384" s="308"/>
      <c r="D384" s="250"/>
      <c r="E384" s="312" t="s">
        <v>813</v>
      </c>
      <c r="F384" s="312"/>
      <c r="G384" s="312" t="s">
        <v>255</v>
      </c>
      <c r="H384" s="312"/>
      <c r="I384" s="312"/>
      <c r="J384" s="312">
        <f t="shared" ref="J384:Q384" si="254" xml:space="preserve"> AVERAGE(J382:J383)</f>
        <v>0</v>
      </c>
      <c r="K384" s="312">
        <f t="shared" si="254"/>
        <v>0</v>
      </c>
      <c r="L384" s="312">
        <f t="shared" si="254"/>
        <v>0</v>
      </c>
      <c r="M384" s="312">
        <f t="shared" si="254"/>
        <v>898.42374772306266</v>
      </c>
      <c r="N384" s="312">
        <f t="shared" si="254"/>
        <v>864.84500739267924</v>
      </c>
      <c r="O384" s="312">
        <f t="shared" si="254"/>
        <v>833.49102410984983</v>
      </c>
      <c r="P384" s="312">
        <f t="shared" si="254"/>
        <v>803.4644487402129</v>
      </c>
      <c r="Q384" s="312">
        <f t="shared" si="254"/>
        <v>774.51958295394115</v>
      </c>
    </row>
    <row r="385" spans="1:17" hidden="1" outlineLevel="2">
      <c r="F385" s="84"/>
      <c r="G385" s="84"/>
      <c r="H385" s="84"/>
      <c r="I385" s="84"/>
      <c r="J385" s="84"/>
      <c r="K385" s="84"/>
      <c r="L385" s="84"/>
      <c r="M385" s="84"/>
      <c r="N385" s="84"/>
      <c r="O385" s="84"/>
      <c r="P385" s="84"/>
      <c r="Q385" s="84"/>
    </row>
    <row r="386" spans="1:17" hidden="1" outlineLevel="2">
      <c r="C386" s="86" t="s">
        <v>530</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877.13234191890763</v>
      </c>
      <c r="N387" s="84">
        <f t="shared" si="255"/>
        <v>844.34937150063797</v>
      </c>
      <c r="O387" s="84">
        <f t="shared" si="255"/>
        <v>813.73843445110685</v>
      </c>
      <c r="P387" s="84">
        <f t="shared" si="255"/>
        <v>784.42344757490002</v>
      </c>
      <c r="Q387" s="84">
        <f t="shared" si="255"/>
        <v>756.16453525431098</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877.13234191890797</v>
      </c>
      <c r="N388" s="181">
        <f xml:space="preserve"> Inp!N$140</f>
        <v>844.34937150063797</v>
      </c>
      <c r="O388" s="181">
        <f xml:space="preserve"> Inp!O$140</f>
        <v>813.73843445110697</v>
      </c>
      <c r="P388" s="181">
        <f xml:space="preserve"> Inp!P$140</f>
        <v>784.42344757490002</v>
      </c>
      <c r="Q388" s="181">
        <f xml:space="preserve"> Inp!Q$140</f>
        <v>756.16453525431098</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953.839846449329</v>
      </c>
      <c r="N395" s="155">
        <f>Inp!N$141</f>
        <v>927.71926942540301</v>
      </c>
      <c r="O395" s="155">
        <f>Inp!O$141</f>
        <v>902.49832981710495</v>
      </c>
      <c r="P395" s="155">
        <f>Inp!P$141</f>
        <v>878.57352204655501</v>
      </c>
      <c r="Q395" s="155">
        <f>Inp!Q$141</f>
        <v>855.49137490329201</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18.918116668425501</v>
      </c>
      <c r="N396" s="155">
        <f>Inp!N$142</f>
        <v>18.593333926914902</v>
      </c>
      <c r="O396" s="155">
        <f>Inp!O$142</f>
        <v>18.7279699066601</v>
      </c>
      <c r="P396" s="155">
        <f>Inp!P$142</f>
        <v>18.450043962978199</v>
      </c>
      <c r="Q396" s="155">
        <f>Inp!Q$142</f>
        <v>17.9653188729704</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0</v>
      </c>
      <c r="N397" s="155">
        <f>Inp!N$144</f>
        <v>0</v>
      </c>
      <c r="O397" s="155">
        <f>Inp!O$144</f>
        <v>0</v>
      </c>
      <c r="P397" s="155">
        <f>Inp!P$144</f>
        <v>0</v>
      </c>
      <c r="Q397" s="155">
        <f>Inp!Q$144</f>
        <v>0</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45.038693692351998</v>
      </c>
      <c r="N398" s="155">
        <f>Inp!N$145</f>
        <v>43.814273535212301</v>
      </c>
      <c r="O398" s="155">
        <f>Inp!O$145</f>
        <v>42.652777677210302</v>
      </c>
      <c r="P398" s="155">
        <f>Inp!P$145</f>
        <v>41.532191106241399</v>
      </c>
      <c r="Q398" s="155">
        <f>Inp!Q$145</f>
        <v>40.441044921840898</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255</v>
      </c>
      <c r="H401" s="274"/>
      <c r="I401" s="274"/>
      <c r="J401" s="274">
        <f t="shared" ref="J401:Q401" si="257" xml:space="preserve"> IF(J400 = 1, K395 * J400, 0)</f>
        <v>0</v>
      </c>
      <c r="K401" s="274">
        <f t="shared" si="257"/>
        <v>0</v>
      </c>
      <c r="L401" s="274">
        <f t="shared" si="257"/>
        <v>953.839846449329</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0</v>
      </c>
      <c r="N406" s="181">
        <f>Inp!N$143</f>
        <v>0</v>
      </c>
      <c r="O406" s="181">
        <f>Inp!O$143</f>
        <v>0</v>
      </c>
      <c r="P406" s="181">
        <f>Inp!P$143</f>
        <v>0</v>
      </c>
      <c r="Q406" s="181">
        <f>Inp!Q$143</f>
        <v>0</v>
      </c>
    </row>
    <row r="407" spans="1:17" s="240" customFormat="1" hidden="1" outlineLevel="2">
      <c r="A407" s="237"/>
      <c r="B407" s="241"/>
      <c r="C407" s="238"/>
      <c r="D407" s="239"/>
      <c r="E407" s="196" t="s">
        <v>816</v>
      </c>
      <c r="F407" s="196"/>
      <c r="G407" s="196" t="s">
        <v>255</v>
      </c>
      <c r="H407" s="196"/>
      <c r="I407" s="196"/>
      <c r="J407" s="274">
        <f t="shared" ref="J407:Q407" si="258" xml:space="preserve"> IF(J405 = 1, K406 * J405, 0)</f>
        <v>0</v>
      </c>
      <c r="K407" s="274">
        <f t="shared" si="258"/>
        <v>0</v>
      </c>
      <c r="L407" s="274">
        <f t="shared" si="258"/>
        <v>0</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255</v>
      </c>
      <c r="H408" s="117"/>
      <c r="I408" s="117"/>
      <c r="J408" s="117">
        <f xml:space="preserve"> J401 / J403 +J407</f>
        <v>0</v>
      </c>
      <c r="K408" s="117">
        <f t="shared" ref="K408:Q408" si="259" xml:space="preserve"> K401 / K403 +K407</f>
        <v>0</v>
      </c>
      <c r="L408" s="117">
        <f t="shared" si="259"/>
        <v>915.74229295645978</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255</v>
      </c>
      <c r="H410" s="84"/>
      <c r="I410" s="84"/>
      <c r="J410" s="84">
        <f t="shared" ref="J410:Q410" si="260" xml:space="preserve"> J395 / J403</f>
        <v>0</v>
      </c>
      <c r="K410" s="84">
        <f t="shared" si="260"/>
        <v>0</v>
      </c>
      <c r="L410" s="84">
        <f t="shared" si="260"/>
        <v>0</v>
      </c>
      <c r="M410" s="84">
        <f t="shared" si="260"/>
        <v>897.93301234071771</v>
      </c>
      <c r="N410" s="84">
        <f t="shared" si="260"/>
        <v>856.18380346605124</v>
      </c>
      <c r="O410" s="84">
        <f t="shared" si="260"/>
        <v>815.97511922977776</v>
      </c>
      <c r="P410" s="84">
        <f t="shared" si="260"/>
        <v>778.00587778949728</v>
      </c>
      <c r="Q410" s="84">
        <f t="shared" si="260"/>
        <v>741.98420564784317</v>
      </c>
    </row>
    <row r="411" spans="1:17" hidden="1" outlineLevel="2">
      <c r="E411" s="84" t="s">
        <v>819</v>
      </c>
      <c r="F411" s="84"/>
      <c r="G411" s="84" t="s">
        <v>255</v>
      </c>
      <c r="H411" s="84"/>
      <c r="I411" s="84"/>
      <c r="J411" s="84">
        <f t="shared" ref="J411:Q411" si="261" xml:space="preserve"> J396 / J403</f>
        <v>0</v>
      </c>
      <c r="K411" s="84">
        <f t="shared" si="261"/>
        <v>0</v>
      </c>
      <c r="L411" s="84">
        <f t="shared" si="261"/>
        <v>0</v>
      </c>
      <c r="M411" s="84">
        <f t="shared" si="261"/>
        <v>17.809280615742097</v>
      </c>
      <c r="N411" s="84">
        <f t="shared" si="261"/>
        <v>17.159621326525038</v>
      </c>
      <c r="O411" s="84">
        <f t="shared" si="261"/>
        <v>16.932504994901802</v>
      </c>
      <c r="P411" s="84">
        <f t="shared" si="261"/>
        <v>16.338123433579927</v>
      </c>
      <c r="Q411" s="84">
        <f t="shared" si="261"/>
        <v>15.581668318605807</v>
      </c>
    </row>
    <row r="412" spans="1:17" hidden="1" outlineLevel="2">
      <c r="E412" s="84" t="s">
        <v>820</v>
      </c>
      <c r="F412" s="84"/>
      <c r="G412" s="84" t="s">
        <v>255</v>
      </c>
      <c r="H412" s="84"/>
      <c r="I412" s="84"/>
      <c r="J412" s="84">
        <f t="shared" ref="J412:Q412" si="262" xml:space="preserve"> J397 / J403</f>
        <v>0</v>
      </c>
      <c r="K412" s="84">
        <f t="shared" si="262"/>
        <v>0</v>
      </c>
      <c r="L412" s="84">
        <f t="shared" si="262"/>
        <v>0</v>
      </c>
      <c r="M412" s="84">
        <f t="shared" si="262"/>
        <v>0</v>
      </c>
      <c r="N412" s="84">
        <f t="shared" si="262"/>
        <v>0</v>
      </c>
      <c r="O412" s="84">
        <f t="shared" si="262"/>
        <v>0</v>
      </c>
      <c r="P412" s="84">
        <f t="shared" si="262"/>
        <v>0</v>
      </c>
      <c r="Q412" s="84">
        <f t="shared" si="262"/>
        <v>0</v>
      </c>
    </row>
    <row r="413" spans="1:17" hidden="1" outlineLevel="2">
      <c r="E413" s="84" t="s">
        <v>821</v>
      </c>
      <c r="F413" s="84"/>
      <c r="G413" s="84" t="s">
        <v>255</v>
      </c>
      <c r="H413" s="84"/>
      <c r="I413" s="84"/>
      <c r="J413" s="84">
        <f t="shared" ref="J413:Q413" si="263" xml:space="preserve"> J398 / J403</f>
        <v>0</v>
      </c>
      <c r="K413" s="84">
        <f t="shared" si="263"/>
        <v>0</v>
      </c>
      <c r="L413" s="84">
        <f t="shared" si="263"/>
        <v>0</v>
      </c>
      <c r="M413" s="84">
        <f t="shared" si="263"/>
        <v>42.39886816388406</v>
      </c>
      <c r="N413" s="84">
        <f t="shared" si="263"/>
        <v>40.435800567896266</v>
      </c>
      <c r="O413" s="84">
        <f t="shared" si="263"/>
        <v>38.563623001602643</v>
      </c>
      <c r="P413" s="84">
        <f t="shared" si="263"/>
        <v>36.778127256628487</v>
      </c>
      <c r="Q413" s="84">
        <f t="shared" si="263"/>
        <v>35.075299964646547</v>
      </c>
    </row>
    <row r="414" spans="1:17" hidden="1" outlineLevel="2">
      <c r="E414" s="84" t="s">
        <v>822</v>
      </c>
      <c r="F414" s="84"/>
      <c r="G414" s="84" t="s">
        <v>255</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897.93301234071771</v>
      </c>
      <c r="N416" s="84">
        <f t="shared" si="265"/>
        <v>856.18380346605124</v>
      </c>
      <c r="O416" s="84">
        <f t="shared" si="265"/>
        <v>815.97511922977776</v>
      </c>
      <c r="P416" s="84">
        <f t="shared" si="265"/>
        <v>778.00587778949728</v>
      </c>
      <c r="Q416" s="84">
        <f t="shared" si="265"/>
        <v>741.98420564784317</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17.809280615742097</v>
      </c>
      <c r="N417" s="84">
        <f t="shared" si="266"/>
        <v>17.159621326525038</v>
      </c>
      <c r="O417" s="84">
        <f t="shared" si="266"/>
        <v>16.932504994901802</v>
      </c>
      <c r="P417" s="84">
        <f t="shared" si="266"/>
        <v>16.338123433579927</v>
      </c>
      <c r="Q417" s="84">
        <f t="shared" si="266"/>
        <v>15.581668318605807</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0</v>
      </c>
      <c r="N418" s="181">
        <f>Inp!N$143</f>
        <v>0</v>
      </c>
      <c r="O418" s="181">
        <f>Inp!O$143</f>
        <v>0</v>
      </c>
      <c r="P418" s="181">
        <f>Inp!P$143</f>
        <v>0</v>
      </c>
      <c r="Q418" s="181">
        <f>Inp!Q$143</f>
        <v>0</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0</v>
      </c>
      <c r="N419" s="84">
        <f t="shared" si="267"/>
        <v>0</v>
      </c>
      <c r="O419" s="84">
        <f t="shared" si="267"/>
        <v>0</v>
      </c>
      <c r="P419" s="84">
        <f t="shared" si="267"/>
        <v>0</v>
      </c>
      <c r="Q419" s="84">
        <f t="shared" si="267"/>
        <v>0</v>
      </c>
    </row>
    <row r="420" spans="1:17" hidden="1" outlineLevel="2">
      <c r="E420" s="211" t="s">
        <v>823</v>
      </c>
      <c r="F420" s="211"/>
      <c r="G420" s="211" t="s">
        <v>255</v>
      </c>
      <c r="H420" s="211"/>
      <c r="I420" s="211"/>
      <c r="J420" s="211">
        <f t="shared" ref="J420:Q420" si="268" xml:space="preserve"> SUM(J416:J419)</f>
        <v>0</v>
      </c>
      <c r="K420" s="211">
        <f t="shared" si="268"/>
        <v>0</v>
      </c>
      <c r="L420" s="211">
        <f t="shared" si="268"/>
        <v>0</v>
      </c>
      <c r="M420" s="211">
        <f t="shared" si="268"/>
        <v>915.74229295645978</v>
      </c>
      <c r="N420" s="211">
        <f t="shared" si="268"/>
        <v>873.34342479257623</v>
      </c>
      <c r="O420" s="211">
        <f t="shared" si="268"/>
        <v>832.90762422467958</v>
      </c>
      <c r="P420" s="211">
        <f t="shared" si="268"/>
        <v>794.34400122307716</v>
      </c>
      <c r="Q420" s="211">
        <f t="shared" si="268"/>
        <v>757.56587396644898</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915.74229295645978</v>
      </c>
      <c r="N422" s="117">
        <f t="shared" si="269"/>
        <v>873.34342479257623</v>
      </c>
      <c r="O422" s="117">
        <f t="shared" si="269"/>
        <v>832.90762422467958</v>
      </c>
      <c r="P422" s="117">
        <f t="shared" si="269"/>
        <v>794.34400122307716</v>
      </c>
      <c r="Q422" s="117">
        <f t="shared" si="269"/>
        <v>757.56587396644898</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42.39886816388406</v>
      </c>
      <c r="N423" s="117">
        <f t="shared" si="270"/>
        <v>40.435800567896266</v>
      </c>
      <c r="O423" s="117">
        <f t="shared" si="270"/>
        <v>38.563623001602643</v>
      </c>
      <c r="P423" s="117">
        <f t="shared" si="270"/>
        <v>36.778127256628487</v>
      </c>
      <c r="Q423" s="117">
        <f t="shared" si="270"/>
        <v>35.075299964646547</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255</v>
      </c>
      <c r="H425" s="260"/>
      <c r="I425" s="260"/>
      <c r="J425" s="260">
        <f t="shared" ref="J425:Q425" si="272" xml:space="preserve"> J422 - J423 - J424</f>
        <v>0</v>
      </c>
      <c r="K425" s="260">
        <f t="shared" si="272"/>
        <v>0</v>
      </c>
      <c r="L425" s="260">
        <f t="shared" si="272"/>
        <v>0</v>
      </c>
      <c r="M425" s="260">
        <f t="shared" si="272"/>
        <v>873.34342479257566</v>
      </c>
      <c r="N425" s="260">
        <f t="shared" si="272"/>
        <v>832.90762422467992</v>
      </c>
      <c r="O425" s="260">
        <f t="shared" si="272"/>
        <v>794.34400122307693</v>
      </c>
      <c r="P425" s="260">
        <f t="shared" si="272"/>
        <v>757.56587396644863</v>
      </c>
      <c r="Q425" s="260">
        <f t="shared" si="272"/>
        <v>722.49057400180243</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915.74229295645978</v>
      </c>
      <c r="N427" s="91">
        <f t="shared" si="273"/>
        <v>873.34342479257623</v>
      </c>
      <c r="O427" s="91">
        <f t="shared" si="273"/>
        <v>832.90762422467958</v>
      </c>
      <c r="P427" s="91">
        <f t="shared" si="273"/>
        <v>794.34400122307716</v>
      </c>
      <c r="Q427" s="91">
        <f t="shared" si="273"/>
        <v>757.56587396644898</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873.34342479257566</v>
      </c>
      <c r="N428" s="91">
        <f t="shared" si="274"/>
        <v>832.90762422467992</v>
      </c>
      <c r="O428" s="91">
        <f t="shared" si="274"/>
        <v>794.34400122307693</v>
      </c>
      <c r="P428" s="91">
        <f t="shared" si="274"/>
        <v>757.56587396644863</v>
      </c>
      <c r="Q428" s="91">
        <f t="shared" si="274"/>
        <v>722.49057400180243</v>
      </c>
    </row>
    <row r="429" spans="1:17" hidden="1" outlineLevel="2">
      <c r="E429" s="260" t="s">
        <v>825</v>
      </c>
      <c r="F429" s="260"/>
      <c r="G429" s="260" t="s">
        <v>255</v>
      </c>
      <c r="H429" s="260"/>
      <c r="I429" s="260"/>
      <c r="J429" s="260">
        <f t="shared" ref="J429:Q429" si="275" xml:space="preserve"> AVERAGE(J427:J428)</f>
        <v>0</v>
      </c>
      <c r="K429" s="260">
        <f t="shared" si="275"/>
        <v>0</v>
      </c>
      <c r="L429" s="260">
        <f t="shared" si="275"/>
        <v>0</v>
      </c>
      <c r="M429" s="260">
        <f t="shared" si="275"/>
        <v>894.54285887451772</v>
      </c>
      <c r="N429" s="260">
        <f t="shared" si="275"/>
        <v>853.12552450862813</v>
      </c>
      <c r="O429" s="260">
        <f t="shared" si="275"/>
        <v>813.6258127238782</v>
      </c>
      <c r="P429" s="260">
        <f t="shared" si="275"/>
        <v>775.9549375947629</v>
      </c>
      <c r="Q429" s="260">
        <f t="shared" si="275"/>
        <v>740.0282239841257</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530</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873.34342479257566</v>
      </c>
      <c r="N432" s="309">
        <f t="shared" si="276"/>
        <v>832.90762422467992</v>
      </c>
      <c r="O432" s="309">
        <f t="shared" si="276"/>
        <v>794.34400122307693</v>
      </c>
      <c r="P432" s="309">
        <f t="shared" si="276"/>
        <v>757.56587396644863</v>
      </c>
      <c r="Q432" s="309">
        <f t="shared" si="276"/>
        <v>722.49057400180243</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873.343424792576</v>
      </c>
      <c r="N433" s="181">
        <f xml:space="preserve"> Inp!N$147</f>
        <v>832.90762422468003</v>
      </c>
      <c r="O433" s="181">
        <f xml:space="preserve"> Inp!O$147</f>
        <v>794.34400122307704</v>
      </c>
      <c r="P433" s="181">
        <f xml:space="preserve"> Inp!P$147</f>
        <v>757.56587396644898</v>
      </c>
      <c r="Q433" s="181">
        <f xml:space="preserve"> Inp!Q$147</f>
        <v>722.49057400180197</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0</v>
      </c>
      <c r="N434" s="181">
        <f xml:space="preserve"> Inp!N$143</f>
        <v>0</v>
      </c>
      <c r="O434" s="181">
        <f xml:space="preserve"> Inp!O$143</f>
        <v>0</v>
      </c>
      <c r="P434" s="181">
        <f xml:space="preserve"> Inp!P$143</f>
        <v>0</v>
      </c>
      <c r="Q434" s="181">
        <f xml:space="preserve"> Inp!Q$143</f>
        <v>0</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0</v>
      </c>
      <c r="N435" s="196">
        <f t="shared" si="277"/>
        <v>0</v>
      </c>
      <c r="O435" s="196">
        <f t="shared" si="277"/>
        <v>0</v>
      </c>
      <c r="P435" s="196">
        <f t="shared" si="277"/>
        <v>0</v>
      </c>
      <c r="Q435" s="196">
        <f t="shared" si="277"/>
        <v>0</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81.658552702491804</v>
      </c>
      <c r="O441" s="229">
        <f xml:space="preserve"> Inp!O$148</f>
        <v>182.61922302923301</v>
      </c>
      <c r="P441" s="229">
        <f xml:space="preserve"> Inp!P$148</f>
        <v>307.663426717677</v>
      </c>
      <c r="Q441" s="229">
        <f xml:space="preserve"> Inp!Q$148</f>
        <v>495.78674794424899</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1.63659933389806</v>
      </c>
      <c r="O442" s="229">
        <f xml:space="preserve"> Inp!O$149</f>
        <v>3.7895774432759501</v>
      </c>
      <c r="P442" s="229">
        <f xml:space="preserve"> Inp!P$149</f>
        <v>6.4609319610713998</v>
      </c>
      <c r="Q442" s="229">
        <f xml:space="preserve"> Inp!Q$149</f>
        <v>10.4115217068299</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83.593747967949895</v>
      </c>
      <c r="N443" s="229">
        <f xml:space="preserve"> Inp!N$150</f>
        <v>105.625875551137</v>
      </c>
      <c r="O443" s="229">
        <f xml:space="preserve"> Inp!O$150</f>
        <v>132.963457754052</v>
      </c>
      <c r="P443" s="229">
        <f xml:space="preserve"> Inp!P$150</f>
        <v>200.85616734639501</v>
      </c>
      <c r="Q443" s="229">
        <f xml:space="preserve"> Inp!Q$150</f>
        <v>149.79439755894899</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1.93519526545804</v>
      </c>
      <c r="N444" s="229">
        <f xml:space="preserve"> Inp!N$151</f>
        <v>6.3018045582936697</v>
      </c>
      <c r="O444" s="229">
        <f xml:space="preserve"> Inp!O$151</f>
        <v>11.708831508883501</v>
      </c>
      <c r="P444" s="229">
        <f xml:space="preserve"> Inp!P$151</f>
        <v>19.1937780808951</v>
      </c>
      <c r="Q444" s="229">
        <f xml:space="preserve"> Inp!Q$151</f>
        <v>26.904720188334601</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255</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255</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255</v>
      </c>
      <c r="J451" s="84">
        <f t="shared" ref="J451:Q451" si="292" xml:space="preserve"> J441 / J448</f>
        <v>0</v>
      </c>
      <c r="K451" s="84">
        <f t="shared" si="292"/>
        <v>0</v>
      </c>
      <c r="L451" s="84">
        <f t="shared" si="292"/>
        <v>0</v>
      </c>
      <c r="M451" s="84">
        <f t="shared" si="292"/>
        <v>0</v>
      </c>
      <c r="N451" s="84">
        <f t="shared" si="292"/>
        <v>75.361946811404678</v>
      </c>
      <c r="O451" s="84">
        <f t="shared" si="292"/>
        <v>165.11137734196785</v>
      </c>
      <c r="P451" s="84">
        <f t="shared" si="292"/>
        <v>272.44612813920799</v>
      </c>
      <c r="Q451" s="84">
        <f t="shared" si="292"/>
        <v>430.00542978674218</v>
      </c>
    </row>
    <row r="452" spans="1:17" s="236" customFormat="1" hidden="1" outlineLevel="2">
      <c r="A452" s="231"/>
      <c r="B452" s="232"/>
      <c r="C452" s="233"/>
      <c r="D452" s="234"/>
      <c r="E452" s="235" t="s">
        <v>830</v>
      </c>
      <c r="G452" s="236" t="s">
        <v>255</v>
      </c>
      <c r="J452" s="84">
        <f t="shared" ref="J452:Q452" si="293" xml:space="preserve"> J442 / J448</f>
        <v>0</v>
      </c>
      <c r="K452" s="84">
        <f t="shared" si="293"/>
        <v>0</v>
      </c>
      <c r="L452" s="84">
        <f t="shared" si="293"/>
        <v>0</v>
      </c>
      <c r="M452" s="84">
        <f t="shared" si="293"/>
        <v>0</v>
      </c>
      <c r="N452" s="84">
        <f t="shared" si="293"/>
        <v>1.5104028649903112</v>
      </c>
      <c r="O452" s="84">
        <f t="shared" si="293"/>
        <v>3.4262677325222497</v>
      </c>
      <c r="P452" s="84">
        <f t="shared" si="293"/>
        <v>5.7213686909235291</v>
      </c>
      <c r="Q452" s="84">
        <f t="shared" si="293"/>
        <v>9.0301140255221668</v>
      </c>
    </row>
    <row r="453" spans="1:17" s="236" customFormat="1" hidden="1" outlineLevel="2">
      <c r="A453" s="231"/>
      <c r="B453" s="232"/>
      <c r="C453" s="233"/>
      <c r="D453" s="234"/>
      <c r="E453" s="235" t="s">
        <v>831</v>
      </c>
      <c r="G453" s="236" t="s">
        <v>255</v>
      </c>
      <c r="J453" s="84">
        <f t="shared" ref="J453:Q453" si="294" xml:space="preserve"> J443 / J448</f>
        <v>0</v>
      </c>
      <c r="K453" s="84">
        <f t="shared" si="294"/>
        <v>0</v>
      </c>
      <c r="L453" s="84">
        <f t="shared" si="294"/>
        <v>0</v>
      </c>
      <c r="M453" s="84">
        <f t="shared" si="294"/>
        <v>78.694118520136186</v>
      </c>
      <c r="N453" s="84">
        <f t="shared" si="294"/>
        <v>97.481174374891083</v>
      </c>
      <c r="O453" s="84">
        <f t="shared" si="294"/>
        <v>120.21614856179627</v>
      </c>
      <c r="P453" s="84">
        <f t="shared" si="294"/>
        <v>177.86477154667281</v>
      </c>
      <c r="Q453" s="84">
        <f t="shared" si="294"/>
        <v>129.91957644907671</v>
      </c>
    </row>
    <row r="454" spans="1:17" s="236" customFormat="1" hidden="1" outlineLevel="2">
      <c r="A454" s="231"/>
      <c r="B454" s="232"/>
      <c r="C454" s="233"/>
      <c r="D454" s="234"/>
      <c r="E454" s="235" t="s">
        <v>832</v>
      </c>
      <c r="G454" s="236" t="s">
        <v>255</v>
      </c>
      <c r="J454" s="84">
        <f t="shared" ref="J454:Q454" si="295" xml:space="preserve"> J444 / J448</f>
        <v>0</v>
      </c>
      <c r="K454" s="84">
        <f t="shared" si="295"/>
        <v>0</v>
      </c>
      <c r="L454" s="84">
        <f t="shared" si="295"/>
        <v>0</v>
      </c>
      <c r="M454" s="84">
        <f t="shared" si="295"/>
        <v>1.8217688437411528</v>
      </c>
      <c r="N454" s="84">
        <f t="shared" si="295"/>
        <v>5.8158789767958146</v>
      </c>
      <c r="O454" s="84">
        <f t="shared" si="295"/>
        <v>10.586296806154504</v>
      </c>
      <c r="P454" s="84">
        <f t="shared" si="295"/>
        <v>16.996724564540568</v>
      </c>
      <c r="Q454" s="84">
        <f t="shared" si="295"/>
        <v>23.334983873303948</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75.361946811404678</v>
      </c>
      <c r="O456" s="235">
        <f t="shared" si="296"/>
        <v>165.11137734196785</v>
      </c>
      <c r="P456" s="235">
        <f t="shared" si="296"/>
        <v>272.44612813920799</v>
      </c>
      <c r="Q456" s="235">
        <f t="shared" si="296"/>
        <v>430.00542978674218</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1.5104028649903112</v>
      </c>
      <c r="O457" s="235">
        <f t="shared" si="297"/>
        <v>3.4262677325222497</v>
      </c>
      <c r="P457" s="235">
        <f t="shared" si="297"/>
        <v>5.7213686909235291</v>
      </c>
      <c r="Q457" s="235">
        <f t="shared" si="297"/>
        <v>9.0301140255221668</v>
      </c>
    </row>
    <row r="458" spans="1:17" hidden="1" outlineLevel="2">
      <c r="E458" s="211" t="s">
        <v>833</v>
      </c>
      <c r="F458" s="211"/>
      <c r="G458" s="211" t="s">
        <v>255</v>
      </c>
      <c r="H458" s="211"/>
      <c r="I458" s="211"/>
      <c r="J458" s="211">
        <f t="shared" ref="J458:Q458" si="298" xml:space="preserve"> SUM(J456:J457)</f>
        <v>0</v>
      </c>
      <c r="K458" s="211">
        <f t="shared" si="298"/>
        <v>0</v>
      </c>
      <c r="L458" s="211">
        <f t="shared" si="298"/>
        <v>0</v>
      </c>
      <c r="M458" s="211">
        <f t="shared" si="298"/>
        <v>0</v>
      </c>
      <c r="N458" s="211">
        <f t="shared" si="298"/>
        <v>76.87234967639499</v>
      </c>
      <c r="O458" s="211">
        <f t="shared" si="298"/>
        <v>168.53764507449011</v>
      </c>
      <c r="P458" s="211">
        <f t="shared" si="298"/>
        <v>278.16749683013154</v>
      </c>
      <c r="Q458" s="211">
        <f t="shared" si="298"/>
        <v>439.03554381226434</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76.87234967639499</v>
      </c>
      <c r="O460" s="261">
        <f t="shared" si="299"/>
        <v>168.53764507449011</v>
      </c>
      <c r="P460" s="261">
        <f t="shared" si="299"/>
        <v>278.16749683013154</v>
      </c>
      <c r="Q460" s="261">
        <f t="shared" si="299"/>
        <v>439.03554381226434</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78.694118520136186</v>
      </c>
      <c r="N461" s="261">
        <f t="shared" si="300"/>
        <v>97.481174374891083</v>
      </c>
      <c r="O461" s="261">
        <f t="shared" si="300"/>
        <v>120.21614856179627</v>
      </c>
      <c r="P461" s="261">
        <f t="shared" si="300"/>
        <v>177.86477154667281</v>
      </c>
      <c r="Q461" s="261">
        <f t="shared" si="300"/>
        <v>129.91957644907671</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1.8217688437411528</v>
      </c>
      <c r="N462" s="261">
        <f t="shared" si="301"/>
        <v>5.8158789767958146</v>
      </c>
      <c r="O462" s="261">
        <f t="shared" si="301"/>
        <v>10.586296806154504</v>
      </c>
      <c r="P462" s="261">
        <f t="shared" si="301"/>
        <v>16.996724564540568</v>
      </c>
      <c r="Q462" s="261">
        <f t="shared" si="301"/>
        <v>23.334983873303948</v>
      </c>
    </row>
    <row r="463" spans="1:17" hidden="1" outlineLevel="2">
      <c r="E463" s="260" t="s">
        <v>834</v>
      </c>
      <c r="F463" s="260"/>
      <c r="G463" s="260" t="s">
        <v>255</v>
      </c>
      <c r="H463" s="260"/>
      <c r="I463" s="260"/>
      <c r="J463" s="260">
        <f t="shared" ref="J463:Q463" si="302" xml:space="preserve"> J460 + J461 - J462</f>
        <v>0</v>
      </c>
      <c r="K463" s="260">
        <f t="shared" si="302"/>
        <v>0</v>
      </c>
      <c r="L463" s="260">
        <f t="shared" si="302"/>
        <v>0</v>
      </c>
      <c r="M463" s="260">
        <f t="shared" si="302"/>
        <v>76.872349676395032</v>
      </c>
      <c r="N463" s="260">
        <f t="shared" si="302"/>
        <v>168.53764507449026</v>
      </c>
      <c r="O463" s="260">
        <f t="shared" si="302"/>
        <v>278.16749683013188</v>
      </c>
      <c r="P463" s="260">
        <f t="shared" si="302"/>
        <v>439.03554381226382</v>
      </c>
      <c r="Q463" s="260">
        <f t="shared" si="302"/>
        <v>545.62013638803717</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76.87234967639499</v>
      </c>
      <c r="O465" s="84">
        <f t="shared" si="303"/>
        <v>168.53764507449011</v>
      </c>
      <c r="P465" s="84">
        <f t="shared" si="303"/>
        <v>278.16749683013154</v>
      </c>
      <c r="Q465" s="84">
        <f t="shared" si="303"/>
        <v>439.03554381226434</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76.872349676395032</v>
      </c>
      <c r="N466" s="84">
        <f t="shared" si="304"/>
        <v>168.53764507449026</v>
      </c>
      <c r="O466" s="84">
        <f t="shared" si="304"/>
        <v>278.16749683013188</v>
      </c>
      <c r="P466" s="84">
        <f t="shared" si="304"/>
        <v>439.03554381226382</v>
      </c>
      <c r="Q466" s="84">
        <f t="shared" si="304"/>
        <v>545.62013638803717</v>
      </c>
    </row>
    <row r="467" spans="1:17" hidden="1" outlineLevel="2">
      <c r="E467" s="260" t="s">
        <v>835</v>
      </c>
      <c r="F467" s="260"/>
      <c r="G467" s="260" t="s">
        <v>255</v>
      </c>
      <c r="H467" s="260"/>
      <c r="I467" s="260"/>
      <c r="J467" s="260">
        <f t="shared" ref="J467:Q467" si="305" xml:space="preserve"> AVERAGE(J465:J466)</f>
        <v>0</v>
      </c>
      <c r="K467" s="260">
        <f t="shared" si="305"/>
        <v>0</v>
      </c>
      <c r="L467" s="260">
        <f t="shared" si="305"/>
        <v>0</v>
      </c>
      <c r="M467" s="260">
        <f t="shared" si="305"/>
        <v>38.436174838197516</v>
      </c>
      <c r="N467" s="260">
        <f t="shared" si="305"/>
        <v>122.70499737544262</v>
      </c>
      <c r="O467" s="260">
        <f t="shared" si="305"/>
        <v>223.352570952311</v>
      </c>
      <c r="P467" s="260">
        <f t="shared" si="305"/>
        <v>358.60152032119765</v>
      </c>
      <c r="Q467" s="260">
        <f t="shared" si="305"/>
        <v>492.32784010015075</v>
      </c>
    </row>
    <row r="468" spans="1:17" hidden="1" outlineLevel="2">
      <c r="F468" s="84"/>
      <c r="G468" s="84"/>
      <c r="H468" s="84"/>
      <c r="I468" s="84"/>
      <c r="J468" s="84"/>
      <c r="K468" s="84"/>
      <c r="L468" s="84"/>
      <c r="M468" s="84"/>
      <c r="N468" s="84"/>
      <c r="O468" s="84"/>
      <c r="P468" s="84"/>
      <c r="Q468" s="84"/>
    </row>
    <row r="469" spans="1:17" hidden="1" outlineLevel="2">
      <c r="C469" s="86" t="s">
        <v>530</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76.872349676395032</v>
      </c>
      <c r="N470" s="84">
        <f t="shared" si="306"/>
        <v>168.53764507449026</v>
      </c>
      <c r="O470" s="84">
        <f t="shared" si="306"/>
        <v>278.16749683013188</v>
      </c>
      <c r="P470" s="84">
        <f t="shared" si="306"/>
        <v>439.03554381226382</v>
      </c>
      <c r="Q470" s="84">
        <f t="shared" si="306"/>
        <v>545.62013638803717</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76.872349676395004</v>
      </c>
      <c r="N471" s="181">
        <f xml:space="preserve"> Inp!N$152</f>
        <v>168.53764507449</v>
      </c>
      <c r="O471" s="181">
        <f xml:space="preserve"> Inp!O$152</f>
        <v>278.167496830132</v>
      </c>
      <c r="P471" s="181">
        <f xml:space="preserve"> Inp!P$152</f>
        <v>439.035543812264</v>
      </c>
      <c r="Q471" s="181">
        <f xml:space="preserve"> Inp!Q$152</f>
        <v>545.62013638803705</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915.74229295645978</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915.74229295645978</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255</v>
      </c>
      <c r="H481" s="312"/>
      <c r="I481" s="312"/>
      <c r="J481" s="312">
        <f t="shared" ref="J481:Q481" si="311" xml:space="preserve"> SUM(J478:J480)</f>
        <v>0</v>
      </c>
      <c r="K481" s="312">
        <f t="shared" si="311"/>
        <v>0</v>
      </c>
      <c r="L481" s="312">
        <f t="shared" si="311"/>
        <v>1831.4845859129196</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919.71515352721781</v>
      </c>
      <c r="N483" s="84">
        <f t="shared" si="312"/>
        <v>885.3406432847205</v>
      </c>
      <c r="O483" s="84">
        <f t="shared" si="312"/>
        <v>853.2436137685927</v>
      </c>
      <c r="P483" s="84">
        <f t="shared" si="312"/>
        <v>822.50544990552589</v>
      </c>
      <c r="Q483" s="84">
        <f t="shared" si="312"/>
        <v>792.87463065357133</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915.74229295645978</v>
      </c>
      <c r="N484" s="84">
        <f t="shared" si="313"/>
        <v>873.34342479257623</v>
      </c>
      <c r="O484" s="84">
        <f t="shared" si="313"/>
        <v>832.90762422467958</v>
      </c>
      <c r="P484" s="84">
        <f t="shared" si="313"/>
        <v>794.34400122307716</v>
      </c>
      <c r="Q484" s="84">
        <f t="shared" si="313"/>
        <v>757.56587396644898</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76.87234967639499</v>
      </c>
      <c r="O485" s="84">
        <f t="shared" si="314"/>
        <v>168.53764507449011</v>
      </c>
      <c r="P485" s="84">
        <f t="shared" si="314"/>
        <v>278.16749683013154</v>
      </c>
      <c r="Q485" s="84">
        <f t="shared" si="314"/>
        <v>439.03554381226434</v>
      </c>
    </row>
    <row r="486" spans="1:17" s="310" customFormat="1" hidden="1" outlineLevel="2">
      <c r="A486" s="306"/>
      <c r="B486" s="307"/>
      <c r="C486" s="308"/>
      <c r="D486" s="250"/>
      <c r="E486" s="312" t="s">
        <v>837</v>
      </c>
      <c r="F486" s="312"/>
      <c r="G486" s="312" t="s">
        <v>255</v>
      </c>
      <c r="H486" s="312"/>
      <c r="I486" s="312"/>
      <c r="J486" s="312">
        <f t="shared" ref="J486:Q486" si="315" xml:space="preserve"> SUM(J483:J485)</f>
        <v>0</v>
      </c>
      <c r="K486" s="312">
        <f t="shared" si="315"/>
        <v>0</v>
      </c>
      <c r="L486" s="312">
        <f t="shared" si="315"/>
        <v>0</v>
      </c>
      <c r="M486" s="312">
        <f t="shared" si="315"/>
        <v>1835.4574464836776</v>
      </c>
      <c r="N486" s="312">
        <f t="shared" si="315"/>
        <v>1835.5564177536917</v>
      </c>
      <c r="O486" s="312">
        <f t="shared" si="315"/>
        <v>1854.6888830677626</v>
      </c>
      <c r="P486" s="312">
        <f t="shared" si="315"/>
        <v>1895.0169479587346</v>
      </c>
      <c r="Q486" s="312">
        <f t="shared" si="315"/>
        <v>1989.4760484322846</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877.13234191890763</v>
      </c>
      <c r="N488" s="84">
        <f t="shared" si="316"/>
        <v>844.34937150063797</v>
      </c>
      <c r="O488" s="84">
        <f t="shared" si="316"/>
        <v>813.73843445110685</v>
      </c>
      <c r="P488" s="84">
        <f t="shared" si="316"/>
        <v>784.42344757490002</v>
      </c>
      <c r="Q488" s="84">
        <f t="shared" si="316"/>
        <v>756.16453525431098</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873.34342479257566</v>
      </c>
      <c r="N489" s="84">
        <f t="shared" si="317"/>
        <v>832.90762422467992</v>
      </c>
      <c r="O489" s="84">
        <f t="shared" si="317"/>
        <v>794.34400122307693</v>
      </c>
      <c r="P489" s="84">
        <f t="shared" si="317"/>
        <v>757.56587396644863</v>
      </c>
      <c r="Q489" s="84">
        <f t="shared" si="317"/>
        <v>722.49057400180243</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76.872349676395032</v>
      </c>
      <c r="N490" s="84">
        <f t="shared" si="318"/>
        <v>168.53764507449026</v>
      </c>
      <c r="O490" s="84">
        <f t="shared" si="318"/>
        <v>278.16749683013188</v>
      </c>
      <c r="P490" s="84">
        <f t="shared" si="318"/>
        <v>439.03554381226382</v>
      </c>
      <c r="Q490" s="84">
        <f t="shared" si="318"/>
        <v>545.62013638803717</v>
      </c>
    </row>
    <row r="491" spans="1:17" hidden="1" outlineLevel="2">
      <c r="E491" s="211" t="s">
        <v>838</v>
      </c>
      <c r="F491" s="211"/>
      <c r="G491" s="211" t="s">
        <v>255</v>
      </c>
      <c r="H491" s="211"/>
      <c r="I491" s="211"/>
      <c r="J491" s="211">
        <f t="shared" ref="J491" si="319" xml:space="preserve"> SUM(J488:J490)</f>
        <v>0</v>
      </c>
      <c r="K491" s="211">
        <f t="shared" ref="K491:Q491" si="320" xml:space="preserve"> SUM(K488:K490)</f>
        <v>0</v>
      </c>
      <c r="L491" s="211">
        <f t="shared" si="320"/>
        <v>0</v>
      </c>
      <c r="M491" s="211">
        <f t="shared" si="320"/>
        <v>1827.3481163878782</v>
      </c>
      <c r="N491" s="211">
        <f t="shared" si="320"/>
        <v>1845.7946407998081</v>
      </c>
      <c r="O491" s="211">
        <f t="shared" si="320"/>
        <v>1886.2499325043154</v>
      </c>
      <c r="P491" s="211">
        <f t="shared" si="320"/>
        <v>1981.0248653536123</v>
      </c>
      <c r="Q491" s="211">
        <f t="shared" si="320"/>
        <v>2024.2752456441508</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1835.4574464836776</v>
      </c>
      <c r="N493" s="84">
        <f t="shared" si="321"/>
        <v>1835.5564177536917</v>
      </c>
      <c r="O493" s="84">
        <f t="shared" si="321"/>
        <v>1854.6888830677626</v>
      </c>
      <c r="P493" s="84">
        <f t="shared" si="321"/>
        <v>1895.0169479587346</v>
      </c>
      <c r="Q493" s="84">
        <f t="shared" si="321"/>
        <v>1989.4760484322846</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1827.3481163878782</v>
      </c>
      <c r="N494" s="84">
        <f t="shared" si="322"/>
        <v>1845.7946407998081</v>
      </c>
      <c r="O494" s="84">
        <f t="shared" si="322"/>
        <v>1886.2499325043154</v>
      </c>
      <c r="P494" s="84">
        <f t="shared" si="322"/>
        <v>1981.0248653536123</v>
      </c>
      <c r="Q494" s="84">
        <f t="shared" si="322"/>
        <v>2024.2752456441508</v>
      </c>
    </row>
    <row r="495" spans="1:17" hidden="1" outlineLevel="2">
      <c r="E495" s="211" t="s">
        <v>839</v>
      </c>
      <c r="F495" s="211"/>
      <c r="G495" s="211" t="s">
        <v>255</v>
      </c>
      <c r="H495" s="211"/>
      <c r="I495" s="211"/>
      <c r="J495" s="211">
        <f t="shared" ref="J495:Q495" si="323" xml:space="preserve"> AVERAGE(J493:J494)</f>
        <v>0</v>
      </c>
      <c r="K495" s="211">
        <f t="shared" si="323"/>
        <v>0</v>
      </c>
      <c r="L495" s="211">
        <f t="shared" si="323"/>
        <v>0</v>
      </c>
      <c r="M495" s="211">
        <f t="shared" si="323"/>
        <v>1831.4027814357778</v>
      </c>
      <c r="N495" s="211">
        <f t="shared" si="323"/>
        <v>1840.6755292767498</v>
      </c>
      <c r="O495" s="211">
        <f t="shared" si="323"/>
        <v>1870.469407786039</v>
      </c>
      <c r="P495" s="211">
        <f t="shared" si="323"/>
        <v>1938.0209066561733</v>
      </c>
      <c r="Q495" s="211">
        <f t="shared" si="323"/>
        <v>2006.8756470382177</v>
      </c>
    </row>
    <row r="496" spans="1:17" hidden="1" outlineLevel="2">
      <c r="F496" s="84"/>
      <c r="G496" s="84"/>
      <c r="H496" s="84"/>
      <c r="I496" s="84"/>
      <c r="J496" s="84"/>
      <c r="K496" s="84"/>
      <c r="L496" s="84"/>
      <c r="M496" s="84"/>
      <c r="N496" s="84"/>
      <c r="O496" s="84"/>
      <c r="P496" s="84"/>
      <c r="Q496" s="84"/>
    </row>
    <row r="497" spans="1:17" hidden="1" outlineLevel="2">
      <c r="C497" s="86" t="s">
        <v>530</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1907.6796928986601</v>
      </c>
      <c r="N498" s="181">
        <f xml:space="preserve"> Inp!N$153</f>
        <v>1941.12191309379</v>
      </c>
      <c r="O498" s="181">
        <f xml:space="preserve"> Inp!O$153</f>
        <v>2000.0136054197401</v>
      </c>
      <c r="P498" s="181">
        <f xml:space="preserve"> Inp!P$153</f>
        <v>2086.26142339935</v>
      </c>
      <c r="Q498" s="181">
        <f xml:space="preserve"> Inp!Q$153</f>
        <v>2237.0987712337601</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42.056450952971403</v>
      </c>
      <c r="N499" s="181">
        <f xml:space="preserve"> Inp!N$154</f>
        <v>47.798050089190902</v>
      </c>
      <c r="O499" s="181">
        <f xml:space="preserve"> Inp!O$154</f>
        <v>51.340142815877002</v>
      </c>
      <c r="P499" s="181">
        <f xml:space="preserve"> Inp!P$154</f>
        <v>53.711759112373997</v>
      </c>
      <c r="Q499" s="181">
        <f xml:space="preserve"> Inp!Q$154</f>
        <v>56.723101328159899</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255</v>
      </c>
      <c r="H501" s="196"/>
      <c r="I501" s="196"/>
      <c r="J501" s="196">
        <f t="shared" ref="J501:Q501" si="324" xml:space="preserve"> J498 / J500</f>
        <v>0</v>
      </c>
      <c r="K501" s="196">
        <f t="shared" si="324"/>
        <v>0</v>
      </c>
      <c r="L501" s="196">
        <f t="shared" si="324"/>
        <v>0</v>
      </c>
      <c r="M501" s="196">
        <f t="shared" si="324"/>
        <v>1795.8660246814375</v>
      </c>
      <c r="N501" s="196">
        <f t="shared" si="324"/>
        <v>1791.4440254898416</v>
      </c>
      <c r="O501" s="196">
        <f t="shared" si="324"/>
        <v>1808.2707593201574</v>
      </c>
      <c r="P501" s="196">
        <f t="shared" si="324"/>
        <v>1847.453410875919</v>
      </c>
      <c r="Q501" s="196">
        <f t="shared" si="324"/>
        <v>1940.2790062229301</v>
      </c>
    </row>
    <row r="502" spans="1:17" s="224" customFormat="1" hidden="1" outlineLevel="2">
      <c r="A502" s="219"/>
      <c r="B502" s="220"/>
      <c r="C502" s="221"/>
      <c r="D502" s="222"/>
      <c r="E502" s="223" t="s">
        <v>841</v>
      </c>
      <c r="F502" s="223"/>
      <c r="G502" s="223" t="s">
        <v>255</v>
      </c>
      <c r="H502" s="223"/>
      <c r="I502" s="223"/>
      <c r="J502" s="223">
        <f t="shared" ref="J502:Q502" si="325" xml:space="preserve"> J499 / J500</f>
        <v>0</v>
      </c>
      <c r="K502" s="223">
        <f t="shared" si="325"/>
        <v>0</v>
      </c>
      <c r="L502" s="223">
        <f t="shared" si="325"/>
        <v>0</v>
      </c>
      <c r="M502" s="223">
        <f t="shared" si="325"/>
        <v>39.591421802242145</v>
      </c>
      <c r="N502" s="223">
        <f t="shared" si="325"/>
        <v>44.112392263848463</v>
      </c>
      <c r="O502" s="223">
        <f t="shared" si="325"/>
        <v>46.418123747607048</v>
      </c>
      <c r="P502" s="223">
        <f t="shared" si="325"/>
        <v>47.56353708281484</v>
      </c>
      <c r="Q502" s="223">
        <f t="shared" si="325"/>
        <v>49.197042209355516</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0</v>
      </c>
      <c r="N503" s="223">
        <f t="shared" si="326"/>
        <v>0</v>
      </c>
      <c r="O503" s="223">
        <f t="shared" si="326"/>
        <v>0</v>
      </c>
      <c r="P503" s="223">
        <f t="shared" si="326"/>
        <v>0</v>
      </c>
      <c r="Q503" s="223">
        <f t="shared" si="326"/>
        <v>0</v>
      </c>
    </row>
    <row r="504" spans="1:17" s="242" customFormat="1" hidden="1" outlineLevel="2">
      <c r="A504" s="11"/>
      <c r="B504" s="12"/>
      <c r="C504" s="13"/>
      <c r="D504" s="14"/>
      <c r="E504" s="8" t="s">
        <v>842</v>
      </c>
      <c r="F504" s="8"/>
      <c r="G504" s="8" t="s">
        <v>255</v>
      </c>
      <c r="H504" s="8"/>
      <c r="I504" s="8"/>
      <c r="J504" s="8">
        <f t="shared" ref="J504:Q504" si="327" xml:space="preserve"> SUM(J501:J503)</f>
        <v>0</v>
      </c>
      <c r="K504" s="8">
        <f t="shared" si="327"/>
        <v>0</v>
      </c>
      <c r="L504" s="8">
        <f t="shared" si="327"/>
        <v>0</v>
      </c>
      <c r="M504" s="8">
        <f t="shared" si="327"/>
        <v>1835.4574464836796</v>
      </c>
      <c r="N504" s="8">
        <f t="shared" si="327"/>
        <v>1835.5564177536901</v>
      </c>
      <c r="O504" s="8">
        <f t="shared" si="327"/>
        <v>1854.6888830677644</v>
      </c>
      <c r="P504" s="8">
        <f t="shared" si="327"/>
        <v>1895.0169479587339</v>
      </c>
      <c r="Q504" s="8">
        <f t="shared" si="327"/>
        <v>1989.4760484322856</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1835.4574464836776</v>
      </c>
      <c r="N506" s="84">
        <f t="shared" si="328"/>
        <v>1835.5564177536917</v>
      </c>
      <c r="O506" s="84">
        <f t="shared" si="328"/>
        <v>1854.6888830677626</v>
      </c>
      <c r="P506" s="84">
        <f t="shared" si="328"/>
        <v>1895.0169479587346</v>
      </c>
      <c r="Q506" s="84">
        <f t="shared" si="328"/>
        <v>1989.4760484322846</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1835.4574464836796</v>
      </c>
      <c r="N507" s="196">
        <f t="shared" si="329"/>
        <v>1835.5564177536901</v>
      </c>
      <c r="O507" s="196">
        <f t="shared" si="329"/>
        <v>1854.6888830677644</v>
      </c>
      <c r="P507" s="196">
        <f t="shared" si="329"/>
        <v>1895.0169479587339</v>
      </c>
      <c r="Q507" s="196">
        <f t="shared" si="329"/>
        <v>1989.4760484322856</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530</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1827.3481163878782</v>
      </c>
      <c r="N511" s="84">
        <f t="shared" si="331"/>
        <v>1845.7946407998081</v>
      </c>
      <c r="O511" s="84">
        <f t="shared" si="331"/>
        <v>1886.2499325043154</v>
      </c>
      <c r="P511" s="84">
        <f t="shared" si="331"/>
        <v>1981.0248653536123</v>
      </c>
      <c r="Q511" s="84">
        <f t="shared" si="331"/>
        <v>2024.2752456441508</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1827.3481163878801</v>
      </c>
      <c r="N512" s="181">
        <f xml:space="preserve"> Inp!N$155</f>
        <v>1845.7946407998099</v>
      </c>
      <c r="O512" s="181">
        <f xml:space="preserve"> Inp!O$155</f>
        <v>1886.24993250432</v>
      </c>
      <c r="P512" s="181">
        <f xml:space="preserve"> Inp!P$155</f>
        <v>1981.02486535361</v>
      </c>
      <c r="Q512" s="181">
        <f xml:space="preserve"> Inp!Q$155</f>
        <v>2024.2752456441499</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0</v>
      </c>
      <c r="N513" s="196">
        <f t="shared" si="332"/>
        <v>0</v>
      </c>
      <c r="O513" s="196">
        <f t="shared" si="332"/>
        <v>0</v>
      </c>
      <c r="P513" s="196">
        <f t="shared" si="332"/>
        <v>0</v>
      </c>
      <c r="Q513" s="196">
        <f t="shared" si="332"/>
        <v>0</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1831.4027814357778</v>
      </c>
      <c r="N521" s="84">
        <f t="shared" si="334"/>
        <v>1840.6755292767498</v>
      </c>
      <c r="O521" s="84">
        <f t="shared" si="334"/>
        <v>1870.469407786039</v>
      </c>
      <c r="P521" s="84">
        <f t="shared" si="334"/>
        <v>1938.0209066561733</v>
      </c>
      <c r="Q521" s="84">
        <f t="shared" si="334"/>
        <v>2006.8756470382177</v>
      </c>
    </row>
    <row r="522" spans="1:17" hidden="1" outlineLevel="2">
      <c r="B522" s="269"/>
      <c r="E522" s="84" t="s">
        <v>845</v>
      </c>
      <c r="G522" s="70" t="s">
        <v>255</v>
      </c>
      <c r="J522" s="84">
        <f t="shared" ref="J522:Q522" si="335" xml:space="preserve"> J520 * J521</f>
        <v>0</v>
      </c>
      <c r="K522" s="84">
        <f t="shared" si="335"/>
        <v>0</v>
      </c>
      <c r="L522" s="84">
        <f t="shared" si="335"/>
        <v>0</v>
      </c>
      <c r="M522" s="84">
        <f t="shared" si="335"/>
        <v>732.56111257431121</v>
      </c>
      <c r="N522" s="84">
        <f t="shared" si="335"/>
        <v>736.27021171069998</v>
      </c>
      <c r="O522" s="84">
        <f t="shared" si="335"/>
        <v>748.1877631144157</v>
      </c>
      <c r="P522" s="84">
        <f t="shared" si="335"/>
        <v>775.20836266246943</v>
      </c>
      <c r="Q522" s="84">
        <f t="shared" si="335"/>
        <v>802.75025881528711</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0.30715000000000003</v>
      </c>
      <c r="N526" s="249">
        <f xml:space="preserve"> Inp!N$214</f>
        <v>0.30374999999999996</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1831.4027814357778</v>
      </c>
      <c r="N527" s="84">
        <f t="shared" si="336"/>
        <v>1840.6755292767498</v>
      </c>
      <c r="O527" s="84">
        <f t="shared" si="336"/>
        <v>1870.469407786039</v>
      </c>
      <c r="P527" s="84">
        <f t="shared" si="336"/>
        <v>1938.0209066561733</v>
      </c>
      <c r="Q527" s="84">
        <f t="shared" si="336"/>
        <v>2006.8756470382177</v>
      </c>
    </row>
    <row r="528" spans="1:17" hidden="1" outlineLevel="2">
      <c r="E528" s="84" t="s">
        <v>846</v>
      </c>
      <c r="G528" s="70" t="s">
        <v>255</v>
      </c>
      <c r="J528" s="84">
        <f t="shared" ref="J528:Q528" si="337" xml:space="preserve"> J526 * J527</f>
        <v>0</v>
      </c>
      <c r="K528" s="84">
        <f t="shared" si="337"/>
        <v>0</v>
      </c>
      <c r="L528" s="84">
        <f t="shared" si="337"/>
        <v>0</v>
      </c>
      <c r="M528" s="84">
        <f t="shared" si="337"/>
        <v>562.51536431799923</v>
      </c>
      <c r="N528" s="84">
        <f t="shared" si="337"/>
        <v>559.10519201781267</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71.869584750680104</v>
      </c>
      <c r="N536" s="293">
        <f>Inp!N$160</f>
        <v>67.731324717813607</v>
      </c>
      <c r="O536" s="293">
        <f>Inp!O$160</f>
        <v>64.163482063424198</v>
      </c>
      <c r="P536" s="293">
        <f>Inp!P$160</f>
        <v>60.896697120315402</v>
      </c>
      <c r="Q536" s="293">
        <f>Inp!Q$160</f>
        <v>57.824044653055097</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1.7434189639309401</v>
      </c>
      <c r="N537" s="293">
        <f>Inp!N$161</f>
        <v>2.0040106407606202</v>
      </c>
      <c r="O537" s="293">
        <f>Inp!O$161</f>
        <v>2.0213860164752102</v>
      </c>
      <c r="P537" s="293">
        <f>Inp!P$161</f>
        <v>1.94869430785014</v>
      </c>
      <c r="Q537" s="293">
        <f>Inp!Q$161</f>
        <v>1.8503694288978001</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5.8816789967974197</v>
      </c>
      <c r="N538" s="293">
        <f>Inp!N$162</f>
        <v>5.5718532951500803</v>
      </c>
      <c r="O538" s="293">
        <f>Inp!O$162</f>
        <v>5.2881709595839599</v>
      </c>
      <c r="P538" s="293">
        <f>Inp!P$162</f>
        <v>5.0213467751104304</v>
      </c>
      <c r="Q538" s="293">
        <f>Inp!Q$162</f>
        <v>4.76798568514804</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255</v>
      </c>
      <c r="H540" s="274"/>
      <c r="I540" s="274"/>
      <c r="J540" s="274">
        <f t="shared" ref="J540" si="338" xml:space="preserve"> IF(J539 = 1, K536 * J539, 0)</f>
        <v>0</v>
      </c>
      <c r="K540" s="274">
        <f t="shared" ref="K540" si="339" xml:space="preserve"> IF(K539 = 1, L536 * K539, 0)</f>
        <v>0</v>
      </c>
      <c r="L540" s="274">
        <f t="shared" ref="L540" si="340" xml:space="preserve"> IF(L539 = 1, M536 * L539, 0)</f>
        <v>71.869584750680104</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255</v>
      </c>
      <c r="H544" s="117"/>
      <c r="I544" s="117"/>
      <c r="J544" s="117">
        <f t="shared" ref="J544:Q544" si="346" xml:space="preserve"> J540 / J542</f>
        <v>0</v>
      </c>
      <c r="K544" s="117">
        <f t="shared" si="346"/>
        <v>0</v>
      </c>
      <c r="L544" s="117">
        <f t="shared" si="346"/>
        <v>68.999023870106967</v>
      </c>
      <c r="M544" s="117">
        <f t="shared" si="346"/>
        <v>0</v>
      </c>
      <c r="N544" s="117">
        <f t="shared" si="346"/>
        <v>0</v>
      </c>
      <c r="O544" s="117">
        <f t="shared" si="346"/>
        <v>0</v>
      </c>
      <c r="P544" s="117">
        <f t="shared" si="346"/>
        <v>0</v>
      </c>
      <c r="Q544" s="117">
        <f t="shared" si="346"/>
        <v>0</v>
      </c>
    </row>
    <row r="545" spans="1:17" hidden="1" outlineLevel="2">
      <c r="E545" s="84" t="s">
        <v>850</v>
      </c>
      <c r="F545" s="84"/>
      <c r="G545" s="84" t="s">
        <v>255</v>
      </c>
      <c r="H545" s="84"/>
      <c r="I545" s="84"/>
      <c r="J545" s="84">
        <f t="shared" ref="J545:Q545" si="347" xml:space="preserve"> J536 / J542</f>
        <v>0</v>
      </c>
      <c r="K545" s="84">
        <f t="shared" si="347"/>
        <v>0</v>
      </c>
      <c r="L545" s="84">
        <f t="shared" si="347"/>
        <v>0</v>
      </c>
      <c r="M545" s="84">
        <f t="shared" si="347"/>
        <v>67.657136542453046</v>
      </c>
      <c r="N545" s="84">
        <f t="shared" si="347"/>
        <v>62.508632861112282</v>
      </c>
      <c r="O545" s="84">
        <f t="shared" si="347"/>
        <v>58.012079576380366</v>
      </c>
      <c r="P545" s="84">
        <f t="shared" si="347"/>
        <v>53.926037046062504</v>
      </c>
      <c r="Q545" s="84">
        <f t="shared" si="347"/>
        <v>50.151911635687256</v>
      </c>
    </row>
    <row r="546" spans="1:17" hidden="1" outlineLevel="2">
      <c r="E546" s="84" t="s">
        <v>851</v>
      </c>
      <c r="F546" s="84"/>
      <c r="G546" s="84" t="s">
        <v>255</v>
      </c>
      <c r="H546" s="84"/>
      <c r="I546" s="84"/>
      <c r="J546" s="84">
        <f t="shared" ref="J546:Q546" si="348" xml:space="preserve"> J537 / J542</f>
        <v>0</v>
      </c>
      <c r="K546" s="84">
        <f t="shared" si="348"/>
        <v>0</v>
      </c>
      <c r="L546" s="84">
        <f t="shared" si="348"/>
        <v>0</v>
      </c>
      <c r="M546" s="84">
        <f t="shared" si="348"/>
        <v>1.6412330097992034</v>
      </c>
      <c r="N546" s="84">
        <f t="shared" si="348"/>
        <v>1.8494834689114239</v>
      </c>
      <c r="O546" s="84">
        <f t="shared" si="348"/>
        <v>1.8275941808524157</v>
      </c>
      <c r="P546" s="84">
        <f t="shared" si="348"/>
        <v>1.7256331854740419</v>
      </c>
      <c r="Q546" s="84">
        <f t="shared" si="348"/>
        <v>1.6048611723420243</v>
      </c>
    </row>
    <row r="547" spans="1:17" hidden="1" outlineLevel="2">
      <c r="E547" s="84" t="s">
        <v>852</v>
      </c>
      <c r="F547" s="84"/>
      <c r="G547" s="84" t="s">
        <v>255</v>
      </c>
      <c r="H547" s="84"/>
      <c r="I547" s="84"/>
      <c r="J547" s="84">
        <f t="shared" ref="J547:Q547" si="349" xml:space="preserve"> J538 / J542</f>
        <v>0</v>
      </c>
      <c r="K547" s="84">
        <f t="shared" si="349"/>
        <v>0</v>
      </c>
      <c r="L547" s="84">
        <f t="shared" si="349"/>
        <v>0</v>
      </c>
      <c r="M547" s="84">
        <f t="shared" si="349"/>
        <v>5.5369397272249516</v>
      </c>
      <c r="N547" s="84">
        <f t="shared" si="349"/>
        <v>5.1422134947688933</v>
      </c>
      <c r="O547" s="84">
        <f t="shared" si="349"/>
        <v>4.7811899332028966</v>
      </c>
      <c r="P547" s="84">
        <f t="shared" si="349"/>
        <v>4.4465684514997736</v>
      </c>
      <c r="Q547" s="84">
        <f t="shared" si="349"/>
        <v>4.1353661473615428</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67.657136542453046</v>
      </c>
      <c r="N549" s="84">
        <f t="shared" si="350"/>
        <v>62.508632861112282</v>
      </c>
      <c r="O549" s="84">
        <f t="shared" si="350"/>
        <v>58.012079576380366</v>
      </c>
      <c r="P549" s="84">
        <f t="shared" si="350"/>
        <v>53.926037046062504</v>
      </c>
      <c r="Q549" s="84">
        <f t="shared" si="350"/>
        <v>50.151911635687256</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1.6412330097992034</v>
      </c>
      <c r="N550" s="84">
        <f t="shared" si="351"/>
        <v>1.8494834689114239</v>
      </c>
      <c r="O550" s="84">
        <f t="shared" si="351"/>
        <v>1.8275941808524157</v>
      </c>
      <c r="P550" s="84">
        <f t="shared" si="351"/>
        <v>1.7256331854740419</v>
      </c>
      <c r="Q550" s="84">
        <f t="shared" si="351"/>
        <v>1.6048611723420243</v>
      </c>
    </row>
    <row r="551" spans="1:17" hidden="1" outlineLevel="2">
      <c r="E551" s="211" t="s">
        <v>853</v>
      </c>
      <c r="F551" s="211"/>
      <c r="G551" s="211" t="s">
        <v>255</v>
      </c>
      <c r="H551" s="211"/>
      <c r="I551" s="211"/>
      <c r="J551" s="211">
        <f t="shared" ref="J551:Q551" si="352" xml:space="preserve"> SUM(J549:J550)</f>
        <v>0</v>
      </c>
      <c r="K551" s="211">
        <f t="shared" si="352"/>
        <v>0</v>
      </c>
      <c r="L551" s="211">
        <f t="shared" si="352"/>
        <v>0</v>
      </c>
      <c r="M551" s="211">
        <f t="shared" si="352"/>
        <v>69.298369552252254</v>
      </c>
      <c r="N551" s="211">
        <f t="shared" si="352"/>
        <v>64.358116330023705</v>
      </c>
      <c r="O551" s="211">
        <f t="shared" si="352"/>
        <v>59.839673757232781</v>
      </c>
      <c r="P551" s="211">
        <f t="shared" si="352"/>
        <v>55.651670231536549</v>
      </c>
      <c r="Q551" s="211">
        <f t="shared" si="352"/>
        <v>51.756772808029282</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69.298369552252254</v>
      </c>
      <c r="N553" s="309">
        <f t="shared" si="353"/>
        <v>64.358116330023705</v>
      </c>
      <c r="O553" s="309">
        <f t="shared" si="353"/>
        <v>59.839673757232781</v>
      </c>
      <c r="P553" s="309">
        <f t="shared" si="353"/>
        <v>55.651670231536549</v>
      </c>
      <c r="Q553" s="309">
        <f t="shared" si="353"/>
        <v>51.756772808029282</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5.5369397272249516</v>
      </c>
      <c r="N554" s="309">
        <f t="shared" si="354"/>
        <v>5.1422134947688933</v>
      </c>
      <c r="O554" s="309">
        <f t="shared" si="354"/>
        <v>4.7811899332028966</v>
      </c>
      <c r="P554" s="309">
        <f t="shared" si="354"/>
        <v>4.4465684514997736</v>
      </c>
      <c r="Q554" s="309">
        <f t="shared" si="354"/>
        <v>4.1353661473615428</v>
      </c>
    </row>
    <row r="555" spans="1:17" s="310" customFormat="1" hidden="1" outlineLevel="2">
      <c r="A555" s="306"/>
      <c r="B555" s="307"/>
      <c r="C555" s="308"/>
      <c r="D555" s="250"/>
      <c r="E555" s="312" t="s">
        <v>854</v>
      </c>
      <c r="F555" s="312"/>
      <c r="G555" s="312" t="s">
        <v>255</v>
      </c>
      <c r="H555" s="312"/>
      <c r="I555" s="312"/>
      <c r="J555" s="312">
        <f t="shared" ref="J555:Q555" si="355" xml:space="preserve"> J553 - J554</f>
        <v>0</v>
      </c>
      <c r="K555" s="312">
        <f t="shared" si="355"/>
        <v>0</v>
      </c>
      <c r="L555" s="312">
        <f t="shared" si="355"/>
        <v>0</v>
      </c>
      <c r="M555" s="312">
        <f t="shared" si="355"/>
        <v>63.7614298250273</v>
      </c>
      <c r="N555" s="312">
        <f t="shared" si="355"/>
        <v>59.215902835254809</v>
      </c>
      <c r="O555" s="312">
        <f t="shared" si="355"/>
        <v>55.058483824029885</v>
      </c>
      <c r="P555" s="312">
        <f t="shared" si="355"/>
        <v>51.205101780036777</v>
      </c>
      <c r="Q555" s="312">
        <f t="shared" si="355"/>
        <v>47.621406660667738</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69.298369552252254</v>
      </c>
      <c r="N557" s="91">
        <f t="shared" si="356"/>
        <v>64.358116330023705</v>
      </c>
      <c r="O557" s="91">
        <f t="shared" si="356"/>
        <v>59.839673757232781</v>
      </c>
      <c r="P557" s="91">
        <f t="shared" si="356"/>
        <v>55.651670231536549</v>
      </c>
      <c r="Q557" s="91">
        <f t="shared" si="356"/>
        <v>51.756772808029282</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63.7614298250273</v>
      </c>
      <c r="N558" s="91">
        <f t="shared" si="357"/>
        <v>59.215902835254809</v>
      </c>
      <c r="O558" s="91">
        <f t="shared" si="357"/>
        <v>55.058483824029885</v>
      </c>
      <c r="P558" s="91">
        <f t="shared" si="357"/>
        <v>51.205101780036777</v>
      </c>
      <c r="Q558" s="91">
        <f t="shared" si="357"/>
        <v>47.621406660667738</v>
      </c>
    </row>
    <row r="559" spans="1:17" s="310" customFormat="1" hidden="1" outlineLevel="2">
      <c r="A559" s="306"/>
      <c r="B559" s="307"/>
      <c r="C559" s="308"/>
      <c r="D559" s="250"/>
      <c r="E559" s="312" t="s">
        <v>855</v>
      </c>
      <c r="F559" s="312"/>
      <c r="G559" s="312" t="s">
        <v>255</v>
      </c>
      <c r="H559" s="312"/>
      <c r="I559" s="312"/>
      <c r="J559" s="312">
        <f t="shared" ref="J559:Q559" si="358" xml:space="preserve"> AVERAGE(J557:J558)</f>
        <v>0</v>
      </c>
      <c r="K559" s="312">
        <f t="shared" si="358"/>
        <v>0</v>
      </c>
      <c r="L559" s="312">
        <f t="shared" si="358"/>
        <v>0</v>
      </c>
      <c r="M559" s="312">
        <f t="shared" si="358"/>
        <v>66.529899688639773</v>
      </c>
      <c r="N559" s="312">
        <f t="shared" si="358"/>
        <v>61.787009582639257</v>
      </c>
      <c r="O559" s="312">
        <f t="shared" si="358"/>
        <v>57.449078790631333</v>
      </c>
      <c r="P559" s="312">
        <f t="shared" si="358"/>
        <v>53.428386005786663</v>
      </c>
      <c r="Q559" s="312">
        <f t="shared" si="358"/>
        <v>49.689089734348514</v>
      </c>
    </row>
    <row r="560" spans="1:17" hidden="1" outlineLevel="2">
      <c r="F560" s="84"/>
      <c r="G560" s="84"/>
      <c r="H560" s="84"/>
      <c r="I560" s="84"/>
      <c r="J560" s="84"/>
      <c r="K560" s="84"/>
      <c r="L560" s="84"/>
      <c r="M560" s="84"/>
      <c r="N560" s="84"/>
      <c r="O560" s="84"/>
      <c r="P560" s="84"/>
      <c r="Q560" s="84"/>
    </row>
    <row r="561" spans="1:17" hidden="1" outlineLevel="2">
      <c r="C561" s="86" t="s">
        <v>530</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63.7614298250273</v>
      </c>
      <c r="N562" s="84">
        <f t="shared" si="359"/>
        <v>59.215902835254809</v>
      </c>
      <c r="O562" s="84">
        <f t="shared" si="359"/>
        <v>55.058483824029885</v>
      </c>
      <c r="P562" s="84">
        <f t="shared" si="359"/>
        <v>51.205101780036777</v>
      </c>
      <c r="Q562" s="84">
        <f t="shared" si="359"/>
        <v>47.621406660667738</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63.7614298250273</v>
      </c>
      <c r="N563" s="181">
        <f xml:space="preserve"> Inp!N$163</f>
        <v>59.215902835254802</v>
      </c>
      <c r="O563" s="181">
        <f xml:space="preserve"> Inp!O$163</f>
        <v>55.058483824029899</v>
      </c>
      <c r="P563" s="181">
        <f xml:space="preserve"> Inp!P$163</f>
        <v>51.205101780036799</v>
      </c>
      <c r="Q563" s="181">
        <f xml:space="preserve"> Inp!Q$163</f>
        <v>47.621406660667802</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71.869584750680104</v>
      </c>
      <c r="N570" s="155">
        <f>Inp!N$164</f>
        <v>67.438748143050702</v>
      </c>
      <c r="O570" s="155">
        <f>Inp!O$164</f>
        <v>63.294005078073504</v>
      </c>
      <c r="P570" s="155">
        <f>Inp!P$164</f>
        <v>59.445300853277701</v>
      </c>
      <c r="Q570" s="155">
        <f>Inp!Q$164</f>
        <v>55.844229362717897</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1.42543551130299</v>
      </c>
      <c r="N571" s="155">
        <f>Inp!N$165</f>
        <v>1.3516062511167699</v>
      </c>
      <c r="O571" s="155">
        <f>Inp!O$165</f>
        <v>1.31342982386944</v>
      </c>
      <c r="P571" s="155">
        <f>Inp!P$165</f>
        <v>1.2483513179188701</v>
      </c>
      <c r="Q571" s="155">
        <f>Inp!Q$165</f>
        <v>1.1727288166171601</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5.8562721189324503</v>
      </c>
      <c r="N573" s="155">
        <f>Inp!N$168</f>
        <v>5.4963493160939798</v>
      </c>
      <c r="O573" s="155">
        <f>Inp!O$168</f>
        <v>5.1621340486652398</v>
      </c>
      <c r="P573" s="155">
        <f>Inp!P$168</f>
        <v>4.8494228084786002</v>
      </c>
      <c r="Q573" s="155">
        <f>Inp!Q$168</f>
        <v>4.5556549585288701</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255</v>
      </c>
      <c r="H576" s="274"/>
      <c r="I576" s="274"/>
      <c r="J576" s="274">
        <f t="shared" ref="J576:Q576" si="361" xml:space="preserve"> IF(J575 = 1, K570 * J575, 0)</f>
        <v>0</v>
      </c>
      <c r="K576" s="274">
        <f t="shared" si="361"/>
        <v>0</v>
      </c>
      <c r="L576" s="274">
        <f t="shared" si="361"/>
        <v>71.869584750680104</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255</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255</v>
      </c>
      <c r="H583" s="117"/>
      <c r="I583" s="117"/>
      <c r="J583" s="117">
        <f xml:space="preserve"> J576 / J578 + J582</f>
        <v>0</v>
      </c>
      <c r="K583" s="117">
        <f t="shared" ref="K583:Q583" si="363" xml:space="preserve"> K576 / K578 + K582</f>
        <v>0</v>
      </c>
      <c r="L583" s="117">
        <f t="shared" si="363"/>
        <v>68.999023870106967</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255</v>
      </c>
      <c r="H585" s="84"/>
      <c r="I585" s="84"/>
      <c r="J585" s="84">
        <f t="shared" ref="J585:Q585" si="364" xml:space="preserve"> J570 / J578</f>
        <v>0</v>
      </c>
      <c r="K585" s="84">
        <f t="shared" si="364"/>
        <v>0</v>
      </c>
      <c r="L585" s="84">
        <f t="shared" si="364"/>
        <v>0</v>
      </c>
      <c r="M585" s="84">
        <f t="shared" si="364"/>
        <v>67.657136542453046</v>
      </c>
      <c r="N585" s="84">
        <f t="shared" si="364"/>
        <v>62.238616561094368</v>
      </c>
      <c r="O585" s="84">
        <f t="shared" si="364"/>
        <v>57.225960019867884</v>
      </c>
      <c r="P585" s="84">
        <f t="shared" si="364"/>
        <v>52.640777704161657</v>
      </c>
      <c r="Q585" s="84">
        <f t="shared" si="364"/>
        <v>48.434779565599044</v>
      </c>
    </row>
    <row r="586" spans="1:17" hidden="1" outlineLevel="2">
      <c r="E586" s="84" t="s">
        <v>861</v>
      </c>
      <c r="F586" s="84"/>
      <c r="G586" s="84" t="s">
        <v>255</v>
      </c>
      <c r="H586" s="84"/>
      <c r="I586" s="84"/>
      <c r="J586" s="84">
        <f t="shared" ref="J586:Q586" si="365" xml:space="preserve"> J571 / J578</f>
        <v>0</v>
      </c>
      <c r="K586" s="84">
        <f t="shared" si="365"/>
        <v>0</v>
      </c>
      <c r="L586" s="84">
        <f t="shared" si="365"/>
        <v>0</v>
      </c>
      <c r="M586" s="84">
        <f t="shared" si="365"/>
        <v>1.34188732765393</v>
      </c>
      <c r="N586" s="84">
        <f t="shared" si="365"/>
        <v>1.2473853017911234</v>
      </c>
      <c r="O586" s="84">
        <f t="shared" si="365"/>
        <v>1.1875102941730673</v>
      </c>
      <c r="P586" s="84">
        <f t="shared" si="365"/>
        <v>1.1054563317874289</v>
      </c>
      <c r="Q586" s="84">
        <f t="shared" si="365"/>
        <v>1.0171303708776531</v>
      </c>
    </row>
    <row r="587" spans="1:17" hidden="1" outlineLevel="2">
      <c r="E587" s="84" t="s">
        <v>862</v>
      </c>
      <c r="F587" s="84"/>
      <c r="G587" s="84" t="s">
        <v>255</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255</v>
      </c>
      <c r="H588" s="84"/>
      <c r="I588" s="84"/>
      <c r="J588" s="84">
        <f t="shared" ref="J588:Q588" si="367" xml:space="preserve"> J573 / J578</f>
        <v>0</v>
      </c>
      <c r="K588" s="84">
        <f t="shared" si="367"/>
        <v>0</v>
      </c>
      <c r="L588" s="84">
        <f t="shared" si="367"/>
        <v>0</v>
      </c>
      <c r="M588" s="84">
        <f t="shared" si="367"/>
        <v>5.5130220072215481</v>
      </c>
      <c r="N588" s="84">
        <f t="shared" si="367"/>
        <v>5.072531548844549</v>
      </c>
      <c r="O588" s="84">
        <f t="shared" si="367"/>
        <v>4.6672362780918704</v>
      </c>
      <c r="P588" s="84">
        <f t="shared" si="367"/>
        <v>4.2943240994723268</v>
      </c>
      <c r="Q588" s="84">
        <f t="shared" si="367"/>
        <v>3.9512076039244874</v>
      </c>
    </row>
    <row r="589" spans="1:17" hidden="1" outlineLevel="2">
      <c r="E589" s="84" t="s">
        <v>864</v>
      </c>
      <c r="F589" s="84"/>
      <c r="G589" s="84" t="s">
        <v>255</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67.657136542453046</v>
      </c>
      <c r="N591" s="84">
        <f t="shared" si="369"/>
        <v>62.238616561094368</v>
      </c>
      <c r="O591" s="84">
        <f t="shared" si="369"/>
        <v>57.225960019867884</v>
      </c>
      <c r="P591" s="84">
        <f t="shared" si="369"/>
        <v>52.640777704161657</v>
      </c>
      <c r="Q591" s="84">
        <f t="shared" si="369"/>
        <v>48.434779565599044</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1.34188732765393</v>
      </c>
      <c r="N592" s="84">
        <f t="shared" si="370"/>
        <v>1.2473853017911234</v>
      </c>
      <c r="O592" s="84">
        <f t="shared" si="370"/>
        <v>1.1875102941730673</v>
      </c>
      <c r="P592" s="84">
        <f t="shared" si="370"/>
        <v>1.1054563317874289</v>
      </c>
      <c r="Q592" s="84">
        <f t="shared" si="370"/>
        <v>1.0171303708776531</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255</v>
      </c>
      <c r="H595" s="211"/>
      <c r="I595" s="211"/>
      <c r="J595" s="211">
        <f t="shared" ref="J595:Q595" si="372" xml:space="preserve"> SUM(J591:J594)</f>
        <v>0</v>
      </c>
      <c r="K595" s="211">
        <f t="shared" si="372"/>
        <v>0</v>
      </c>
      <c r="L595" s="211">
        <f t="shared" si="372"/>
        <v>0</v>
      </c>
      <c r="M595" s="211">
        <f t="shared" si="372"/>
        <v>68.999023870106981</v>
      </c>
      <c r="N595" s="211">
        <f t="shared" si="372"/>
        <v>63.486001862885495</v>
      </c>
      <c r="O595" s="211">
        <f t="shared" si="372"/>
        <v>58.41347031404095</v>
      </c>
      <c r="P595" s="211">
        <f t="shared" si="372"/>
        <v>53.746234035949087</v>
      </c>
      <c r="Q595" s="211">
        <f t="shared" si="372"/>
        <v>49.451909936476696</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68.999023870106981</v>
      </c>
      <c r="N597" s="117">
        <f t="shared" si="373"/>
        <v>63.486001862885495</v>
      </c>
      <c r="O597" s="117">
        <f t="shared" si="373"/>
        <v>58.41347031404095</v>
      </c>
      <c r="P597" s="117">
        <f t="shared" si="373"/>
        <v>53.746234035949087</v>
      </c>
      <c r="Q597" s="117">
        <f t="shared" si="373"/>
        <v>49.451909936476696</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5.5130220072215481</v>
      </c>
      <c r="N598" s="117">
        <f t="shared" si="374"/>
        <v>5.072531548844549</v>
      </c>
      <c r="O598" s="117">
        <f t="shared" si="374"/>
        <v>4.6672362780918704</v>
      </c>
      <c r="P598" s="117">
        <f t="shared" si="374"/>
        <v>4.2943240994723268</v>
      </c>
      <c r="Q598" s="117">
        <f t="shared" si="374"/>
        <v>3.9512076039244874</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255</v>
      </c>
      <c r="H600" s="260"/>
      <c r="I600" s="260"/>
      <c r="J600" s="260">
        <f t="shared" ref="J600:Q600" si="376" xml:space="preserve"> J597 - J598 - J599</f>
        <v>0</v>
      </c>
      <c r="K600" s="260">
        <f t="shared" si="376"/>
        <v>0</v>
      </c>
      <c r="L600" s="260">
        <f t="shared" si="376"/>
        <v>0</v>
      </c>
      <c r="M600" s="260">
        <f t="shared" si="376"/>
        <v>63.486001862885431</v>
      </c>
      <c r="N600" s="260">
        <f t="shared" si="376"/>
        <v>58.413470314040943</v>
      </c>
      <c r="O600" s="260">
        <f t="shared" si="376"/>
        <v>53.74623403594908</v>
      </c>
      <c r="P600" s="260">
        <f t="shared" si="376"/>
        <v>49.45190993647676</v>
      </c>
      <c r="Q600" s="260">
        <f t="shared" si="376"/>
        <v>45.500702332552208</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68.999023870106981</v>
      </c>
      <c r="N602" s="91">
        <f t="shared" si="377"/>
        <v>63.486001862885495</v>
      </c>
      <c r="O602" s="91">
        <f t="shared" si="377"/>
        <v>58.41347031404095</v>
      </c>
      <c r="P602" s="91">
        <f t="shared" si="377"/>
        <v>53.746234035949087</v>
      </c>
      <c r="Q602" s="91">
        <f t="shared" si="377"/>
        <v>49.451909936476696</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63.486001862885431</v>
      </c>
      <c r="N603" s="91">
        <f t="shared" si="378"/>
        <v>58.413470314040943</v>
      </c>
      <c r="O603" s="91">
        <f t="shared" si="378"/>
        <v>53.74623403594908</v>
      </c>
      <c r="P603" s="91">
        <f t="shared" si="378"/>
        <v>49.45190993647676</v>
      </c>
      <c r="Q603" s="91">
        <f t="shared" si="378"/>
        <v>45.500702332552208</v>
      </c>
    </row>
    <row r="604" spans="1:17" hidden="1" outlineLevel="2">
      <c r="E604" s="260" t="s">
        <v>867</v>
      </c>
      <c r="F604" s="260"/>
      <c r="G604" s="260" t="s">
        <v>255</v>
      </c>
      <c r="H604" s="260"/>
      <c r="I604" s="260"/>
      <c r="J604" s="260">
        <f t="shared" ref="J604:Q604" si="379" xml:space="preserve"> AVERAGE(J602:J603)</f>
        <v>0</v>
      </c>
      <c r="K604" s="260">
        <f t="shared" si="379"/>
        <v>0</v>
      </c>
      <c r="L604" s="260">
        <f t="shared" si="379"/>
        <v>0</v>
      </c>
      <c r="M604" s="260">
        <f t="shared" si="379"/>
        <v>66.242512866496213</v>
      </c>
      <c r="N604" s="260">
        <f t="shared" si="379"/>
        <v>60.949736088463219</v>
      </c>
      <c r="O604" s="260">
        <f t="shared" si="379"/>
        <v>56.079852174995011</v>
      </c>
      <c r="P604" s="260">
        <f t="shared" si="379"/>
        <v>51.59907198621292</v>
      </c>
      <c r="Q604" s="260">
        <f t="shared" si="379"/>
        <v>47.476306134514452</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530</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63.486001862885431</v>
      </c>
      <c r="N607" s="84">
        <f t="shared" si="380"/>
        <v>58.413470314040943</v>
      </c>
      <c r="O607" s="84">
        <f t="shared" si="380"/>
        <v>53.74623403594908</v>
      </c>
      <c r="P607" s="84">
        <f t="shared" si="380"/>
        <v>49.45190993647676</v>
      </c>
      <c r="Q607" s="84">
        <f t="shared" si="380"/>
        <v>45.500702332552208</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63.486001862885502</v>
      </c>
      <c r="N608" s="181">
        <f xml:space="preserve"> Inp!N$170</f>
        <v>58.4134703140409</v>
      </c>
      <c r="O608" s="181">
        <f xml:space="preserve"> Inp!O$170</f>
        <v>53.746234035949101</v>
      </c>
      <c r="P608" s="181">
        <f xml:space="preserve"> Inp!P$170</f>
        <v>49.451909936476703</v>
      </c>
      <c r="Q608" s="181">
        <f xml:space="preserve"> Inp!Q$170</f>
        <v>45.500702332552201</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10.395047590576199</v>
      </c>
      <c r="O616" s="229">
        <f xml:space="preserve"> Inp!O$171</f>
        <v>20.8350349853776</v>
      </c>
      <c r="P616" s="229">
        <f xml:space="preserve"> Inp!P$171</f>
        <v>31.3443428385911</v>
      </c>
      <c r="Q616" s="229">
        <f xml:space="preserve"> Inp!Q$171</f>
        <v>41.929033901281798</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0.20833736821858401</v>
      </c>
      <c r="O617" s="229">
        <f xml:space="preserve"> Inp!O$172</f>
        <v>0.43235305298508098</v>
      </c>
      <c r="P617" s="229">
        <f xml:space="preserve"> Inp!P$172</f>
        <v>0.65823119961043097</v>
      </c>
      <c r="Q617" s="229">
        <f xml:space="preserve"> Inp!Q$172</f>
        <v>0.88050971192697802</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10.5635359896105</v>
      </c>
      <c r="N618" s="229">
        <f xml:space="preserve"> Inp!N$173</f>
        <v>10.741220473317799</v>
      </c>
      <c r="O618" s="229">
        <f xml:space="preserve"> Inp!O$173</f>
        <v>10.929713407501801</v>
      </c>
      <c r="P618" s="229">
        <f xml:space="preserve"> Inp!P$173</f>
        <v>11.124782251815301</v>
      </c>
      <c r="Q618" s="229">
        <f xml:space="preserve"> Inp!Q$173</f>
        <v>11.323040440139</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0.168488399034287</v>
      </c>
      <c r="N619" s="229">
        <f xml:space="preserve"> Inp!N$174</f>
        <v>0.50957044673497298</v>
      </c>
      <c r="O619" s="229">
        <f xml:space="preserve"> Inp!O$174</f>
        <v>0.85275860727342401</v>
      </c>
      <c r="P619" s="229">
        <f xml:space="preserve"> Inp!P$174</f>
        <v>1.19832238873508</v>
      </c>
      <c r="Q619" s="229">
        <f xml:space="preserve"> Inp!Q$174</f>
        <v>1.5462269362815799</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255</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255</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255</v>
      </c>
      <c r="J626" s="84">
        <f t="shared" ref="J626:Q626" si="396" xml:space="preserve"> J616 / J623</f>
        <v>0</v>
      </c>
      <c r="K626" s="84">
        <f t="shared" si="396"/>
        <v>0</v>
      </c>
      <c r="L626" s="84">
        <f t="shared" si="396"/>
        <v>0</v>
      </c>
      <c r="M626" s="84">
        <f t="shared" si="396"/>
        <v>0</v>
      </c>
      <c r="N626" s="84">
        <f t="shared" si="396"/>
        <v>9.593496305000258</v>
      </c>
      <c r="O626" s="84">
        <f t="shared" si="396"/>
        <v>18.837564120252029</v>
      </c>
      <c r="P626" s="84">
        <f t="shared" si="396"/>
        <v>27.756451056102748</v>
      </c>
      <c r="Q626" s="84">
        <f t="shared" si="396"/>
        <v>36.365861568552852</v>
      </c>
    </row>
    <row r="627" spans="1:17" s="236" customFormat="1" hidden="1" outlineLevel="2">
      <c r="A627" s="231"/>
      <c r="B627" s="232"/>
      <c r="C627" s="233"/>
      <c r="D627" s="234"/>
      <c r="E627" s="235" t="s">
        <v>872</v>
      </c>
      <c r="G627" s="236" t="s">
        <v>255</v>
      </c>
      <c r="J627" s="84">
        <f t="shared" ref="J627:Q627" si="397" xml:space="preserve"> J617 / J623</f>
        <v>0</v>
      </c>
      <c r="K627" s="84">
        <f t="shared" si="397"/>
        <v>0</v>
      </c>
      <c r="L627" s="84">
        <f t="shared" si="397"/>
        <v>0</v>
      </c>
      <c r="M627" s="84">
        <f t="shared" si="397"/>
        <v>0</v>
      </c>
      <c r="N627" s="84">
        <f t="shared" si="397"/>
        <v>0.19227269089276738</v>
      </c>
      <c r="O627" s="84">
        <f t="shared" si="397"/>
        <v>0.39090303250794284</v>
      </c>
      <c r="P627" s="84">
        <f t="shared" si="397"/>
        <v>0.58288547217817355</v>
      </c>
      <c r="Q627" s="84">
        <f t="shared" si="397"/>
        <v>0.76368309293966208</v>
      </c>
    </row>
    <row r="628" spans="1:17" s="236" customFormat="1" hidden="1" outlineLevel="2">
      <c r="A628" s="231"/>
      <c r="B628" s="232"/>
      <c r="C628" s="233"/>
      <c r="D628" s="234"/>
      <c r="E628" s="235" t="s">
        <v>873</v>
      </c>
      <c r="G628" s="236" t="s">
        <v>255</v>
      </c>
      <c r="J628" s="84">
        <f t="shared" ref="J628:Q628" si="398" xml:space="preserve"> J618 / J623</f>
        <v>0</v>
      </c>
      <c r="K628" s="84">
        <f t="shared" si="398"/>
        <v>0</v>
      </c>
      <c r="L628" s="84">
        <f t="shared" si="398"/>
        <v>0</v>
      </c>
      <c r="M628" s="84">
        <f t="shared" si="398"/>
        <v>9.944381886990536</v>
      </c>
      <c r="N628" s="84">
        <f t="shared" si="398"/>
        <v>9.9129761575488455</v>
      </c>
      <c r="O628" s="84">
        <f t="shared" si="398"/>
        <v>9.8818733577500666</v>
      </c>
      <c r="P628" s="84">
        <f t="shared" si="398"/>
        <v>9.8513621954816362</v>
      </c>
      <c r="Q628" s="84">
        <f t="shared" si="398"/>
        <v>9.8206918420944689</v>
      </c>
    </row>
    <row r="629" spans="1:17" s="236" customFormat="1" hidden="1" outlineLevel="2">
      <c r="A629" s="231"/>
      <c r="B629" s="232"/>
      <c r="C629" s="233"/>
      <c r="D629" s="234"/>
      <c r="E629" s="235" t="s">
        <v>874</v>
      </c>
      <c r="G629" s="236" t="s">
        <v>255</v>
      </c>
      <c r="J629" s="84">
        <f t="shared" ref="J629:Q629" si="399" xml:space="preserve"> J619 / J623</f>
        <v>0</v>
      </c>
      <c r="K629" s="84">
        <f t="shared" si="399"/>
        <v>0</v>
      </c>
      <c r="L629" s="84">
        <f t="shared" si="399"/>
        <v>0</v>
      </c>
      <c r="M629" s="84">
        <f t="shared" si="399"/>
        <v>0.1586128910974986</v>
      </c>
      <c r="N629" s="84">
        <f t="shared" si="399"/>
        <v>0.47027800068189202</v>
      </c>
      <c r="O629" s="84">
        <f t="shared" si="399"/>
        <v>0.77100398222915734</v>
      </c>
      <c r="P629" s="84">
        <f t="shared" si="399"/>
        <v>1.061154062270091</v>
      </c>
      <c r="Q629" s="84">
        <f t="shared" si="399"/>
        <v>1.3410725095830205</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9.593496305000258</v>
      </c>
      <c r="O631" s="235">
        <f t="shared" si="400"/>
        <v>18.837564120252029</v>
      </c>
      <c r="P631" s="235">
        <f t="shared" si="400"/>
        <v>27.756451056102748</v>
      </c>
      <c r="Q631" s="235">
        <f t="shared" si="400"/>
        <v>36.365861568552852</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0.19227269089276738</v>
      </c>
      <c r="O632" s="235">
        <f t="shared" si="401"/>
        <v>0.39090303250794284</v>
      </c>
      <c r="P632" s="235">
        <f t="shared" si="401"/>
        <v>0.58288547217817355</v>
      </c>
      <c r="Q632" s="235">
        <f t="shared" si="401"/>
        <v>0.76368309293966208</v>
      </c>
    </row>
    <row r="633" spans="1:17" hidden="1" outlineLevel="2">
      <c r="E633" s="211" t="s">
        <v>875</v>
      </c>
      <c r="F633" s="211"/>
      <c r="G633" s="211" t="s">
        <v>255</v>
      </c>
      <c r="H633" s="211"/>
      <c r="I633" s="211"/>
      <c r="J633" s="211">
        <f t="shared" ref="J633:Q633" si="402" xml:space="preserve"> SUM(J631:J632)</f>
        <v>0</v>
      </c>
      <c r="K633" s="211">
        <f t="shared" si="402"/>
        <v>0</v>
      </c>
      <c r="L633" s="211">
        <f t="shared" si="402"/>
        <v>0</v>
      </c>
      <c r="M633" s="211">
        <f t="shared" si="402"/>
        <v>0</v>
      </c>
      <c r="N633" s="211">
        <f t="shared" si="402"/>
        <v>9.7857689958930258</v>
      </c>
      <c r="O633" s="211">
        <f t="shared" si="402"/>
        <v>19.228467152759972</v>
      </c>
      <c r="P633" s="211">
        <f t="shared" si="402"/>
        <v>28.339336528280921</v>
      </c>
      <c r="Q633" s="211">
        <f t="shared" si="402"/>
        <v>37.129544661492517</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9.7857689958930258</v>
      </c>
      <c r="O635" s="261">
        <f t="shared" si="403"/>
        <v>19.228467152759972</v>
      </c>
      <c r="P635" s="261">
        <f t="shared" si="403"/>
        <v>28.339336528280921</v>
      </c>
      <c r="Q635" s="261">
        <f t="shared" si="403"/>
        <v>37.129544661492517</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9.944381886990536</v>
      </c>
      <c r="N636" s="261">
        <f t="shared" si="404"/>
        <v>9.9129761575488455</v>
      </c>
      <c r="O636" s="261">
        <f t="shared" si="404"/>
        <v>9.8818733577500666</v>
      </c>
      <c r="P636" s="261">
        <f t="shared" si="404"/>
        <v>9.8513621954816362</v>
      </c>
      <c r="Q636" s="261">
        <f t="shared" si="404"/>
        <v>9.8206918420944689</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0.1586128910974986</v>
      </c>
      <c r="N637" s="261">
        <f t="shared" si="405"/>
        <v>0.47027800068189202</v>
      </c>
      <c r="O637" s="261">
        <f t="shared" si="405"/>
        <v>0.77100398222915734</v>
      </c>
      <c r="P637" s="261">
        <f t="shared" si="405"/>
        <v>1.061154062270091</v>
      </c>
      <c r="Q637" s="261">
        <f t="shared" si="405"/>
        <v>1.3410725095830205</v>
      </c>
    </row>
    <row r="638" spans="1:17" hidden="1" outlineLevel="2">
      <c r="E638" s="260" t="s">
        <v>876</v>
      </c>
      <c r="F638" s="260"/>
      <c r="G638" s="260" t="s">
        <v>255</v>
      </c>
      <c r="H638" s="260"/>
      <c r="I638" s="260"/>
      <c r="J638" s="260">
        <f t="shared" ref="J638:Q638" si="406" xml:space="preserve"> J635 + J636 - J637</f>
        <v>0</v>
      </c>
      <c r="K638" s="260">
        <f t="shared" si="406"/>
        <v>0</v>
      </c>
      <c r="L638" s="260">
        <f t="shared" si="406"/>
        <v>0</v>
      </c>
      <c r="M638" s="260">
        <f t="shared" si="406"/>
        <v>9.7857689958930383</v>
      </c>
      <c r="N638" s="260">
        <f t="shared" si="406"/>
        <v>19.228467152759979</v>
      </c>
      <c r="O638" s="260">
        <f t="shared" si="406"/>
        <v>28.339336528280882</v>
      </c>
      <c r="P638" s="260">
        <f t="shared" si="406"/>
        <v>37.129544661492467</v>
      </c>
      <c r="Q638" s="260">
        <f t="shared" si="406"/>
        <v>45.609163994003964</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9.7857689958930258</v>
      </c>
      <c r="O640" s="84">
        <f t="shared" si="407"/>
        <v>19.228467152759972</v>
      </c>
      <c r="P640" s="84">
        <f t="shared" si="407"/>
        <v>28.339336528280921</v>
      </c>
      <c r="Q640" s="84">
        <f t="shared" si="407"/>
        <v>37.129544661492517</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9.7857689958930383</v>
      </c>
      <c r="N641" s="84">
        <f t="shared" si="408"/>
        <v>19.228467152759979</v>
      </c>
      <c r="O641" s="84">
        <f t="shared" si="408"/>
        <v>28.339336528280882</v>
      </c>
      <c r="P641" s="84">
        <f t="shared" si="408"/>
        <v>37.129544661492467</v>
      </c>
      <c r="Q641" s="84">
        <f t="shared" si="408"/>
        <v>45.609163994003964</v>
      </c>
    </row>
    <row r="642" spans="1:17" hidden="1" outlineLevel="2">
      <c r="E642" s="260" t="s">
        <v>877</v>
      </c>
      <c r="F642" s="260"/>
      <c r="G642" s="260" t="s">
        <v>255</v>
      </c>
      <c r="H642" s="260"/>
      <c r="I642" s="260"/>
      <c r="J642" s="260">
        <f t="shared" ref="J642:Q642" si="409" xml:space="preserve"> AVERAGE(J640:J641)</f>
        <v>0</v>
      </c>
      <c r="K642" s="260">
        <f t="shared" si="409"/>
        <v>0</v>
      </c>
      <c r="L642" s="260">
        <f t="shared" si="409"/>
        <v>0</v>
      </c>
      <c r="M642" s="260">
        <f t="shared" si="409"/>
        <v>4.8928844979465191</v>
      </c>
      <c r="N642" s="260">
        <f t="shared" si="409"/>
        <v>14.507118074326502</v>
      </c>
      <c r="O642" s="260">
        <f t="shared" si="409"/>
        <v>23.783901840520429</v>
      </c>
      <c r="P642" s="260">
        <f t="shared" si="409"/>
        <v>32.734440594886692</v>
      </c>
      <c r="Q642" s="260">
        <f t="shared" si="409"/>
        <v>41.369354327748241</v>
      </c>
    </row>
    <row r="643" spans="1:17" hidden="1" outlineLevel="2">
      <c r="F643" s="84"/>
      <c r="G643" s="84"/>
      <c r="H643" s="84"/>
      <c r="I643" s="84"/>
      <c r="J643" s="84"/>
      <c r="K643" s="84"/>
      <c r="L643" s="84"/>
      <c r="M643" s="84"/>
      <c r="N643" s="84"/>
      <c r="O643" s="84"/>
      <c r="P643" s="84"/>
      <c r="Q643" s="84"/>
    </row>
    <row r="644" spans="1:17" hidden="1" outlineLevel="2">
      <c r="C644" s="86" t="s">
        <v>530</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9.7857689958930383</v>
      </c>
      <c r="N645" s="84">
        <f t="shared" si="410"/>
        <v>19.228467152759979</v>
      </c>
      <c r="O645" s="84">
        <f t="shared" si="410"/>
        <v>28.339336528280882</v>
      </c>
      <c r="P645" s="84">
        <f t="shared" si="410"/>
        <v>37.129544661492467</v>
      </c>
      <c r="Q645" s="84">
        <f t="shared" si="410"/>
        <v>45.609163994003964</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9.7857689958930205</v>
      </c>
      <c r="N646" s="181">
        <f xml:space="preserve"> Inp!N$175</f>
        <v>19.22846715276</v>
      </c>
      <c r="O646" s="181">
        <f xml:space="preserve"> Inp!O$175</f>
        <v>28.339336528280899</v>
      </c>
      <c r="P646" s="181">
        <f xml:space="preserve"> Inp!P$175</f>
        <v>37.129544661492503</v>
      </c>
      <c r="Q646" s="181">
        <f xml:space="preserve"> Inp!Q$175</f>
        <v>45.6091639940039</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68.999023870106967</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68.999023870106967</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255</v>
      </c>
      <c r="H656" s="312"/>
      <c r="I656" s="312"/>
      <c r="J656" s="312">
        <f t="shared" ref="J656:Q656" si="415" xml:space="preserve"> SUM(J653:J655)</f>
        <v>0</v>
      </c>
      <c r="K656" s="312">
        <f t="shared" si="415"/>
        <v>0</v>
      </c>
      <c r="L656" s="312">
        <f t="shared" si="415"/>
        <v>137.99804774021393</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69.298369552252254</v>
      </c>
      <c r="N658" s="84">
        <f t="shared" si="416"/>
        <v>64.358116330023705</v>
      </c>
      <c r="O658" s="84">
        <f t="shared" si="416"/>
        <v>59.839673757232781</v>
      </c>
      <c r="P658" s="84">
        <f t="shared" si="416"/>
        <v>55.651670231536549</v>
      </c>
      <c r="Q658" s="84">
        <f t="shared" si="416"/>
        <v>51.756772808029282</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68.999023870106981</v>
      </c>
      <c r="N659" s="84">
        <f t="shared" si="417"/>
        <v>63.486001862885495</v>
      </c>
      <c r="O659" s="84">
        <f t="shared" si="417"/>
        <v>58.41347031404095</v>
      </c>
      <c r="P659" s="84">
        <f t="shared" si="417"/>
        <v>53.746234035949087</v>
      </c>
      <c r="Q659" s="84">
        <f t="shared" si="417"/>
        <v>49.451909936476696</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9.7857689958930258</v>
      </c>
      <c r="O660" s="84">
        <f t="shared" si="418"/>
        <v>19.228467152759972</v>
      </c>
      <c r="P660" s="84">
        <f t="shared" si="418"/>
        <v>28.339336528280921</v>
      </c>
      <c r="Q660" s="84">
        <f t="shared" si="418"/>
        <v>37.129544661492517</v>
      </c>
    </row>
    <row r="661" spans="1:17" s="310" customFormat="1" hidden="1" outlineLevel="2">
      <c r="A661" s="306"/>
      <c r="B661" s="307"/>
      <c r="C661" s="308"/>
      <c r="D661" s="250"/>
      <c r="E661" s="312" t="s">
        <v>879</v>
      </c>
      <c r="F661" s="312"/>
      <c r="G661" s="312" t="s">
        <v>255</v>
      </c>
      <c r="H661" s="312"/>
      <c r="I661" s="312"/>
      <c r="J661" s="312">
        <f t="shared" ref="J661:Q661" si="419" xml:space="preserve"> SUM(J658:J660)</f>
        <v>0</v>
      </c>
      <c r="K661" s="312">
        <f t="shared" si="419"/>
        <v>0</v>
      </c>
      <c r="L661" s="312">
        <f t="shared" si="419"/>
        <v>0</v>
      </c>
      <c r="M661" s="312">
        <f t="shared" si="419"/>
        <v>138.29739342235922</v>
      </c>
      <c r="N661" s="312">
        <f t="shared" si="419"/>
        <v>137.62988718880223</v>
      </c>
      <c r="O661" s="312">
        <f t="shared" si="419"/>
        <v>137.48161122403371</v>
      </c>
      <c r="P661" s="312">
        <f t="shared" si="419"/>
        <v>137.73724079576655</v>
      </c>
      <c r="Q661" s="312">
        <f t="shared" si="419"/>
        <v>138.33822740599851</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63.7614298250273</v>
      </c>
      <c r="N663" s="84">
        <f t="shared" si="420"/>
        <v>59.215902835254809</v>
      </c>
      <c r="O663" s="84">
        <f t="shared" si="420"/>
        <v>55.058483824029885</v>
      </c>
      <c r="P663" s="84">
        <f t="shared" si="420"/>
        <v>51.205101780036777</v>
      </c>
      <c r="Q663" s="84">
        <f t="shared" si="420"/>
        <v>47.621406660667738</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63.486001862885431</v>
      </c>
      <c r="N664" s="84">
        <f t="shared" si="421"/>
        <v>58.413470314040943</v>
      </c>
      <c r="O664" s="84">
        <f t="shared" si="421"/>
        <v>53.74623403594908</v>
      </c>
      <c r="P664" s="84">
        <f t="shared" si="421"/>
        <v>49.45190993647676</v>
      </c>
      <c r="Q664" s="84">
        <f t="shared" si="421"/>
        <v>45.500702332552208</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9.7857689958930383</v>
      </c>
      <c r="N665" s="84">
        <f t="shared" si="422"/>
        <v>19.228467152759979</v>
      </c>
      <c r="O665" s="84">
        <f t="shared" si="422"/>
        <v>28.339336528280882</v>
      </c>
      <c r="P665" s="84">
        <f t="shared" si="422"/>
        <v>37.129544661492467</v>
      </c>
      <c r="Q665" s="84">
        <f t="shared" si="422"/>
        <v>45.609163994003964</v>
      </c>
    </row>
    <row r="666" spans="1:17" hidden="1" outlineLevel="2">
      <c r="E666" s="211" t="s">
        <v>880</v>
      </c>
      <c r="F666" s="211"/>
      <c r="G666" s="211" t="s">
        <v>255</v>
      </c>
      <c r="H666" s="211"/>
      <c r="I666" s="211"/>
      <c r="J666" s="211">
        <f t="shared" ref="J666" si="423" xml:space="preserve"> SUM(J663:J665)</f>
        <v>0</v>
      </c>
      <c r="K666" s="211">
        <f t="shared" ref="K666:Q666" si="424" xml:space="preserve"> SUM(K663:K665)</f>
        <v>0</v>
      </c>
      <c r="L666" s="211">
        <f t="shared" si="424"/>
        <v>0</v>
      </c>
      <c r="M666" s="211">
        <f t="shared" si="424"/>
        <v>137.03320068380577</v>
      </c>
      <c r="N666" s="211">
        <f t="shared" si="424"/>
        <v>136.85784030205573</v>
      </c>
      <c r="O666" s="211">
        <f t="shared" si="424"/>
        <v>137.14405438825986</v>
      </c>
      <c r="P666" s="211">
        <f t="shared" si="424"/>
        <v>137.786556378006</v>
      </c>
      <c r="Q666" s="211">
        <f t="shared" si="424"/>
        <v>138.73127298722392</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138.29739342235922</v>
      </c>
      <c r="N668" s="84">
        <f t="shared" si="425"/>
        <v>137.62988718880223</v>
      </c>
      <c r="O668" s="84">
        <f t="shared" si="425"/>
        <v>137.48161122403371</v>
      </c>
      <c r="P668" s="84">
        <f t="shared" si="425"/>
        <v>137.73724079576655</v>
      </c>
      <c r="Q668" s="84">
        <f t="shared" si="425"/>
        <v>138.33822740599851</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137.03320068380577</v>
      </c>
      <c r="N669" s="84">
        <f t="shared" si="426"/>
        <v>136.85784030205573</v>
      </c>
      <c r="O669" s="84">
        <f t="shared" si="426"/>
        <v>137.14405438825986</v>
      </c>
      <c r="P669" s="84">
        <f t="shared" si="426"/>
        <v>137.786556378006</v>
      </c>
      <c r="Q669" s="84">
        <f t="shared" si="426"/>
        <v>138.73127298722392</v>
      </c>
    </row>
    <row r="670" spans="1:17" hidden="1" outlineLevel="2">
      <c r="E670" s="211" t="s">
        <v>881</v>
      </c>
      <c r="F670" s="211"/>
      <c r="G670" s="211" t="s">
        <v>255</v>
      </c>
      <c r="H670" s="211"/>
      <c r="I670" s="211"/>
      <c r="J670" s="211">
        <f t="shared" ref="J670:Q670" si="427" xml:space="preserve"> AVERAGE(J668:J669)</f>
        <v>0</v>
      </c>
      <c r="K670" s="211">
        <f t="shared" si="427"/>
        <v>0</v>
      </c>
      <c r="L670" s="211">
        <f t="shared" si="427"/>
        <v>0</v>
      </c>
      <c r="M670" s="211">
        <f t="shared" si="427"/>
        <v>137.6652970530825</v>
      </c>
      <c r="N670" s="211">
        <f t="shared" si="427"/>
        <v>137.243863745429</v>
      </c>
      <c r="O670" s="211">
        <f t="shared" si="427"/>
        <v>137.31283280614679</v>
      </c>
      <c r="P670" s="211">
        <f t="shared" si="427"/>
        <v>137.76189858688628</v>
      </c>
      <c r="Q670" s="211">
        <f t="shared" si="427"/>
        <v>138.53475019661121</v>
      </c>
    </row>
    <row r="671" spans="1:17" hidden="1" outlineLevel="2">
      <c r="F671" s="84"/>
      <c r="G671" s="84"/>
      <c r="H671" s="84"/>
      <c r="I671" s="84"/>
      <c r="J671" s="84"/>
      <c r="K671" s="84"/>
      <c r="L671" s="84"/>
      <c r="M671" s="84"/>
      <c r="N671" s="84"/>
      <c r="O671" s="84"/>
      <c r="P671" s="84"/>
      <c r="Q671" s="84"/>
    </row>
    <row r="672" spans="1:17" hidden="1" outlineLevel="2">
      <c r="C672" s="86" t="s">
        <v>530</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143.73916950136001</v>
      </c>
      <c r="N673" s="181">
        <f xml:space="preserve"> Inp!N$176</f>
        <v>145.56512045144001</v>
      </c>
      <c r="O673" s="181">
        <f xml:space="preserve"> Inp!O$176</f>
        <v>148.29252212687501</v>
      </c>
      <c r="P673" s="181">
        <f xml:space="preserve"> Inp!P$176</f>
        <v>151.686340812184</v>
      </c>
      <c r="Q673" s="181">
        <f xml:space="preserve"> Inp!Q$176</f>
        <v>155.59730791705499</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3.16885447523393</v>
      </c>
      <c r="N674" s="181">
        <f xml:space="preserve"> Inp!N$177</f>
        <v>3.5639542600959699</v>
      </c>
      <c r="O674" s="181">
        <f xml:space="preserve"> Inp!O$177</f>
        <v>3.76716889332973</v>
      </c>
      <c r="P674" s="181">
        <f xml:space="preserve"> Inp!P$177</f>
        <v>3.8552768253794301</v>
      </c>
      <c r="Q674" s="181">
        <f xml:space="preserve"> Inp!Q$177</f>
        <v>3.90360795744194</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255</v>
      </c>
      <c r="H676" s="196"/>
      <c r="I676" s="196"/>
      <c r="J676" s="196">
        <f t="shared" ref="J676:Q676" si="428" xml:space="preserve"> J673 / J675</f>
        <v>0</v>
      </c>
      <c r="K676" s="196">
        <f t="shared" si="428"/>
        <v>0</v>
      </c>
      <c r="L676" s="196">
        <f t="shared" si="428"/>
        <v>0</v>
      </c>
      <c r="M676" s="196">
        <f t="shared" si="428"/>
        <v>135.31427308490589</v>
      </c>
      <c r="N676" s="196">
        <f t="shared" si="428"/>
        <v>134.34074572720644</v>
      </c>
      <c r="O676" s="196">
        <f t="shared" si="428"/>
        <v>134.07560371650001</v>
      </c>
      <c r="P676" s="196">
        <f t="shared" si="428"/>
        <v>134.32326580632673</v>
      </c>
      <c r="Q676" s="196">
        <f t="shared" si="428"/>
        <v>134.95255276983931</v>
      </c>
    </row>
    <row r="677" spans="1:17" s="224" customFormat="1" hidden="1" outlineLevel="2">
      <c r="A677" s="219"/>
      <c r="B677" s="220"/>
      <c r="C677" s="221"/>
      <c r="D677" s="222"/>
      <c r="E677" s="223" t="s">
        <v>883</v>
      </c>
      <c r="F677" s="223"/>
      <c r="G677" s="223" t="s">
        <v>255</v>
      </c>
      <c r="H677" s="223"/>
      <c r="I677" s="223"/>
      <c r="J677" s="223">
        <f t="shared" ref="J677:Q677" si="429" xml:space="preserve"> J674 / J675</f>
        <v>0</v>
      </c>
      <c r="K677" s="223">
        <f t="shared" si="429"/>
        <v>0</v>
      </c>
      <c r="L677" s="223">
        <f t="shared" si="429"/>
        <v>0</v>
      </c>
      <c r="M677" s="223">
        <f t="shared" si="429"/>
        <v>2.9831203374531334</v>
      </c>
      <c r="N677" s="223">
        <f t="shared" si="429"/>
        <v>3.2891414615953107</v>
      </c>
      <c r="O677" s="223">
        <f t="shared" si="429"/>
        <v>3.4060075075334248</v>
      </c>
      <c r="P677" s="223">
        <f t="shared" si="429"/>
        <v>3.4139749894396343</v>
      </c>
      <c r="Q677" s="223">
        <f t="shared" si="429"/>
        <v>3.3856746361593411</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255</v>
      </c>
      <c r="H679" s="8"/>
      <c r="I679" s="8"/>
      <c r="J679" s="8">
        <f t="shared" ref="J679:Q679" si="431" xml:space="preserve"> SUM(J676:J678)</f>
        <v>0</v>
      </c>
      <c r="K679" s="8">
        <f t="shared" si="431"/>
        <v>0</v>
      </c>
      <c r="L679" s="8">
        <f t="shared" si="431"/>
        <v>0</v>
      </c>
      <c r="M679" s="8">
        <f t="shared" si="431"/>
        <v>138.29739342235902</v>
      </c>
      <c r="N679" s="8">
        <f t="shared" si="431"/>
        <v>137.62988718880175</v>
      </c>
      <c r="O679" s="8">
        <f t="shared" si="431"/>
        <v>137.48161122403343</v>
      </c>
      <c r="P679" s="8">
        <f t="shared" si="431"/>
        <v>137.73724079576635</v>
      </c>
      <c r="Q679" s="8">
        <f t="shared" si="431"/>
        <v>138.33822740599865</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138.29739342235922</v>
      </c>
      <c r="N681" s="84">
        <f t="shared" si="432"/>
        <v>137.62988718880223</v>
      </c>
      <c r="O681" s="84">
        <f t="shared" si="432"/>
        <v>137.48161122403371</v>
      </c>
      <c r="P681" s="84">
        <f t="shared" si="432"/>
        <v>137.73724079576655</v>
      </c>
      <c r="Q681" s="84">
        <f t="shared" si="432"/>
        <v>138.33822740599851</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138.29739342235902</v>
      </c>
      <c r="N682" s="196">
        <f t="shared" si="433"/>
        <v>137.62988718880175</v>
      </c>
      <c r="O682" s="196">
        <f t="shared" si="433"/>
        <v>137.48161122403343</v>
      </c>
      <c r="P682" s="196">
        <f t="shared" si="433"/>
        <v>137.73724079576635</v>
      </c>
      <c r="Q682" s="196">
        <f t="shared" si="433"/>
        <v>138.33822740599865</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530</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137.03320068380577</v>
      </c>
      <c r="N686" s="84">
        <f t="shared" si="435"/>
        <v>136.85784030205573</v>
      </c>
      <c r="O686" s="84">
        <f t="shared" si="435"/>
        <v>137.14405438825986</v>
      </c>
      <c r="P686" s="84">
        <f t="shared" si="435"/>
        <v>137.786556378006</v>
      </c>
      <c r="Q686" s="84">
        <f t="shared" si="435"/>
        <v>138.73127298722392</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137.033200683806</v>
      </c>
      <c r="N687" s="181">
        <f xml:space="preserve"> Inp!N$178</f>
        <v>136.85784030205599</v>
      </c>
      <c r="O687" s="181">
        <f xml:space="preserve"> Inp!O$178</f>
        <v>137.14405438826</v>
      </c>
      <c r="P687" s="181">
        <f xml:space="preserve"> Inp!P$178</f>
        <v>137.786556378006</v>
      </c>
      <c r="Q687" s="181">
        <f xml:space="preserve"> Inp!Q$178</f>
        <v>138.731272987224</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137.6652970530825</v>
      </c>
      <c r="N696" s="84">
        <f t="shared" si="438"/>
        <v>137.243863745429</v>
      </c>
      <c r="O696" s="84">
        <f t="shared" si="438"/>
        <v>137.31283280614679</v>
      </c>
      <c r="P696" s="84">
        <f t="shared" si="438"/>
        <v>137.76189858688628</v>
      </c>
      <c r="Q696" s="84">
        <f t="shared" si="438"/>
        <v>138.53475019661121</v>
      </c>
    </row>
    <row r="697" spans="1:17" hidden="1" outlineLevel="2">
      <c r="B697" s="269"/>
      <c r="E697" s="84" t="s">
        <v>887</v>
      </c>
      <c r="G697" s="70" t="s">
        <v>255</v>
      </c>
      <c r="J697" s="84">
        <f t="shared" ref="J697:Q697" si="439" xml:space="preserve"> J695 * J696</f>
        <v>0</v>
      </c>
      <c r="K697" s="84">
        <f t="shared" si="439"/>
        <v>0</v>
      </c>
      <c r="L697" s="84">
        <f t="shared" si="439"/>
        <v>0</v>
      </c>
      <c r="M697" s="84">
        <f t="shared" si="439"/>
        <v>55.066118821233005</v>
      </c>
      <c r="N697" s="84">
        <f t="shared" si="439"/>
        <v>54.897545498171603</v>
      </c>
      <c r="O697" s="84">
        <f t="shared" si="439"/>
        <v>54.925133122458718</v>
      </c>
      <c r="P697" s="84">
        <f t="shared" si="439"/>
        <v>55.104759434754513</v>
      </c>
      <c r="Q697" s="84">
        <f t="shared" si="439"/>
        <v>55.413900078644488</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0.30715000000000003</v>
      </c>
      <c r="N701" s="249">
        <f xml:space="preserve"> Inp!N$214</f>
        <v>0.30374999999999996</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137.6652970530825</v>
      </c>
      <c r="N702" s="84">
        <f t="shared" si="444"/>
        <v>137.243863745429</v>
      </c>
      <c r="O702" s="84">
        <f t="shared" si="444"/>
        <v>137.31283280614679</v>
      </c>
      <c r="P702" s="84">
        <f t="shared" si="444"/>
        <v>137.76189858688628</v>
      </c>
      <c r="Q702" s="84">
        <f t="shared" si="444"/>
        <v>138.53475019661121</v>
      </c>
    </row>
    <row r="703" spans="1:17" hidden="1" outlineLevel="2">
      <c r="E703" s="84" t="s">
        <v>888</v>
      </c>
      <c r="G703" s="70" t="s">
        <v>255</v>
      </c>
      <c r="J703" s="84">
        <f t="shared" ref="J703:Q703" si="445" xml:space="preserve"> J701 * J702</f>
        <v>0</v>
      </c>
      <c r="K703" s="84">
        <f t="shared" si="445"/>
        <v>0</v>
      </c>
      <c r="L703" s="84">
        <f t="shared" si="445"/>
        <v>0</v>
      </c>
      <c r="M703" s="84">
        <f t="shared" si="445"/>
        <v>42.283895989854294</v>
      </c>
      <c r="N703" s="84">
        <f t="shared" si="445"/>
        <v>41.687823612674052</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0</v>
      </c>
      <c r="N711" s="293">
        <f>Inp!N$183</f>
        <v>0</v>
      </c>
      <c r="O711" s="293">
        <f>Inp!O$183</f>
        <v>0</v>
      </c>
      <c r="P711" s="293">
        <f>Inp!P$183</f>
        <v>0</v>
      </c>
      <c r="Q711" s="293">
        <f>Inp!Q$183</f>
        <v>0</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0</v>
      </c>
      <c r="N712" s="293">
        <f>Inp!N$184</f>
        <v>0</v>
      </c>
      <c r="O712" s="293">
        <f>Inp!O$184</f>
        <v>0</v>
      </c>
      <c r="P712" s="293">
        <f>Inp!P$184</f>
        <v>0</v>
      </c>
      <c r="Q712" s="293">
        <f>Inp!Q$184</f>
        <v>0</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0</v>
      </c>
      <c r="N713" s="293">
        <f>Inp!N$185</f>
        <v>0</v>
      </c>
      <c r="O713" s="293">
        <f>Inp!O$185</f>
        <v>0</v>
      </c>
      <c r="P713" s="293">
        <f>Inp!P$185</f>
        <v>0</v>
      </c>
      <c r="Q713" s="293">
        <f>Inp!Q$185</f>
        <v>0</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255</v>
      </c>
      <c r="H715" s="274"/>
      <c r="I715" s="274"/>
      <c r="J715" s="274">
        <f t="shared" ref="J715" si="446" xml:space="preserve"> IF(J714 = 1, K711 * J714, 0)</f>
        <v>0</v>
      </c>
      <c r="K715" s="274">
        <f t="shared" ref="K715" si="447" xml:space="preserve"> IF(K714 = 1, L711 * K714, 0)</f>
        <v>0</v>
      </c>
      <c r="L715" s="274">
        <f t="shared" ref="L715" si="448" xml:space="preserve"> IF(L714 = 1, M711 * L714, 0)</f>
        <v>0</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255</v>
      </c>
      <c r="H719" s="117"/>
      <c r="I719" s="117"/>
      <c r="J719" s="117">
        <f t="shared" ref="J719:Q719" si="454" xml:space="preserve"> J715 / J717</f>
        <v>0</v>
      </c>
      <c r="K719" s="117">
        <f t="shared" si="454"/>
        <v>0</v>
      </c>
      <c r="L719" s="117">
        <f t="shared" si="454"/>
        <v>0</v>
      </c>
      <c r="M719" s="117">
        <f t="shared" si="454"/>
        <v>0</v>
      </c>
      <c r="N719" s="117">
        <f t="shared" si="454"/>
        <v>0</v>
      </c>
      <c r="O719" s="117">
        <f t="shared" si="454"/>
        <v>0</v>
      </c>
      <c r="P719" s="117">
        <f t="shared" si="454"/>
        <v>0</v>
      </c>
      <c r="Q719" s="117">
        <f t="shared" si="454"/>
        <v>0</v>
      </c>
    </row>
    <row r="720" spans="1:20" hidden="1" outlineLevel="2">
      <c r="E720" s="84" t="s">
        <v>892</v>
      </c>
      <c r="F720" s="84"/>
      <c r="G720" s="84" t="s">
        <v>255</v>
      </c>
      <c r="H720" s="84"/>
      <c r="I720" s="84"/>
      <c r="J720" s="84">
        <f t="shared" ref="J720:Q720" si="455" xml:space="preserve"> J711 / J717</f>
        <v>0</v>
      </c>
      <c r="K720" s="84">
        <f t="shared" si="455"/>
        <v>0</v>
      </c>
      <c r="L720" s="84">
        <f t="shared" si="455"/>
        <v>0</v>
      </c>
      <c r="M720" s="84">
        <f t="shared" si="455"/>
        <v>0</v>
      </c>
      <c r="N720" s="84">
        <f t="shared" si="455"/>
        <v>0</v>
      </c>
      <c r="O720" s="84">
        <f t="shared" si="455"/>
        <v>0</v>
      </c>
      <c r="P720" s="84">
        <f t="shared" si="455"/>
        <v>0</v>
      </c>
      <c r="Q720" s="84">
        <f t="shared" si="455"/>
        <v>0</v>
      </c>
    </row>
    <row r="721" spans="1:17" hidden="1" outlineLevel="2">
      <c r="E721" s="84" t="s">
        <v>893</v>
      </c>
      <c r="F721" s="84"/>
      <c r="G721" s="84" t="s">
        <v>255</v>
      </c>
      <c r="H721" s="84"/>
      <c r="I721" s="84"/>
      <c r="J721" s="84">
        <f t="shared" ref="J721:Q721" si="456" xml:space="preserve"> J712 / J717</f>
        <v>0</v>
      </c>
      <c r="K721" s="84">
        <f t="shared" si="456"/>
        <v>0</v>
      </c>
      <c r="L721" s="84">
        <f t="shared" si="456"/>
        <v>0</v>
      </c>
      <c r="M721" s="84">
        <f t="shared" si="456"/>
        <v>0</v>
      </c>
      <c r="N721" s="84">
        <f t="shared" si="456"/>
        <v>0</v>
      </c>
      <c r="O721" s="84">
        <f t="shared" si="456"/>
        <v>0</v>
      </c>
      <c r="P721" s="84">
        <f t="shared" si="456"/>
        <v>0</v>
      </c>
      <c r="Q721" s="84">
        <f t="shared" si="456"/>
        <v>0</v>
      </c>
    </row>
    <row r="722" spans="1:17" hidden="1" outlineLevel="2">
      <c r="E722" s="84" t="s">
        <v>894</v>
      </c>
      <c r="F722" s="84"/>
      <c r="G722" s="84" t="s">
        <v>255</v>
      </c>
      <c r="H722" s="84"/>
      <c r="I722" s="84"/>
      <c r="J722" s="84">
        <f t="shared" ref="J722:Q722" si="457" xml:space="preserve"> J713 / J717</f>
        <v>0</v>
      </c>
      <c r="K722" s="84">
        <f t="shared" si="457"/>
        <v>0</v>
      </c>
      <c r="L722" s="84">
        <f t="shared" si="457"/>
        <v>0</v>
      </c>
      <c r="M722" s="84">
        <f t="shared" si="457"/>
        <v>0</v>
      </c>
      <c r="N722" s="84">
        <f t="shared" si="457"/>
        <v>0</v>
      </c>
      <c r="O722" s="84">
        <f t="shared" si="457"/>
        <v>0</v>
      </c>
      <c r="P722" s="84">
        <f t="shared" si="457"/>
        <v>0</v>
      </c>
      <c r="Q722" s="84">
        <f t="shared" si="457"/>
        <v>0</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0</v>
      </c>
      <c r="N724" s="84">
        <f t="shared" si="458"/>
        <v>0</v>
      </c>
      <c r="O724" s="84">
        <f t="shared" si="458"/>
        <v>0</v>
      </c>
      <c r="P724" s="84">
        <f t="shared" si="458"/>
        <v>0</v>
      </c>
      <c r="Q724" s="84">
        <f t="shared" si="458"/>
        <v>0</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0</v>
      </c>
      <c r="N725" s="84">
        <f t="shared" si="459"/>
        <v>0</v>
      </c>
      <c r="O725" s="84">
        <f t="shared" si="459"/>
        <v>0</v>
      </c>
      <c r="P725" s="84">
        <f t="shared" si="459"/>
        <v>0</v>
      </c>
      <c r="Q725" s="84">
        <f t="shared" si="459"/>
        <v>0</v>
      </c>
    </row>
    <row r="726" spans="1:17" hidden="1" outlineLevel="2">
      <c r="E726" s="211" t="s">
        <v>895</v>
      </c>
      <c r="F726" s="211"/>
      <c r="G726" s="211" t="s">
        <v>255</v>
      </c>
      <c r="H726" s="211"/>
      <c r="I726" s="211"/>
      <c r="J726" s="211">
        <f t="shared" ref="J726:Q726" si="460" xml:space="preserve"> SUM(J724:J725)</f>
        <v>0</v>
      </c>
      <c r="K726" s="211">
        <f t="shared" si="460"/>
        <v>0</v>
      </c>
      <c r="L726" s="211">
        <f t="shared" si="460"/>
        <v>0</v>
      </c>
      <c r="M726" s="211">
        <f t="shared" si="460"/>
        <v>0</v>
      </c>
      <c r="N726" s="211">
        <f t="shared" si="460"/>
        <v>0</v>
      </c>
      <c r="O726" s="211">
        <f t="shared" si="460"/>
        <v>0</v>
      </c>
      <c r="P726" s="211">
        <f t="shared" si="460"/>
        <v>0</v>
      </c>
      <c r="Q726" s="211">
        <f t="shared" si="460"/>
        <v>0</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0</v>
      </c>
      <c r="N728" s="309">
        <f t="shared" si="461"/>
        <v>0</v>
      </c>
      <c r="O728" s="309">
        <f t="shared" si="461"/>
        <v>0</v>
      </c>
      <c r="P728" s="309">
        <f t="shared" si="461"/>
        <v>0</v>
      </c>
      <c r="Q728" s="309">
        <f t="shared" si="461"/>
        <v>0</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0</v>
      </c>
      <c r="N729" s="309">
        <f t="shared" si="462"/>
        <v>0</v>
      </c>
      <c r="O729" s="309">
        <f t="shared" si="462"/>
        <v>0</v>
      </c>
      <c r="P729" s="309">
        <f t="shared" si="462"/>
        <v>0</v>
      </c>
      <c r="Q729" s="309">
        <f t="shared" si="462"/>
        <v>0</v>
      </c>
    </row>
    <row r="730" spans="1:17" s="310" customFormat="1" hidden="1" outlineLevel="2">
      <c r="A730" s="306"/>
      <c r="B730" s="307"/>
      <c r="C730" s="308"/>
      <c r="D730" s="250"/>
      <c r="E730" s="312" t="s">
        <v>896</v>
      </c>
      <c r="F730" s="312"/>
      <c r="G730" s="312" t="s">
        <v>255</v>
      </c>
      <c r="H730" s="312"/>
      <c r="I730" s="312"/>
      <c r="J730" s="312">
        <f t="shared" ref="J730:Q730" si="463" xml:space="preserve"> J728 - J729</f>
        <v>0</v>
      </c>
      <c r="K730" s="312">
        <f t="shared" si="463"/>
        <v>0</v>
      </c>
      <c r="L730" s="312">
        <f t="shared" si="463"/>
        <v>0</v>
      </c>
      <c r="M730" s="312">
        <f t="shared" si="463"/>
        <v>0</v>
      </c>
      <c r="N730" s="312">
        <f t="shared" si="463"/>
        <v>0</v>
      </c>
      <c r="O730" s="312">
        <f t="shared" si="463"/>
        <v>0</v>
      </c>
      <c r="P730" s="312">
        <f t="shared" si="463"/>
        <v>0</v>
      </c>
      <c r="Q730" s="312">
        <f t="shared" si="463"/>
        <v>0</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0</v>
      </c>
      <c r="N732" s="91">
        <f t="shared" si="464"/>
        <v>0</v>
      </c>
      <c r="O732" s="91">
        <f t="shared" si="464"/>
        <v>0</v>
      </c>
      <c r="P732" s="91">
        <f t="shared" si="464"/>
        <v>0</v>
      </c>
      <c r="Q732" s="91">
        <f t="shared" si="464"/>
        <v>0</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0</v>
      </c>
      <c r="N733" s="91">
        <f t="shared" si="465"/>
        <v>0</v>
      </c>
      <c r="O733" s="91">
        <f t="shared" si="465"/>
        <v>0</v>
      </c>
      <c r="P733" s="91">
        <f t="shared" si="465"/>
        <v>0</v>
      </c>
      <c r="Q733" s="91">
        <f t="shared" si="465"/>
        <v>0</v>
      </c>
    </row>
    <row r="734" spans="1:17" s="310" customFormat="1" hidden="1" outlineLevel="2">
      <c r="A734" s="306"/>
      <c r="B734" s="307"/>
      <c r="C734" s="308"/>
      <c r="D734" s="250"/>
      <c r="E734" s="312" t="s">
        <v>897</v>
      </c>
      <c r="F734" s="312"/>
      <c r="G734" s="312" t="s">
        <v>255</v>
      </c>
      <c r="H734" s="312"/>
      <c r="I734" s="312"/>
      <c r="J734" s="312">
        <f t="shared" ref="J734:Q734" si="466" xml:space="preserve"> AVERAGE(J732:J733)</f>
        <v>0</v>
      </c>
      <c r="K734" s="312">
        <f t="shared" si="466"/>
        <v>0</v>
      </c>
      <c r="L734" s="312">
        <f t="shared" si="466"/>
        <v>0</v>
      </c>
      <c r="M734" s="312">
        <f t="shared" si="466"/>
        <v>0</v>
      </c>
      <c r="N734" s="312">
        <f t="shared" si="466"/>
        <v>0</v>
      </c>
      <c r="O734" s="312">
        <f t="shared" si="466"/>
        <v>0</v>
      </c>
      <c r="P734" s="312">
        <f t="shared" si="466"/>
        <v>0</v>
      </c>
      <c r="Q734" s="312">
        <f t="shared" si="466"/>
        <v>0</v>
      </c>
    </row>
    <row r="735" spans="1:17" hidden="1" outlineLevel="2">
      <c r="F735" s="84"/>
      <c r="G735" s="84"/>
      <c r="H735" s="84"/>
      <c r="I735" s="84"/>
      <c r="J735" s="84"/>
      <c r="K735" s="84"/>
      <c r="L735" s="84"/>
      <c r="M735" s="84"/>
      <c r="N735" s="84"/>
      <c r="O735" s="84"/>
      <c r="P735" s="84"/>
      <c r="Q735" s="84"/>
    </row>
    <row r="736" spans="1:17" hidden="1" outlineLevel="2">
      <c r="C736" s="86" t="s">
        <v>530</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0</v>
      </c>
      <c r="N737" s="84">
        <f t="shared" si="467"/>
        <v>0</v>
      </c>
      <c r="O737" s="84">
        <f t="shared" si="467"/>
        <v>0</v>
      </c>
      <c r="P737" s="84">
        <f t="shared" si="467"/>
        <v>0</v>
      </c>
      <c r="Q737" s="84">
        <f t="shared" si="467"/>
        <v>0</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0</v>
      </c>
      <c r="N738" s="181">
        <f xml:space="preserve"> Inp!N$186</f>
        <v>0</v>
      </c>
      <c r="O738" s="181">
        <f xml:space="preserve"> Inp!O$186</f>
        <v>0</v>
      </c>
      <c r="P738" s="181">
        <f xml:space="preserve"> Inp!P$186</f>
        <v>0</v>
      </c>
      <c r="Q738" s="181">
        <f xml:space="preserve"> Inp!Q$186</f>
        <v>0</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0</v>
      </c>
      <c r="N745" s="155">
        <f>Inp!N$187</f>
        <v>0</v>
      </c>
      <c r="O745" s="155">
        <f>Inp!O$187</f>
        <v>0</v>
      </c>
      <c r="P745" s="155">
        <f>Inp!P$187</f>
        <v>0</v>
      </c>
      <c r="Q745" s="155">
        <f>Inp!Q$187</f>
        <v>0</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0</v>
      </c>
      <c r="N746" s="155">
        <f>Inp!N$188</f>
        <v>0</v>
      </c>
      <c r="O746" s="155">
        <f>Inp!O$188</f>
        <v>0</v>
      </c>
      <c r="P746" s="155">
        <f>Inp!P$188</f>
        <v>0</v>
      </c>
      <c r="Q746" s="155">
        <f>Inp!Q$188</f>
        <v>0</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0</v>
      </c>
      <c r="N748" s="155">
        <f>Inp!N$191</f>
        <v>0</v>
      </c>
      <c r="O748" s="155">
        <f>Inp!O$191</f>
        <v>0</v>
      </c>
      <c r="P748" s="155">
        <f>Inp!P$191</f>
        <v>0</v>
      </c>
      <c r="Q748" s="155">
        <f>Inp!Q$191</f>
        <v>0</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255</v>
      </c>
      <c r="H751" s="274"/>
      <c r="I751" s="274"/>
      <c r="J751" s="274">
        <f t="shared" ref="J751:Q751" si="469" xml:space="preserve"> IF(J750 = 1, K745 * J750, 0)</f>
        <v>0</v>
      </c>
      <c r="K751" s="274">
        <f t="shared" si="469"/>
        <v>0</v>
      </c>
      <c r="L751" s="274">
        <f t="shared" si="469"/>
        <v>0</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255</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255</v>
      </c>
      <c r="H758" s="275"/>
      <c r="I758" s="275"/>
      <c r="J758" s="275">
        <f t="shared" ref="J758:Q758" si="471" xml:space="preserve"> J751 / J753 + J757</f>
        <v>0</v>
      </c>
      <c r="K758" s="275">
        <f t="shared" si="471"/>
        <v>0</v>
      </c>
      <c r="L758" s="275">
        <f t="shared" si="471"/>
        <v>0</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255</v>
      </c>
      <c r="H760" s="84"/>
      <c r="I760" s="84"/>
      <c r="J760" s="195">
        <f t="shared" ref="J760:Q760" si="472" xml:space="preserve"> J745 / J753</f>
        <v>0</v>
      </c>
      <c r="K760" s="195">
        <f t="shared" si="472"/>
        <v>0</v>
      </c>
      <c r="L760" s="195">
        <f t="shared" si="472"/>
        <v>0</v>
      </c>
      <c r="M760" s="195">
        <f t="shared" si="472"/>
        <v>0</v>
      </c>
      <c r="N760" s="195">
        <f t="shared" si="472"/>
        <v>0</v>
      </c>
      <c r="O760" s="195">
        <f t="shared" si="472"/>
        <v>0</v>
      </c>
      <c r="P760" s="195">
        <f t="shared" si="472"/>
        <v>0</v>
      </c>
      <c r="Q760" s="195">
        <f t="shared" si="472"/>
        <v>0</v>
      </c>
    </row>
    <row r="761" spans="1:17" hidden="1" outlineLevel="2">
      <c r="E761" s="195" t="s">
        <v>903</v>
      </c>
      <c r="F761" s="84"/>
      <c r="G761" s="84" t="s">
        <v>255</v>
      </c>
      <c r="H761" s="84"/>
      <c r="I761" s="84"/>
      <c r="J761" s="195">
        <f t="shared" ref="J761:Q761" si="473" xml:space="preserve"> J746 / J753</f>
        <v>0</v>
      </c>
      <c r="K761" s="195">
        <f t="shared" si="473"/>
        <v>0</v>
      </c>
      <c r="L761" s="195">
        <f t="shared" si="473"/>
        <v>0</v>
      </c>
      <c r="M761" s="195">
        <f t="shared" si="473"/>
        <v>0</v>
      </c>
      <c r="N761" s="195">
        <f t="shared" si="473"/>
        <v>0</v>
      </c>
      <c r="O761" s="195">
        <f t="shared" si="473"/>
        <v>0</v>
      </c>
      <c r="P761" s="195">
        <f t="shared" si="473"/>
        <v>0</v>
      </c>
      <c r="Q761" s="195">
        <f t="shared" si="473"/>
        <v>0</v>
      </c>
    </row>
    <row r="762" spans="1:17" hidden="1" outlineLevel="2">
      <c r="E762" s="195" t="s">
        <v>904</v>
      </c>
      <c r="F762" s="84"/>
      <c r="G762" s="84" t="s">
        <v>255</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255</v>
      </c>
      <c r="H763" s="84"/>
      <c r="I763" s="84"/>
      <c r="J763" s="195">
        <f t="shared" ref="J763:Q763" si="475" xml:space="preserve"> J748 / J753</f>
        <v>0</v>
      </c>
      <c r="K763" s="195">
        <f t="shared" si="475"/>
        <v>0</v>
      </c>
      <c r="L763" s="195">
        <f t="shared" si="475"/>
        <v>0</v>
      </c>
      <c r="M763" s="195">
        <f t="shared" si="475"/>
        <v>0</v>
      </c>
      <c r="N763" s="195">
        <f t="shared" si="475"/>
        <v>0</v>
      </c>
      <c r="O763" s="195">
        <f t="shared" si="475"/>
        <v>0</v>
      </c>
      <c r="P763" s="195">
        <f t="shared" si="475"/>
        <v>0</v>
      </c>
      <c r="Q763" s="195">
        <f t="shared" si="475"/>
        <v>0</v>
      </c>
    </row>
    <row r="764" spans="1:17" hidden="1" outlineLevel="2">
      <c r="E764" s="195" t="s">
        <v>906</v>
      </c>
      <c r="F764" s="84"/>
      <c r="G764" s="84" t="s">
        <v>255</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0</v>
      </c>
      <c r="N766" s="195">
        <f t="shared" si="477"/>
        <v>0</v>
      </c>
      <c r="O766" s="195">
        <f t="shared" si="477"/>
        <v>0</v>
      </c>
      <c r="P766" s="195">
        <f t="shared" si="477"/>
        <v>0</v>
      </c>
      <c r="Q766" s="195">
        <f t="shared" si="477"/>
        <v>0</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0</v>
      </c>
      <c r="N767" s="195">
        <f t="shared" si="478"/>
        <v>0</v>
      </c>
      <c r="O767" s="195">
        <f t="shared" si="478"/>
        <v>0</v>
      </c>
      <c r="P767" s="195">
        <f t="shared" si="478"/>
        <v>0</v>
      </c>
      <c r="Q767" s="195">
        <f t="shared" si="478"/>
        <v>0</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255</v>
      </c>
      <c r="H770" s="243"/>
      <c r="I770" s="243"/>
      <c r="J770" s="243">
        <f xml:space="preserve"> SUM(J766:J769)</f>
        <v>0</v>
      </c>
      <c r="K770" s="243">
        <f t="shared" ref="K770:Q770" si="480" xml:space="preserve"> SUM(K766:K769)</f>
        <v>0</v>
      </c>
      <c r="L770" s="243">
        <f t="shared" si="480"/>
        <v>0</v>
      </c>
      <c r="M770" s="243">
        <f t="shared" si="480"/>
        <v>0</v>
      </c>
      <c r="N770" s="243">
        <f t="shared" si="480"/>
        <v>0</v>
      </c>
      <c r="O770" s="243">
        <f t="shared" si="480"/>
        <v>0</v>
      </c>
      <c r="P770" s="243">
        <f t="shared" si="480"/>
        <v>0</v>
      </c>
      <c r="Q770" s="243">
        <f t="shared" si="480"/>
        <v>0</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0</v>
      </c>
      <c r="N772" s="275">
        <f t="shared" si="481"/>
        <v>0</v>
      </c>
      <c r="O772" s="275">
        <f t="shared" si="481"/>
        <v>0</v>
      </c>
      <c r="P772" s="275">
        <f t="shared" si="481"/>
        <v>0</v>
      </c>
      <c r="Q772" s="275">
        <f t="shared" si="481"/>
        <v>0</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0</v>
      </c>
      <c r="N773" s="275">
        <f t="shared" si="482"/>
        <v>0</v>
      </c>
      <c r="O773" s="275">
        <f t="shared" si="482"/>
        <v>0</v>
      </c>
      <c r="P773" s="275">
        <f t="shared" si="482"/>
        <v>0</v>
      </c>
      <c r="Q773" s="275">
        <f t="shared" si="482"/>
        <v>0</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255</v>
      </c>
      <c r="H775" s="368"/>
      <c r="I775" s="368"/>
      <c r="J775" s="368">
        <f t="shared" ref="J775:Q775" si="484" xml:space="preserve"> J772 - J773 - J774</f>
        <v>0</v>
      </c>
      <c r="K775" s="368">
        <f t="shared" si="484"/>
        <v>0</v>
      </c>
      <c r="L775" s="368">
        <f t="shared" si="484"/>
        <v>0</v>
      </c>
      <c r="M775" s="368">
        <f t="shared" si="484"/>
        <v>0</v>
      </c>
      <c r="N775" s="368">
        <f t="shared" si="484"/>
        <v>0</v>
      </c>
      <c r="O775" s="368">
        <f t="shared" si="484"/>
        <v>0</v>
      </c>
      <c r="P775" s="368">
        <f t="shared" si="484"/>
        <v>0</v>
      </c>
      <c r="Q775" s="368">
        <f t="shared" si="484"/>
        <v>0</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0</v>
      </c>
      <c r="N777" s="147">
        <f t="shared" si="485"/>
        <v>0</v>
      </c>
      <c r="O777" s="147">
        <f t="shared" si="485"/>
        <v>0</v>
      </c>
      <c r="P777" s="147">
        <f t="shared" si="485"/>
        <v>0</v>
      </c>
      <c r="Q777" s="147">
        <f t="shared" si="485"/>
        <v>0</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0</v>
      </c>
      <c r="N778" s="147">
        <f t="shared" si="486"/>
        <v>0</v>
      </c>
      <c r="O778" s="147">
        <f t="shared" si="486"/>
        <v>0</v>
      </c>
      <c r="P778" s="147">
        <f t="shared" si="486"/>
        <v>0</v>
      </c>
      <c r="Q778" s="147">
        <f t="shared" si="486"/>
        <v>0</v>
      </c>
    </row>
    <row r="779" spans="1:17" hidden="1" outlineLevel="2">
      <c r="C779" s="190"/>
      <c r="E779" s="368" t="s">
        <v>909</v>
      </c>
      <c r="F779" s="260"/>
      <c r="G779" s="368" t="s">
        <v>255</v>
      </c>
      <c r="H779" s="260"/>
      <c r="I779" s="260"/>
      <c r="J779" s="368">
        <f t="shared" ref="J779:Q779" si="487" xml:space="preserve"> AVERAGE(J777:J778)</f>
        <v>0</v>
      </c>
      <c r="K779" s="368">
        <f t="shared" si="487"/>
        <v>0</v>
      </c>
      <c r="L779" s="368">
        <f t="shared" si="487"/>
        <v>0</v>
      </c>
      <c r="M779" s="368">
        <f t="shared" si="487"/>
        <v>0</v>
      </c>
      <c r="N779" s="368">
        <f t="shared" si="487"/>
        <v>0</v>
      </c>
      <c r="O779" s="368">
        <f t="shared" si="487"/>
        <v>0</v>
      </c>
      <c r="P779" s="368">
        <f t="shared" si="487"/>
        <v>0</v>
      </c>
      <c r="Q779" s="368">
        <f t="shared" si="487"/>
        <v>0</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530</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0</v>
      </c>
      <c r="N782" s="195">
        <f t="shared" si="488"/>
        <v>0</v>
      </c>
      <c r="O782" s="195">
        <f t="shared" si="488"/>
        <v>0</v>
      </c>
      <c r="P782" s="195">
        <f t="shared" si="488"/>
        <v>0</v>
      </c>
      <c r="Q782" s="195">
        <f t="shared" si="488"/>
        <v>0</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0</v>
      </c>
      <c r="N783" s="181">
        <f xml:space="preserve"> Inp!N$193</f>
        <v>0</v>
      </c>
      <c r="O783" s="181">
        <f xml:space="preserve"> Inp!O$193</f>
        <v>0</v>
      </c>
      <c r="P783" s="181">
        <f xml:space="preserve"> Inp!P$193</f>
        <v>0</v>
      </c>
      <c r="Q783" s="181">
        <f xml:space="preserve"> Inp!Q$193</f>
        <v>0</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0</v>
      </c>
      <c r="O791" s="229">
        <f xml:space="preserve"> Inp!O$194</f>
        <v>0</v>
      </c>
      <c r="P791" s="229">
        <f xml:space="preserve"> Inp!P$194</f>
        <v>0</v>
      </c>
      <c r="Q791" s="229">
        <f xml:space="preserve"> Inp!Q$194</f>
        <v>0</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v>
      </c>
      <c r="O792" s="229">
        <f xml:space="preserve"> Inp!O$195</f>
        <v>0</v>
      </c>
      <c r="P792" s="229">
        <f xml:space="preserve"> Inp!P$195</f>
        <v>0</v>
      </c>
      <c r="Q792" s="229">
        <f xml:space="preserve"> Inp!Q$195</f>
        <v>0</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0</v>
      </c>
      <c r="N793" s="229">
        <f xml:space="preserve"> Inp!N$196</f>
        <v>0</v>
      </c>
      <c r="O793" s="229">
        <f xml:space="preserve"> Inp!O$196</f>
        <v>0</v>
      </c>
      <c r="P793" s="229">
        <f xml:space="preserve"> Inp!P$196</f>
        <v>0</v>
      </c>
      <c r="Q793" s="229">
        <f xml:space="preserve"> Inp!Q$196</f>
        <v>0</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0</v>
      </c>
      <c r="N794" s="229">
        <f xml:space="preserve"> Inp!N$197</f>
        <v>0</v>
      </c>
      <c r="O794" s="229">
        <f xml:space="preserve"> Inp!O$197</f>
        <v>0</v>
      </c>
      <c r="P794" s="229">
        <f xml:space="preserve"> Inp!P$197</f>
        <v>0</v>
      </c>
      <c r="Q794" s="229">
        <f xml:space="preserve"> Inp!Q$197</f>
        <v>0</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255</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255</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255</v>
      </c>
      <c r="J801" s="84">
        <f t="shared" ref="J801:Q801" si="505" xml:space="preserve"> J791 / J798</f>
        <v>0</v>
      </c>
      <c r="K801" s="84">
        <f t="shared" si="505"/>
        <v>0</v>
      </c>
      <c r="L801" s="84">
        <f t="shared" si="505"/>
        <v>0</v>
      </c>
      <c r="M801" s="84">
        <f t="shared" si="505"/>
        <v>0</v>
      </c>
      <c r="N801" s="84">
        <f t="shared" si="505"/>
        <v>0</v>
      </c>
      <c r="O801" s="84">
        <f t="shared" si="505"/>
        <v>0</v>
      </c>
      <c r="P801" s="84">
        <f t="shared" si="505"/>
        <v>0</v>
      </c>
      <c r="Q801" s="84">
        <f t="shared" si="505"/>
        <v>0</v>
      </c>
    </row>
    <row r="802" spans="1:17" s="236" customFormat="1" hidden="1" outlineLevel="2">
      <c r="A802" s="231"/>
      <c r="B802" s="232"/>
      <c r="C802" s="233"/>
      <c r="D802" s="234"/>
      <c r="E802" s="235" t="s">
        <v>914</v>
      </c>
      <c r="G802" s="236" t="s">
        <v>255</v>
      </c>
      <c r="J802" s="84">
        <f t="shared" ref="J802:Q802" si="506" xml:space="preserve"> J792 / J798</f>
        <v>0</v>
      </c>
      <c r="K802" s="84">
        <f t="shared" si="506"/>
        <v>0</v>
      </c>
      <c r="L802" s="84">
        <f t="shared" si="506"/>
        <v>0</v>
      </c>
      <c r="M802" s="84">
        <f t="shared" si="506"/>
        <v>0</v>
      </c>
      <c r="N802" s="84">
        <f t="shared" si="506"/>
        <v>0</v>
      </c>
      <c r="O802" s="84">
        <f t="shared" si="506"/>
        <v>0</v>
      </c>
      <c r="P802" s="84">
        <f t="shared" si="506"/>
        <v>0</v>
      </c>
      <c r="Q802" s="84">
        <f t="shared" si="506"/>
        <v>0</v>
      </c>
    </row>
    <row r="803" spans="1:17" s="236" customFormat="1" hidden="1" outlineLevel="2">
      <c r="A803" s="231"/>
      <c r="B803" s="232"/>
      <c r="C803" s="233"/>
      <c r="D803" s="234"/>
      <c r="E803" s="235" t="s">
        <v>915</v>
      </c>
      <c r="G803" s="236" t="s">
        <v>255</v>
      </c>
      <c r="J803" s="84">
        <f t="shared" ref="J803:Q803" si="507" xml:space="preserve"> J793 / J798</f>
        <v>0</v>
      </c>
      <c r="K803" s="84">
        <f t="shared" si="507"/>
        <v>0</v>
      </c>
      <c r="L803" s="84">
        <f t="shared" si="507"/>
        <v>0</v>
      </c>
      <c r="M803" s="84">
        <f t="shared" si="507"/>
        <v>0</v>
      </c>
      <c r="N803" s="84">
        <f t="shared" si="507"/>
        <v>0</v>
      </c>
      <c r="O803" s="84">
        <f t="shared" si="507"/>
        <v>0</v>
      </c>
      <c r="P803" s="84">
        <f t="shared" si="507"/>
        <v>0</v>
      </c>
      <c r="Q803" s="84">
        <f t="shared" si="507"/>
        <v>0</v>
      </c>
    </row>
    <row r="804" spans="1:17" s="236" customFormat="1" hidden="1" outlineLevel="2">
      <c r="A804" s="231"/>
      <c r="B804" s="232"/>
      <c r="C804" s="233"/>
      <c r="D804" s="234"/>
      <c r="E804" s="235" t="s">
        <v>916</v>
      </c>
      <c r="G804" s="236" t="s">
        <v>255</v>
      </c>
      <c r="J804" s="84">
        <f t="shared" ref="J804:Q804" si="508" xml:space="preserve"> J794 / J798</f>
        <v>0</v>
      </c>
      <c r="K804" s="84">
        <f t="shared" si="508"/>
        <v>0</v>
      </c>
      <c r="L804" s="84">
        <f t="shared" si="508"/>
        <v>0</v>
      </c>
      <c r="M804" s="84">
        <f t="shared" si="508"/>
        <v>0</v>
      </c>
      <c r="N804" s="84">
        <f t="shared" si="508"/>
        <v>0</v>
      </c>
      <c r="O804" s="84">
        <f t="shared" si="508"/>
        <v>0</v>
      </c>
      <c r="P804" s="84">
        <f t="shared" si="508"/>
        <v>0</v>
      </c>
      <c r="Q804" s="84">
        <f t="shared" si="508"/>
        <v>0</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0</v>
      </c>
      <c r="O806" s="235">
        <f t="shared" si="509"/>
        <v>0</v>
      </c>
      <c r="P806" s="235">
        <f t="shared" si="509"/>
        <v>0</v>
      </c>
      <c r="Q806" s="235">
        <f t="shared" si="509"/>
        <v>0</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v>
      </c>
      <c r="O807" s="235">
        <f t="shared" si="510"/>
        <v>0</v>
      </c>
      <c r="P807" s="235">
        <f t="shared" si="510"/>
        <v>0</v>
      </c>
      <c r="Q807" s="235">
        <f t="shared" si="510"/>
        <v>0</v>
      </c>
    </row>
    <row r="808" spans="1:17" hidden="1" outlineLevel="2">
      <c r="E808" s="211" t="s">
        <v>917</v>
      </c>
      <c r="F808" s="211"/>
      <c r="G808" s="211" t="s">
        <v>255</v>
      </c>
      <c r="H808" s="211"/>
      <c r="I808" s="211"/>
      <c r="J808" s="211">
        <f t="shared" ref="J808:Q808" si="511" xml:space="preserve"> SUM(J806:J807)</f>
        <v>0</v>
      </c>
      <c r="K808" s="211">
        <f t="shared" si="511"/>
        <v>0</v>
      </c>
      <c r="L808" s="211">
        <f t="shared" si="511"/>
        <v>0</v>
      </c>
      <c r="M808" s="211">
        <f t="shared" si="511"/>
        <v>0</v>
      </c>
      <c r="N808" s="211">
        <f t="shared" si="511"/>
        <v>0</v>
      </c>
      <c r="O808" s="211">
        <f t="shared" si="511"/>
        <v>0</v>
      </c>
      <c r="P808" s="211">
        <f t="shared" si="511"/>
        <v>0</v>
      </c>
      <c r="Q808" s="211">
        <f t="shared" si="511"/>
        <v>0</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0</v>
      </c>
      <c r="O810" s="261">
        <f t="shared" si="512"/>
        <v>0</v>
      </c>
      <c r="P810" s="261">
        <f t="shared" si="512"/>
        <v>0</v>
      </c>
      <c r="Q810" s="261">
        <f t="shared" si="512"/>
        <v>0</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0</v>
      </c>
      <c r="N811" s="261">
        <f t="shared" si="513"/>
        <v>0</v>
      </c>
      <c r="O811" s="261">
        <f t="shared" si="513"/>
        <v>0</v>
      </c>
      <c r="P811" s="261">
        <f t="shared" si="513"/>
        <v>0</v>
      </c>
      <c r="Q811" s="261">
        <f t="shared" si="513"/>
        <v>0</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0</v>
      </c>
      <c r="N812" s="261">
        <f t="shared" si="514"/>
        <v>0</v>
      </c>
      <c r="O812" s="261">
        <f t="shared" si="514"/>
        <v>0</v>
      </c>
      <c r="P812" s="261">
        <f t="shared" si="514"/>
        <v>0</v>
      </c>
      <c r="Q812" s="261">
        <f t="shared" si="514"/>
        <v>0</v>
      </c>
    </row>
    <row r="813" spans="1:17" hidden="1" outlineLevel="2">
      <c r="E813" s="260" t="s">
        <v>918</v>
      </c>
      <c r="F813" s="260"/>
      <c r="G813" s="260" t="s">
        <v>255</v>
      </c>
      <c r="H813" s="260"/>
      <c r="I813" s="260"/>
      <c r="J813" s="260">
        <f t="shared" ref="J813:Q813" si="515" xml:space="preserve"> J810 + J811 - J812</f>
        <v>0</v>
      </c>
      <c r="K813" s="260">
        <f t="shared" si="515"/>
        <v>0</v>
      </c>
      <c r="L813" s="260">
        <f t="shared" si="515"/>
        <v>0</v>
      </c>
      <c r="M813" s="260">
        <f t="shared" si="515"/>
        <v>0</v>
      </c>
      <c r="N813" s="260">
        <f t="shared" si="515"/>
        <v>0</v>
      </c>
      <c r="O813" s="260">
        <f t="shared" si="515"/>
        <v>0</v>
      </c>
      <c r="P813" s="260">
        <f t="shared" si="515"/>
        <v>0</v>
      </c>
      <c r="Q813" s="260">
        <f t="shared" si="515"/>
        <v>0</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0</v>
      </c>
      <c r="O815" s="84">
        <f t="shared" si="516"/>
        <v>0</v>
      </c>
      <c r="P815" s="84">
        <f t="shared" si="516"/>
        <v>0</v>
      </c>
      <c r="Q815" s="84">
        <f t="shared" si="516"/>
        <v>0</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0</v>
      </c>
      <c r="N816" s="84">
        <f t="shared" si="517"/>
        <v>0</v>
      </c>
      <c r="O816" s="84">
        <f t="shared" si="517"/>
        <v>0</v>
      </c>
      <c r="P816" s="84">
        <f t="shared" si="517"/>
        <v>0</v>
      </c>
      <c r="Q816" s="84">
        <f t="shared" si="517"/>
        <v>0</v>
      </c>
    </row>
    <row r="817" spans="1:17" hidden="1" outlineLevel="2">
      <c r="E817" s="260" t="s">
        <v>919</v>
      </c>
      <c r="F817" s="260"/>
      <c r="G817" s="260" t="s">
        <v>255</v>
      </c>
      <c r="H817" s="260"/>
      <c r="I817" s="260"/>
      <c r="J817" s="260">
        <f t="shared" ref="J817:Q817" si="518" xml:space="preserve"> AVERAGE(J815:J816)</f>
        <v>0</v>
      </c>
      <c r="K817" s="260">
        <f t="shared" si="518"/>
        <v>0</v>
      </c>
      <c r="L817" s="260">
        <f t="shared" si="518"/>
        <v>0</v>
      </c>
      <c r="M817" s="260">
        <f t="shared" si="518"/>
        <v>0</v>
      </c>
      <c r="N817" s="260">
        <f t="shared" si="518"/>
        <v>0</v>
      </c>
      <c r="O817" s="260">
        <f t="shared" si="518"/>
        <v>0</v>
      </c>
      <c r="P817" s="260">
        <f t="shared" si="518"/>
        <v>0</v>
      </c>
      <c r="Q817" s="260">
        <f t="shared" si="518"/>
        <v>0</v>
      </c>
    </row>
    <row r="818" spans="1:17" hidden="1" outlineLevel="2">
      <c r="F818" s="84"/>
      <c r="G818" s="84"/>
      <c r="H818" s="84"/>
      <c r="I818" s="84"/>
      <c r="J818" s="84"/>
      <c r="K818" s="84"/>
      <c r="L818" s="84"/>
      <c r="M818" s="84"/>
      <c r="N818" s="84"/>
      <c r="O818" s="84"/>
      <c r="P818" s="84"/>
      <c r="Q818" s="84"/>
    </row>
    <row r="819" spans="1:17" hidden="1" outlineLevel="2">
      <c r="C819" s="86" t="s">
        <v>530</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0</v>
      </c>
      <c r="N820" s="84">
        <f t="shared" si="519"/>
        <v>0</v>
      </c>
      <c r="O820" s="84">
        <f t="shared" si="519"/>
        <v>0</v>
      </c>
      <c r="P820" s="84">
        <f t="shared" si="519"/>
        <v>0</v>
      </c>
      <c r="Q820" s="84">
        <f t="shared" si="519"/>
        <v>0</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0</v>
      </c>
      <c r="N821" s="181">
        <f xml:space="preserve"> Inp!N$198</f>
        <v>0</v>
      </c>
      <c r="O821" s="181">
        <f xml:space="preserve"> Inp!O$198</f>
        <v>0</v>
      </c>
      <c r="P821" s="181">
        <f xml:space="preserve"> Inp!P$198</f>
        <v>0</v>
      </c>
      <c r="Q821" s="181">
        <f xml:space="preserve"> Inp!Q$198</f>
        <v>0</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0</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0</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255</v>
      </c>
      <c r="H831" s="312"/>
      <c r="I831" s="312"/>
      <c r="J831" s="312">
        <f t="shared" ref="J831:Q831" si="524" xml:space="preserve"> SUM(J828:J830)</f>
        <v>0</v>
      </c>
      <c r="K831" s="312">
        <f t="shared" si="524"/>
        <v>0</v>
      </c>
      <c r="L831" s="312">
        <f t="shared" si="524"/>
        <v>0</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0</v>
      </c>
      <c r="N833" s="84">
        <f t="shared" si="525"/>
        <v>0</v>
      </c>
      <c r="O833" s="84">
        <f t="shared" si="525"/>
        <v>0</v>
      </c>
      <c r="P833" s="84">
        <f t="shared" si="525"/>
        <v>0</v>
      </c>
      <c r="Q833" s="84">
        <f t="shared" si="525"/>
        <v>0</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0</v>
      </c>
      <c r="N834" s="195">
        <f t="shared" si="526"/>
        <v>0</v>
      </c>
      <c r="O834" s="195">
        <f t="shared" si="526"/>
        <v>0</v>
      </c>
      <c r="P834" s="195">
        <f t="shared" si="526"/>
        <v>0</v>
      </c>
      <c r="Q834" s="195">
        <f t="shared" si="526"/>
        <v>0</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0</v>
      </c>
      <c r="O835" s="84">
        <f t="shared" si="527"/>
        <v>0</v>
      </c>
      <c r="P835" s="84">
        <f t="shared" si="527"/>
        <v>0</v>
      </c>
      <c r="Q835" s="84">
        <f t="shared" si="527"/>
        <v>0</v>
      </c>
    </row>
    <row r="836" spans="1:17" s="310" customFormat="1" hidden="1" outlineLevel="2">
      <c r="A836" s="306"/>
      <c r="B836" s="307"/>
      <c r="C836" s="308"/>
      <c r="D836" s="250"/>
      <c r="E836" s="312" t="s">
        <v>922</v>
      </c>
      <c r="F836" s="312"/>
      <c r="G836" s="312" t="s">
        <v>255</v>
      </c>
      <c r="H836" s="312"/>
      <c r="I836" s="312"/>
      <c r="J836" s="312">
        <f t="shared" ref="J836:Q836" si="528" xml:space="preserve"> SUM(J833:J835)</f>
        <v>0</v>
      </c>
      <c r="K836" s="312">
        <f t="shared" si="528"/>
        <v>0</v>
      </c>
      <c r="L836" s="312">
        <f t="shared" si="528"/>
        <v>0</v>
      </c>
      <c r="M836" s="312">
        <f t="shared" si="528"/>
        <v>0</v>
      </c>
      <c r="N836" s="312">
        <f t="shared" si="528"/>
        <v>0</v>
      </c>
      <c r="O836" s="312">
        <f t="shared" si="528"/>
        <v>0</v>
      </c>
      <c r="P836" s="312">
        <f t="shared" si="528"/>
        <v>0</v>
      </c>
      <c r="Q836" s="312">
        <f t="shared" si="528"/>
        <v>0</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0</v>
      </c>
      <c r="N838" s="84">
        <f t="shared" si="529"/>
        <v>0</v>
      </c>
      <c r="O838" s="84">
        <f t="shared" si="529"/>
        <v>0</v>
      </c>
      <c r="P838" s="84">
        <f t="shared" si="529"/>
        <v>0</v>
      </c>
      <c r="Q838" s="84">
        <f t="shared" si="529"/>
        <v>0</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0</v>
      </c>
      <c r="N839" s="195">
        <f t="shared" si="530"/>
        <v>0</v>
      </c>
      <c r="O839" s="195">
        <f t="shared" si="530"/>
        <v>0</v>
      </c>
      <c r="P839" s="195">
        <f t="shared" si="530"/>
        <v>0</v>
      </c>
      <c r="Q839" s="195">
        <f t="shared" si="530"/>
        <v>0</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0</v>
      </c>
      <c r="N840" s="84">
        <f t="shared" si="531"/>
        <v>0</v>
      </c>
      <c r="O840" s="84">
        <f t="shared" si="531"/>
        <v>0</v>
      </c>
      <c r="P840" s="84">
        <f t="shared" si="531"/>
        <v>0</v>
      </c>
      <c r="Q840" s="84">
        <f t="shared" si="531"/>
        <v>0</v>
      </c>
    </row>
    <row r="841" spans="1:17" hidden="1" outlineLevel="2">
      <c r="E841" s="211" t="s">
        <v>923</v>
      </c>
      <c r="F841" s="211"/>
      <c r="G841" s="211" t="s">
        <v>255</v>
      </c>
      <c r="H841" s="211"/>
      <c r="I841" s="211"/>
      <c r="J841" s="211">
        <f t="shared" ref="J841" si="532" xml:space="preserve"> SUM(J838:J840)</f>
        <v>0</v>
      </c>
      <c r="K841" s="211">
        <f t="shared" ref="K841:Q841" si="533" xml:space="preserve"> SUM(K838:K840)</f>
        <v>0</v>
      </c>
      <c r="L841" s="211">
        <f t="shared" si="533"/>
        <v>0</v>
      </c>
      <c r="M841" s="211">
        <f t="shared" si="533"/>
        <v>0</v>
      </c>
      <c r="N841" s="211">
        <f t="shared" si="533"/>
        <v>0</v>
      </c>
      <c r="O841" s="211">
        <f t="shared" si="533"/>
        <v>0</v>
      </c>
      <c r="P841" s="211">
        <f t="shared" si="533"/>
        <v>0</v>
      </c>
      <c r="Q841" s="211">
        <f t="shared" si="533"/>
        <v>0</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0</v>
      </c>
      <c r="N843" s="84">
        <f t="shared" si="534"/>
        <v>0</v>
      </c>
      <c r="O843" s="84">
        <f t="shared" si="534"/>
        <v>0</v>
      </c>
      <c r="P843" s="84">
        <f t="shared" si="534"/>
        <v>0</v>
      </c>
      <c r="Q843" s="84">
        <f t="shared" si="534"/>
        <v>0</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0</v>
      </c>
      <c r="N844" s="84">
        <f t="shared" si="535"/>
        <v>0</v>
      </c>
      <c r="O844" s="84">
        <f t="shared" si="535"/>
        <v>0</v>
      </c>
      <c r="P844" s="84">
        <f t="shared" si="535"/>
        <v>0</v>
      </c>
      <c r="Q844" s="84">
        <f t="shared" si="535"/>
        <v>0</v>
      </c>
    </row>
    <row r="845" spans="1:17" hidden="1" outlineLevel="2">
      <c r="E845" s="211" t="s">
        <v>924</v>
      </c>
      <c r="F845" s="211"/>
      <c r="G845" s="211" t="s">
        <v>255</v>
      </c>
      <c r="H845" s="211"/>
      <c r="I845" s="211"/>
      <c r="J845" s="211">
        <f t="shared" ref="J845:Q845" si="536" xml:space="preserve"> AVERAGE(J843:J844)</f>
        <v>0</v>
      </c>
      <c r="K845" s="211">
        <f t="shared" si="536"/>
        <v>0</v>
      </c>
      <c r="L845" s="211">
        <f t="shared" si="536"/>
        <v>0</v>
      </c>
      <c r="M845" s="211">
        <f t="shared" si="536"/>
        <v>0</v>
      </c>
      <c r="N845" s="211">
        <f t="shared" si="536"/>
        <v>0</v>
      </c>
      <c r="O845" s="211">
        <f t="shared" si="536"/>
        <v>0</v>
      </c>
      <c r="P845" s="211">
        <f t="shared" si="536"/>
        <v>0</v>
      </c>
      <c r="Q845" s="211">
        <f t="shared" si="536"/>
        <v>0</v>
      </c>
    </row>
    <row r="846" spans="1:17" hidden="1" outlineLevel="2">
      <c r="F846" s="84"/>
      <c r="G846" s="84"/>
      <c r="H846" s="84"/>
      <c r="I846" s="84"/>
      <c r="J846" s="84"/>
      <c r="K846" s="84"/>
      <c r="L846" s="84"/>
      <c r="M846" s="84"/>
      <c r="N846" s="84"/>
      <c r="O846" s="84"/>
      <c r="P846" s="84"/>
      <c r="Q846" s="84"/>
    </row>
    <row r="847" spans="1:17" hidden="1" outlineLevel="2">
      <c r="C847" s="86" t="s">
        <v>530</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0</v>
      </c>
      <c r="N848" s="181">
        <f xml:space="preserve"> Inp!N$199</f>
        <v>0</v>
      </c>
      <c r="O848" s="181">
        <f xml:space="preserve"> Inp!O$199</f>
        <v>0</v>
      </c>
      <c r="P848" s="181">
        <f xml:space="preserve"> Inp!P$199</f>
        <v>0</v>
      </c>
      <c r="Q848" s="181">
        <f xml:space="preserve"> Inp!Q$199</f>
        <v>0</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0</v>
      </c>
      <c r="N849" s="293">
        <f xml:space="preserve"> Inp!N$200</f>
        <v>0</v>
      </c>
      <c r="O849" s="293">
        <f xml:space="preserve"> Inp!O$200</f>
        <v>0</v>
      </c>
      <c r="P849" s="293">
        <f xml:space="preserve"> Inp!P$200</f>
        <v>0</v>
      </c>
      <c r="Q849" s="293">
        <f xml:space="preserve"> Inp!Q$200</f>
        <v>0</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255</v>
      </c>
      <c r="H851" s="196"/>
      <c r="I851" s="196"/>
      <c r="J851" s="196">
        <f t="shared" ref="J851:Q851" si="537" xml:space="preserve"> J848 / J850</f>
        <v>0</v>
      </c>
      <c r="K851" s="196">
        <f t="shared" si="537"/>
        <v>0</v>
      </c>
      <c r="L851" s="196">
        <f t="shared" si="537"/>
        <v>0</v>
      </c>
      <c r="M851" s="196">
        <f t="shared" si="537"/>
        <v>0</v>
      </c>
      <c r="N851" s="196">
        <f t="shared" si="537"/>
        <v>0</v>
      </c>
      <c r="O851" s="196">
        <f t="shared" si="537"/>
        <v>0</v>
      </c>
      <c r="P851" s="196">
        <f t="shared" si="537"/>
        <v>0</v>
      </c>
      <c r="Q851" s="196">
        <f t="shared" si="537"/>
        <v>0</v>
      </c>
    </row>
    <row r="852" spans="1:17" s="224" customFormat="1" hidden="1" outlineLevel="2">
      <c r="A852" s="219"/>
      <c r="B852" s="220"/>
      <c r="C852" s="221"/>
      <c r="D852" s="222"/>
      <c r="E852" s="223" t="s">
        <v>926</v>
      </c>
      <c r="F852" s="223"/>
      <c r="G852" s="223" t="s">
        <v>255</v>
      </c>
      <c r="H852" s="223"/>
      <c r="I852" s="223"/>
      <c r="J852" s="223">
        <f xml:space="preserve"> J849 / J850</f>
        <v>0</v>
      </c>
      <c r="K852" s="223">
        <f t="shared" ref="K852:Q852" si="538" xml:space="preserve"> K849 / K850</f>
        <v>0</v>
      </c>
      <c r="L852" s="223">
        <f t="shared" si="538"/>
        <v>0</v>
      </c>
      <c r="M852" s="223">
        <f t="shared" si="538"/>
        <v>0</v>
      </c>
      <c r="N852" s="223">
        <f t="shared" si="538"/>
        <v>0</v>
      </c>
      <c r="O852" s="223">
        <f t="shared" si="538"/>
        <v>0</v>
      </c>
      <c r="P852" s="223">
        <f t="shared" si="538"/>
        <v>0</v>
      </c>
      <c r="Q852" s="223">
        <f t="shared" si="538"/>
        <v>0</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255</v>
      </c>
      <c r="H854" s="444"/>
      <c r="I854" s="444"/>
      <c r="J854" s="444">
        <f t="shared" ref="J854:Q854" si="540" xml:space="preserve"> SUM(J851:J853)</f>
        <v>0</v>
      </c>
      <c r="K854" s="444">
        <f t="shared" si="540"/>
        <v>0</v>
      </c>
      <c r="L854" s="444">
        <f t="shared" si="540"/>
        <v>0</v>
      </c>
      <c r="M854" s="444">
        <f t="shared" si="540"/>
        <v>0</v>
      </c>
      <c r="N854" s="444">
        <f t="shared" si="540"/>
        <v>0</v>
      </c>
      <c r="O854" s="444">
        <f t="shared" si="540"/>
        <v>0</v>
      </c>
      <c r="P854" s="444">
        <f t="shared" si="540"/>
        <v>0</v>
      </c>
      <c r="Q854" s="444">
        <f t="shared" si="540"/>
        <v>0</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0</v>
      </c>
      <c r="N856" s="84">
        <f t="shared" si="541"/>
        <v>0</v>
      </c>
      <c r="O856" s="84">
        <f t="shared" si="541"/>
        <v>0</v>
      </c>
      <c r="P856" s="84">
        <f t="shared" si="541"/>
        <v>0</v>
      </c>
      <c r="Q856" s="84">
        <f t="shared" si="541"/>
        <v>0</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0</v>
      </c>
      <c r="N857" s="196">
        <f t="shared" si="542"/>
        <v>0</v>
      </c>
      <c r="O857" s="196">
        <f t="shared" si="542"/>
        <v>0</v>
      </c>
      <c r="P857" s="196">
        <f t="shared" si="542"/>
        <v>0</v>
      </c>
      <c r="Q857" s="196">
        <f t="shared" si="542"/>
        <v>0</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530</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0</v>
      </c>
      <c r="N861" s="84">
        <f t="shared" si="544"/>
        <v>0</v>
      </c>
      <c r="O861" s="84">
        <f t="shared" si="544"/>
        <v>0</v>
      </c>
      <c r="P861" s="84">
        <f t="shared" si="544"/>
        <v>0</v>
      </c>
      <c r="Q861" s="84">
        <f t="shared" si="544"/>
        <v>0</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0</v>
      </c>
      <c r="N862" s="181">
        <f xml:space="preserve"> Inp!N$201</f>
        <v>0</v>
      </c>
      <c r="O862" s="181">
        <f xml:space="preserve"> Inp!O$201</f>
        <v>0</v>
      </c>
      <c r="P862" s="181">
        <f xml:space="preserve"> Inp!P$201</f>
        <v>0</v>
      </c>
      <c r="Q862" s="181">
        <f xml:space="preserve"> Inp!Q$201</f>
        <v>0</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0</v>
      </c>
      <c r="N871" s="84">
        <f t="shared" si="547"/>
        <v>0</v>
      </c>
      <c r="O871" s="84">
        <f t="shared" si="547"/>
        <v>0</v>
      </c>
      <c r="P871" s="84">
        <f t="shared" si="547"/>
        <v>0</v>
      </c>
      <c r="Q871" s="84">
        <f t="shared" si="547"/>
        <v>0</v>
      </c>
    </row>
    <row r="872" spans="1:17" hidden="1" outlineLevel="2">
      <c r="B872" s="269"/>
      <c r="E872" s="84" t="s">
        <v>929</v>
      </c>
      <c r="G872" s="70" t="s">
        <v>255</v>
      </c>
      <c r="J872" s="84">
        <f t="shared" ref="J872:Q872" si="548" xml:space="preserve"> J870 * J871</f>
        <v>0</v>
      </c>
      <c r="K872" s="84">
        <f t="shared" si="548"/>
        <v>0</v>
      </c>
      <c r="L872" s="84">
        <f t="shared" si="548"/>
        <v>0</v>
      </c>
      <c r="M872" s="84">
        <f t="shared" si="548"/>
        <v>0</v>
      </c>
      <c r="N872" s="84">
        <f t="shared" si="548"/>
        <v>0</v>
      </c>
      <c r="O872" s="84">
        <f t="shared" si="548"/>
        <v>0</v>
      </c>
      <c r="P872" s="84">
        <f t="shared" si="548"/>
        <v>0</v>
      </c>
      <c r="Q872" s="84">
        <f t="shared" si="548"/>
        <v>0</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0.30715000000000003</v>
      </c>
      <c r="N876" s="249">
        <f xml:space="preserve"> Inp!N$214</f>
        <v>0.30374999999999996</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0</v>
      </c>
      <c r="N877" s="84">
        <f t="shared" si="549"/>
        <v>0</v>
      </c>
      <c r="O877" s="84">
        <f t="shared" si="549"/>
        <v>0</v>
      </c>
      <c r="P877" s="84">
        <f t="shared" si="549"/>
        <v>0</v>
      </c>
      <c r="Q877" s="84">
        <f t="shared" si="549"/>
        <v>0</v>
      </c>
    </row>
    <row r="878" spans="1:17" hidden="1" outlineLevel="2">
      <c r="E878" s="84" t="s">
        <v>930</v>
      </c>
      <c r="G878" s="70" t="s">
        <v>255</v>
      </c>
      <c r="J878" s="84">
        <f t="shared" ref="J878:Q878" si="550" xml:space="preserve"> J876 * J877</f>
        <v>0</v>
      </c>
      <c r="K878" s="84">
        <f t="shared" si="550"/>
        <v>0</v>
      </c>
      <c r="L878" s="84">
        <f t="shared" si="550"/>
        <v>0</v>
      </c>
      <c r="M878" s="84">
        <f t="shared" si="550"/>
        <v>0</v>
      </c>
      <c r="N878" s="84">
        <f t="shared" si="550"/>
        <v>0</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ollapsed="1">
      <c r="A882" s="33" t="s">
        <v>931</v>
      </c>
      <c r="B882" s="33"/>
      <c r="C882" s="33"/>
      <c r="D882" s="33"/>
      <c r="E882" s="33"/>
      <c r="F882" s="33"/>
      <c r="G882" s="33"/>
      <c r="H882" s="33"/>
      <c r="I882" s="33"/>
      <c r="J882" s="33"/>
      <c r="K882" s="33"/>
      <c r="L882" s="33"/>
      <c r="M882" s="33"/>
      <c r="N882" s="33"/>
      <c r="O882" s="33"/>
      <c r="P882" s="33"/>
      <c r="Q882" s="33"/>
      <c r="R882" s="33"/>
      <c r="S882" s="33"/>
      <c r="T882" s="33"/>
    </row>
    <row r="883" spans="1:20" hidden="1" outlineLevel="1"/>
    <row r="884" spans="1:20" hidden="1"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118.34062699283928</v>
      </c>
      <c r="N884" s="84">
        <f t="shared" si="551"/>
        <v>115.25936202509845</v>
      </c>
      <c r="O884" s="84">
        <f t="shared" si="551"/>
        <v>112.10007599574233</v>
      </c>
      <c r="P884" s="84">
        <f t="shared" si="551"/>
        <v>108.54756072536038</v>
      </c>
      <c r="Q884" s="84">
        <f t="shared" si="551"/>
        <v>104.91417461492902</v>
      </c>
    </row>
    <row r="885" spans="1:20" hidden="1"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688.5706892459732</v>
      </c>
      <c r="N885" s="84">
        <f t="shared" si="552"/>
        <v>706.90733635962704</v>
      </c>
      <c r="O885" s="84">
        <f t="shared" si="552"/>
        <v>725.62673332902716</v>
      </c>
      <c r="P885" s="84">
        <f t="shared" si="552"/>
        <v>738.78944306896744</v>
      </c>
      <c r="Q885" s="84">
        <f t="shared" si="552"/>
        <v>745.41510563599718</v>
      </c>
    </row>
    <row r="886" spans="1:20" hidden="1"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732.56111257431121</v>
      </c>
      <c r="N886" s="84">
        <f t="shared" si="553"/>
        <v>736.27021171069998</v>
      </c>
      <c r="O886" s="84">
        <f t="shared" si="553"/>
        <v>748.1877631144157</v>
      </c>
      <c r="P886" s="84">
        <f t="shared" si="553"/>
        <v>775.20836266246943</v>
      </c>
      <c r="Q886" s="84">
        <f t="shared" si="553"/>
        <v>802.75025881528711</v>
      </c>
    </row>
    <row r="887" spans="1:20" hidden="1"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55.066118821233005</v>
      </c>
      <c r="N887" s="84">
        <f t="shared" si="554"/>
        <v>54.897545498171603</v>
      </c>
      <c r="O887" s="84">
        <f t="shared" si="554"/>
        <v>54.925133122458718</v>
      </c>
      <c r="P887" s="84">
        <f t="shared" si="554"/>
        <v>55.104759434754513</v>
      </c>
      <c r="Q887" s="84">
        <f t="shared" si="554"/>
        <v>55.413900078644488</v>
      </c>
    </row>
    <row r="888" spans="1:20" hidden="1"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0</v>
      </c>
      <c r="N888" s="84">
        <f t="shared" si="555"/>
        <v>0</v>
      </c>
      <c r="O888" s="84">
        <f t="shared" si="555"/>
        <v>0</v>
      </c>
      <c r="P888" s="84">
        <f t="shared" si="555"/>
        <v>0</v>
      </c>
      <c r="Q888" s="84">
        <f t="shared" si="555"/>
        <v>0</v>
      </c>
    </row>
    <row r="889" spans="1:20" hidden="1" outlineLevel="1">
      <c r="E889" s="243" t="s">
        <v>932</v>
      </c>
      <c r="F889" s="211"/>
      <c r="G889" s="211" t="s">
        <v>255</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1594.5385476343567</v>
      </c>
      <c r="N889" s="211">
        <f t="shared" ref="N889" si="560" xml:space="preserve"> SUM(N884:N888)</f>
        <v>1613.3344555935971</v>
      </c>
      <c r="O889" s="211">
        <f t="shared" ref="O889" si="561" xml:space="preserve"> SUM(O884:O888)</f>
        <v>1640.8397055616438</v>
      </c>
      <c r="P889" s="211">
        <f t="shared" ref="P889" si="562" xml:space="preserve"> SUM(P884:P888)</f>
        <v>1677.6501258915516</v>
      </c>
      <c r="Q889" s="211">
        <f t="shared" ref="Q889" si="563" xml:space="preserve"> SUM(Q884:Q888)</f>
        <v>1708.4934391448578</v>
      </c>
    </row>
    <row r="890" spans="1:20" s="148" customFormat="1" hidden="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90.870808952126467</v>
      </c>
      <c r="N894" s="84">
        <f t="shared" si="564"/>
        <v>87.525078037809124</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528.73621800475166</v>
      </c>
      <c r="N895" s="84">
        <f t="shared" si="565"/>
        <v>536.80775854809167</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562.51536431799923</v>
      </c>
      <c r="N896" s="84">
        <f t="shared" si="566"/>
        <v>559.10519201781267</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42.283895989854294</v>
      </c>
      <c r="N897" s="84">
        <f t="shared" si="567"/>
        <v>41.687823612674052</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0</v>
      </c>
      <c r="N898" s="84">
        <f t="shared" si="568"/>
        <v>0</v>
      </c>
      <c r="O898" s="84">
        <f t="shared" si="568"/>
        <v>0</v>
      </c>
      <c r="P898" s="84">
        <f t="shared" si="568"/>
        <v>0</v>
      </c>
      <c r="Q898" s="84">
        <f t="shared" si="568"/>
        <v>0</v>
      </c>
    </row>
    <row r="899" spans="1:17" hidden="1" outlineLevel="1">
      <c r="E899" s="243" t="s">
        <v>934</v>
      </c>
      <c r="F899" s="211"/>
      <c r="G899" s="211" t="s">
        <v>255</v>
      </c>
      <c r="H899" s="211"/>
      <c r="I899" s="211"/>
      <c r="J899" s="211">
        <f t="shared" ref="J899:Q899" si="569" xml:space="preserve"> SUM(J894:J898)</f>
        <v>0</v>
      </c>
      <c r="K899" s="211">
        <f t="shared" si="569"/>
        <v>0</v>
      </c>
      <c r="L899" s="211">
        <f t="shared" si="569"/>
        <v>0</v>
      </c>
      <c r="M899" s="211">
        <f t="shared" si="569"/>
        <v>1224.4062872647316</v>
      </c>
      <c r="N899" s="211">
        <f t="shared" si="569"/>
        <v>1225.1258522163876</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H39">
    <cfRule type="cellIs" dxfId="79" priority="144" stopIfTrue="1" operator="equal">
      <formula>""</formula>
    </cfRule>
    <cfRule type="cellIs" dxfId="78" priority="143" stopIfTrue="1" operator="notEqual">
      <formula>0</formula>
    </cfRule>
  </conditionalFormatting>
  <conditionalFormatting sqref="H86">
    <cfRule type="cellIs" dxfId="77" priority="141" stopIfTrue="1" operator="notEqual">
      <formula>0</formula>
    </cfRule>
    <cfRule type="cellIs" dxfId="76" priority="142" stopIfTrue="1" operator="equal">
      <formula>""</formula>
    </cfRule>
  </conditionalFormatting>
  <conditionalFormatting sqref="H122">
    <cfRule type="cellIs" dxfId="75" priority="140" stopIfTrue="1" operator="equal">
      <formula>""</formula>
    </cfRule>
    <cfRule type="cellIs" dxfId="74" priority="139" stopIfTrue="1" operator="notEqual">
      <formula>0</formula>
    </cfRule>
  </conditionalFormatting>
  <conditionalFormatting sqref="H158">
    <cfRule type="cellIs" dxfId="73" priority="96" stopIfTrue="1" operator="equal">
      <formula>""</formula>
    </cfRule>
    <cfRule type="cellIs" dxfId="72" priority="95" stopIfTrue="1" operator="notEqual">
      <formula>0</formula>
    </cfRule>
  </conditionalFormatting>
  <conditionalFormatting sqref="H164">
    <cfRule type="cellIs" dxfId="71" priority="138" stopIfTrue="1" operator="equal">
      <formula>""</formula>
    </cfRule>
    <cfRule type="cellIs" dxfId="70" priority="137" stopIfTrue="1" operator="notEqual">
      <formula>0</formula>
    </cfRule>
  </conditionalFormatting>
  <conditionalFormatting sqref="H214">
    <cfRule type="cellIs" dxfId="69" priority="94" stopIfTrue="1" operator="equal">
      <formula>""</formula>
    </cfRule>
    <cfRule type="cellIs" dxfId="68" priority="93" stopIfTrue="1" operator="notEqual">
      <formula>0</formula>
    </cfRule>
  </conditionalFormatting>
  <conditionalFormatting sqref="H261">
    <cfRule type="cellIs" dxfId="67" priority="85" stopIfTrue="1" operator="notEqual">
      <formula>0</formula>
    </cfRule>
    <cfRule type="cellIs" dxfId="66" priority="86" stopIfTrue="1" operator="equal">
      <formula>""</formula>
    </cfRule>
  </conditionalFormatting>
  <conditionalFormatting sqref="H297">
    <cfRule type="cellIs" dxfId="65" priority="78" stopIfTrue="1" operator="equal">
      <formula>""</formula>
    </cfRule>
    <cfRule type="cellIs" dxfId="64" priority="77" stopIfTrue="1" operator="notEqual">
      <formula>0</formula>
    </cfRule>
  </conditionalFormatting>
  <conditionalFormatting sqref="H333">
    <cfRule type="cellIs" dxfId="63" priority="67" stopIfTrue="1" operator="notEqual">
      <formula>0</formula>
    </cfRule>
    <cfRule type="cellIs" dxfId="62" priority="68" stopIfTrue="1" operator="equal">
      <formula>""</formula>
    </cfRule>
  </conditionalFormatting>
  <conditionalFormatting sqref="H339">
    <cfRule type="cellIs" dxfId="61" priority="70" stopIfTrue="1" operator="equal">
      <formula>""</formula>
    </cfRule>
    <cfRule type="cellIs" dxfId="60" priority="69" stopIfTrue="1" operator="notEqual">
      <formula>0</formula>
    </cfRule>
  </conditionalFormatting>
  <conditionalFormatting sqref="H389">
    <cfRule type="cellIs" dxfId="59" priority="92" stopIfTrue="1" operator="equal">
      <formula>""</formula>
    </cfRule>
    <cfRule type="cellIs" dxfId="58" priority="91" stopIfTrue="1" operator="notEqual">
      <formula>0</formula>
    </cfRule>
  </conditionalFormatting>
  <conditionalFormatting sqref="H436">
    <cfRule type="cellIs" dxfId="57" priority="17" stopIfTrue="1" operator="notEqual">
      <formula>0</formula>
    </cfRule>
    <cfRule type="cellIs" dxfId="56" priority="18" stopIfTrue="1" operator="equal">
      <formula>""</formula>
    </cfRule>
  </conditionalFormatting>
  <conditionalFormatting sqref="H472">
    <cfRule type="cellIs" dxfId="55" priority="76" stopIfTrue="1" operator="equal">
      <formula>""</formula>
    </cfRule>
    <cfRule type="cellIs" dxfId="54" priority="75" stopIfTrue="1" operator="notEqual">
      <formula>0</formula>
    </cfRule>
  </conditionalFormatting>
  <conditionalFormatting sqref="H508">
    <cfRule type="cellIs" dxfId="53" priority="63" stopIfTrue="1" operator="notEqual">
      <formula>0</formula>
    </cfRule>
    <cfRule type="cellIs" dxfId="52" priority="64" stopIfTrue="1" operator="equal">
      <formula>""</formula>
    </cfRule>
  </conditionalFormatting>
  <conditionalFormatting sqref="H514">
    <cfRule type="cellIs" dxfId="51" priority="66" stopIfTrue="1" operator="equal">
      <formula>""</formula>
    </cfRule>
    <cfRule type="cellIs" dxfId="50" priority="65" stopIfTrue="1" operator="notEqual">
      <formula>0</formula>
    </cfRule>
  </conditionalFormatting>
  <conditionalFormatting sqref="H564">
    <cfRule type="cellIs" dxfId="49" priority="89" stopIfTrue="1" operator="notEqual">
      <formula>0</formula>
    </cfRule>
    <cfRule type="cellIs" dxfId="48" priority="90" stopIfTrue="1" operator="equal">
      <formula>""</formula>
    </cfRule>
  </conditionalFormatting>
  <conditionalFormatting sqref="H611">
    <cfRule type="cellIs" dxfId="47" priority="16" stopIfTrue="1" operator="equal">
      <formula>""</formula>
    </cfRule>
    <cfRule type="cellIs" dxfId="46" priority="15" stopIfTrue="1" operator="notEqual">
      <formula>0</formula>
    </cfRule>
  </conditionalFormatting>
  <conditionalFormatting sqref="H647">
    <cfRule type="cellIs" dxfId="45" priority="73" stopIfTrue="1" operator="notEqual">
      <formula>0</formula>
    </cfRule>
    <cfRule type="cellIs" dxfId="44" priority="74" stopIfTrue="1" operator="equal">
      <formula>""</formula>
    </cfRule>
  </conditionalFormatting>
  <conditionalFormatting sqref="H683">
    <cfRule type="cellIs" dxfId="43" priority="59" stopIfTrue="1" operator="notEqual">
      <formula>0</formula>
    </cfRule>
    <cfRule type="cellIs" dxfId="42" priority="60" stopIfTrue="1" operator="equal">
      <formula>""</formula>
    </cfRule>
  </conditionalFormatting>
  <conditionalFormatting sqref="H689">
    <cfRule type="cellIs" dxfId="41" priority="62" stopIfTrue="1" operator="equal">
      <formula>""</formula>
    </cfRule>
    <cfRule type="cellIs" dxfId="40" priority="61" stopIfTrue="1" operator="notEqual">
      <formula>0</formula>
    </cfRule>
  </conditionalFormatting>
  <conditionalFormatting sqref="H739">
    <cfRule type="cellIs" dxfId="39" priority="87" stopIfTrue="1" operator="notEqual">
      <formula>0</formula>
    </cfRule>
    <cfRule type="cellIs" dxfId="38" priority="88" stopIfTrue="1" operator="equal">
      <formula>""</formula>
    </cfRule>
  </conditionalFormatting>
  <conditionalFormatting sqref="H786">
    <cfRule type="cellIs" dxfId="37" priority="14" stopIfTrue="1" operator="equal">
      <formula>""</formula>
    </cfRule>
    <cfRule type="cellIs" dxfId="36" priority="13" stopIfTrue="1" operator="notEqual">
      <formula>0</formula>
    </cfRule>
  </conditionalFormatting>
  <conditionalFormatting sqref="H822">
    <cfRule type="cellIs" dxfId="35" priority="72" stopIfTrue="1" operator="equal">
      <formula>""</formula>
    </cfRule>
    <cfRule type="cellIs" dxfId="34" priority="71" stopIfTrue="1" operator="notEqual">
      <formula>0</formula>
    </cfRule>
  </conditionalFormatting>
  <conditionalFormatting sqref="H858">
    <cfRule type="cellIs" dxfId="33" priority="56" stopIfTrue="1" operator="equal">
      <formula>""</formula>
    </cfRule>
    <cfRule type="cellIs" dxfId="32" priority="55" stopIfTrue="1" operator="notEqual">
      <formula>0</formula>
    </cfRule>
  </conditionalFormatting>
  <conditionalFormatting sqref="H864">
    <cfRule type="cellIs" dxfId="31" priority="58" stopIfTrue="1" operator="equal">
      <formula>""</formula>
    </cfRule>
    <cfRule type="cellIs" dxfId="30" priority="57" stopIfTrue="1" operator="notEqual">
      <formula>0</formula>
    </cfRule>
  </conditionalFormatting>
  <conditionalFormatting sqref="H904:H908">
    <cfRule type="cellIs" dxfId="29" priority="12" stopIfTrue="1" operator="equal">
      <formula>""</formula>
    </cfRule>
    <cfRule type="cellIs" dxfId="28" priority="11" stopIfTrue="1" operator="notEqual">
      <formula>0</formula>
    </cfRule>
  </conditionalFormatting>
  <conditionalFormatting sqref="H910:H914">
    <cfRule type="cellIs" dxfId="27" priority="9" stopIfTrue="1" operator="notEqual">
      <formula>0</formula>
    </cfRule>
    <cfRule type="cellIs" dxfId="26" priority="10" stopIfTrue="1" operator="equal">
      <formula>""</formula>
    </cfRule>
  </conditionalFormatting>
  <conditionalFormatting sqref="H916:H920">
    <cfRule type="cellIs" dxfId="25" priority="7" stopIfTrue="1" operator="notEqual">
      <formula>0</formula>
    </cfRule>
    <cfRule type="cellIs" dxfId="24" priority="8" stopIfTrue="1" operator="equal">
      <formula>""</formula>
    </cfRule>
  </conditionalFormatting>
  <conditionalFormatting sqref="H922:H926">
    <cfRule type="cellIs" dxfId="23" priority="5" stopIfTrue="1" operator="notEqual">
      <formula>0</formula>
    </cfRule>
    <cfRule type="cellIs" dxfId="22" priority="6" stopIfTrue="1" operator="equal">
      <formula>""</formula>
    </cfRule>
  </conditionalFormatting>
  <conditionalFormatting sqref="H928:H932">
    <cfRule type="cellIs" dxfId="21" priority="3" stopIfTrue="1" operator="notEqual">
      <formula>0</formula>
    </cfRule>
    <cfRule type="cellIs" dxfId="20" priority="4" stopIfTrue="1" operator="equal">
      <formula>""</formula>
    </cfRule>
  </conditionalFormatting>
  <conditionalFormatting sqref="H934">
    <cfRule type="cellIs" dxfId="19" priority="2" stopIfTrue="1" operator="equal">
      <formula>""</formula>
    </cfRule>
    <cfRule type="cellIs" dxfId="18" priority="1" stopIfTrue="1" operator="notEqual">
      <formula>0</formula>
    </cfRule>
  </conditionalFormatting>
  <conditionalFormatting sqref="J3:CA3">
    <cfRule type="cellIs" dxfId="17" priority="145" operator="equal">
      <formula>"Post-Fcst"</formula>
    </cfRule>
    <cfRule type="cellIs" dxfId="16" priority="146" operator="equal">
      <formula>"Forecast"</formula>
    </cfRule>
    <cfRule type="cellIs" dxfId="15" priority="147" operator="equal">
      <formula>"Pre Fcst"</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zoomScale="90" zoomScaleNormal="90" workbookViewId="0">
      <pane ySplit="5" topLeftCell="A16" activePane="bottomLeft" state="frozen"/>
      <selection pane="bottomLeft" activeCell="M351" sqref="M351:M355"/>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Northumbrian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 r="A7" s="33" t="s">
        <v>936</v>
      </c>
      <c r="D7" s="253"/>
    </row>
    <row r="8" spans="1:79" s="259" customFormat="1" outlineLevel="1">
      <c r="A8" s="256"/>
      <c r="B8" s="257"/>
      <c r="C8" s="258"/>
      <c r="D8" s="255"/>
      <c r="E8" s="196"/>
      <c r="F8" s="196"/>
      <c r="G8" s="196"/>
      <c r="H8" s="196"/>
      <c r="I8" s="196"/>
      <c r="J8" s="196"/>
      <c r="K8" s="196"/>
      <c r="L8" s="196"/>
      <c r="M8" s="196"/>
      <c r="N8" s="196"/>
      <c r="O8" s="196"/>
      <c r="P8" s="196"/>
      <c r="Q8" s="196"/>
    </row>
    <row r="9" spans="1:79" s="292" customFormat="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1</v>
      </c>
      <c r="P13" s="266">
        <f t="shared" si="0"/>
        <v>0</v>
      </c>
      <c r="Q13" s="266">
        <f t="shared" si="0"/>
        <v>0</v>
      </c>
    </row>
    <row r="14" spans="1:79" s="259" customFormat="1" outlineLevel="1">
      <c r="A14" s="256"/>
      <c r="B14" s="257"/>
      <c r="C14" s="258"/>
      <c r="D14" s="255"/>
      <c r="E14" s="196"/>
      <c r="F14" s="196"/>
      <c r="G14" s="196"/>
      <c r="H14" s="196"/>
      <c r="I14" s="196"/>
      <c r="J14" s="196"/>
      <c r="K14" s="196"/>
      <c r="L14" s="196"/>
      <c r="M14" s="196"/>
      <c r="N14" s="196"/>
      <c r="O14" s="196"/>
      <c r="P14" s="196"/>
      <c r="Q14" s="196"/>
    </row>
    <row r="15" spans="1:79" s="259" customFormat="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625" customFormat="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1.0877412700751434</v>
      </c>
      <c r="P17" s="576">
        <f xml:space="preserve"> Index!P$195</f>
        <v>0</v>
      </c>
      <c r="Q17" s="576">
        <f xml:space="preserve"> Index!Q$195</f>
        <v>0</v>
      </c>
    </row>
    <row r="18" spans="1:17" s="259" customFormat="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1.0884120171673819</v>
      </c>
      <c r="P18" s="263">
        <f xml:space="preserve"> Index!P$204</f>
        <v>0</v>
      </c>
      <c r="Q18" s="263">
        <f xml:space="preserve"> Index!Q$204</f>
        <v>0</v>
      </c>
    </row>
    <row r="19" spans="1:17" s="259" customFormat="1" outlineLevel="1">
      <c r="A19" s="256"/>
      <c r="B19" s="257"/>
      <c r="C19" s="258"/>
      <c r="D19" s="255"/>
      <c r="E19" s="181"/>
      <c r="F19" s="181"/>
      <c r="G19" s="181"/>
      <c r="H19" s="181"/>
      <c r="I19" s="181"/>
      <c r="J19" s="263"/>
      <c r="K19" s="263"/>
      <c r="L19" s="263"/>
      <c r="M19" s="263"/>
      <c r="N19" s="263"/>
      <c r="O19" s="263"/>
      <c r="P19" s="263"/>
      <c r="Q19" s="263"/>
    </row>
    <row r="20" spans="1:17" s="259" customFormat="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1.1806332960179113</v>
      </c>
      <c r="P20" s="267">
        <f t="shared" si="1"/>
        <v>0</v>
      </c>
      <c r="Q20" s="267">
        <f t="shared" si="1"/>
        <v>0</v>
      </c>
    </row>
    <row r="21" spans="1:17" s="259" customFormat="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1.2166959859267552</v>
      </c>
      <c r="P21" s="267">
        <f t="shared" si="2"/>
        <v>0</v>
      </c>
      <c r="Q21" s="267">
        <f t="shared" si="2"/>
        <v>0</v>
      </c>
    </row>
    <row r="22" spans="1:17" s="259" customFormat="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1.0884120171673819</v>
      </c>
      <c r="P22" s="267">
        <f t="shared" si="3"/>
        <v>0</v>
      </c>
      <c r="Q22" s="267">
        <f t="shared" si="3"/>
        <v>0</v>
      </c>
    </row>
    <row r="23" spans="1:17" s="259" customFormat="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ollapsed="1">
      <c r="A25" s="33" t="s">
        <v>941</v>
      </c>
      <c r="D25" s="253"/>
    </row>
    <row r="26" spans="1:17" s="259" customFormat="1" hidden="1" outlineLevel="1">
      <c r="A26" s="256"/>
      <c r="B26" s="257"/>
      <c r="C26" s="258"/>
      <c r="D26" s="255"/>
      <c r="E26" s="196"/>
      <c r="F26" s="196"/>
      <c r="G26" s="196"/>
      <c r="H26" s="196"/>
      <c r="I26" s="196"/>
      <c r="J26" s="196"/>
      <c r="K26" s="196"/>
      <c r="L26" s="196"/>
      <c r="M26" s="196"/>
      <c r="N26" s="196"/>
      <c r="O26" s="196"/>
      <c r="P26" s="196"/>
      <c r="Q26" s="196"/>
    </row>
    <row r="27" spans="1:17" s="259" customFormat="1" hidden="1" outlineLevel="1" collapsed="1">
      <c r="A27" s="256"/>
      <c r="B27" s="257" t="s">
        <v>942</v>
      </c>
      <c r="C27" s="258"/>
      <c r="D27" s="255"/>
      <c r="E27" s="196"/>
      <c r="F27" s="196"/>
      <c r="G27" s="196"/>
      <c r="H27" s="196"/>
      <c r="I27" s="196"/>
      <c r="J27" s="196"/>
      <c r="K27" s="196"/>
      <c r="L27" s="196"/>
      <c r="M27" s="196"/>
      <c r="N27" s="196"/>
      <c r="O27" s="196"/>
      <c r="P27" s="196"/>
      <c r="Q27" s="196"/>
    </row>
    <row r="28" spans="1:17" s="259" customFormat="1" hidden="1" outlineLevel="2">
      <c r="A28" s="256"/>
      <c r="B28" s="257"/>
      <c r="C28" s="196" t="s">
        <v>943</v>
      </c>
      <c r="D28" s="255"/>
      <c r="E28" s="196"/>
      <c r="F28" s="196"/>
      <c r="G28" s="196"/>
      <c r="H28" s="196"/>
      <c r="I28" s="196"/>
      <c r="J28" s="196"/>
      <c r="K28" s="196"/>
      <c r="L28" s="196"/>
      <c r="M28" s="196"/>
      <c r="N28" s="196"/>
      <c r="O28" s="196"/>
      <c r="P28" s="196"/>
      <c r="Q28" s="196"/>
    </row>
    <row r="29" spans="1:17" s="573" customFormat="1" hidden="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299.83946551815097</v>
      </c>
      <c r="M29" s="575">
        <f xml:space="preserve"> Inp!M$90</f>
        <v>0</v>
      </c>
      <c r="N29" s="575">
        <f xml:space="preserve"> Inp!N$90</f>
        <v>0</v>
      </c>
      <c r="O29" s="575">
        <f xml:space="preserve"> Inp!O$90</f>
        <v>0</v>
      </c>
      <c r="P29" s="575">
        <f xml:space="preserve"> Inp!P$90</f>
        <v>0</v>
      </c>
      <c r="Q29" s="575">
        <f xml:space="preserve"> Inp!Q$90</f>
        <v>0</v>
      </c>
    </row>
    <row r="30" spans="1:17" s="259" customFormat="1" hidden="1" outlineLevel="2">
      <c r="A30" s="256"/>
      <c r="B30" s="257"/>
      <c r="C30" s="258"/>
      <c r="D30" s="255"/>
      <c r="E30" s="181" t="s">
        <v>944</v>
      </c>
      <c r="F30" s="181">
        <v>0.5</v>
      </c>
      <c r="G30" s="181" t="s">
        <v>446</v>
      </c>
      <c r="H30" s="196"/>
      <c r="I30" s="196"/>
      <c r="J30" s="196"/>
      <c r="K30" s="196"/>
      <c r="L30" s="196"/>
      <c r="M30" s="196"/>
      <c r="N30" s="196"/>
      <c r="O30" s="196"/>
      <c r="P30" s="196"/>
      <c r="Q30" s="196"/>
    </row>
    <row r="31" spans="1:17" s="292" customFormat="1" hidden="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hidden="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hidden="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hidden="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hidden="1" outlineLevel="2">
      <c r="A35" s="256"/>
      <c r="B35" s="257"/>
      <c r="C35" s="258"/>
      <c r="D35" s="255"/>
      <c r="E35" s="196" t="s">
        <v>946</v>
      </c>
      <c r="F35" s="274"/>
      <c r="G35" s="196" t="s">
        <v>255</v>
      </c>
      <c r="H35" s="196"/>
      <c r="I35" s="196"/>
      <c r="J35" s="274">
        <f t="shared" ref="J35:Q35" si="5" xml:space="preserve"> (1 - $F30) * J29 * J34</f>
        <v>0</v>
      </c>
      <c r="K35" s="274">
        <f t="shared" si="5"/>
        <v>0</v>
      </c>
      <c r="L35" s="274">
        <f xml:space="preserve"> (1 - $F30) * L29 * L34</f>
        <v>156.15683143012825</v>
      </c>
      <c r="M35" s="274">
        <f t="shared" si="5"/>
        <v>0</v>
      </c>
      <c r="N35" s="274">
        <f t="shared" si="5"/>
        <v>0</v>
      </c>
      <c r="O35" s="274">
        <f t="shared" si="5"/>
        <v>0</v>
      </c>
      <c r="P35" s="274">
        <f t="shared" si="5"/>
        <v>0</v>
      </c>
      <c r="Q35" s="274">
        <f t="shared" si="5"/>
        <v>0</v>
      </c>
    </row>
    <row r="36" spans="1:17" s="259" customFormat="1" hidden="1" outlineLevel="2">
      <c r="A36" s="256"/>
      <c r="B36" s="257"/>
      <c r="C36" s="258"/>
      <c r="D36" s="255"/>
      <c r="E36" s="196"/>
      <c r="F36" s="196"/>
      <c r="G36" s="196"/>
      <c r="H36" s="196"/>
      <c r="I36" s="196"/>
      <c r="J36" s="196"/>
      <c r="K36" s="196"/>
      <c r="L36" s="196"/>
      <c r="M36" s="196"/>
      <c r="N36" s="196"/>
      <c r="O36" s="196"/>
      <c r="P36" s="196"/>
      <c r="Q36" s="196"/>
    </row>
    <row r="37" spans="1:17" s="259" customFormat="1" hidden="1" outlineLevel="2">
      <c r="A37" s="256"/>
      <c r="B37" s="257"/>
      <c r="C37" s="196" t="s">
        <v>947</v>
      </c>
      <c r="D37" s="255"/>
      <c r="E37" s="196"/>
      <c r="F37" s="196"/>
      <c r="G37" s="196"/>
      <c r="H37" s="196"/>
      <c r="I37" s="196"/>
      <c r="J37" s="196"/>
      <c r="K37" s="196"/>
      <c r="L37" s="196"/>
      <c r="M37" s="196"/>
      <c r="N37" s="196"/>
      <c r="O37" s="196"/>
      <c r="P37" s="196"/>
      <c r="Q37" s="196"/>
    </row>
    <row r="38" spans="1:17" s="573" customFormat="1" hidden="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299.83946551815097</v>
      </c>
      <c r="M38" s="575">
        <f xml:space="preserve"> Inp!M$90</f>
        <v>0</v>
      </c>
      <c r="N38" s="575">
        <f xml:space="preserve"> Inp!N$90</f>
        <v>0</v>
      </c>
      <c r="O38" s="575">
        <f xml:space="preserve"> Inp!O$90</f>
        <v>0</v>
      </c>
      <c r="P38" s="575">
        <f xml:space="preserve"> Inp!P$90</f>
        <v>0</v>
      </c>
      <c r="Q38" s="575">
        <f xml:space="preserve"> Inp!Q$90</f>
        <v>0</v>
      </c>
    </row>
    <row r="39" spans="1:17" s="259" customFormat="1" hidden="1" outlineLevel="2">
      <c r="A39" s="256"/>
      <c r="B39" s="257"/>
      <c r="C39" s="258"/>
      <c r="D39" s="255"/>
      <c r="E39" s="181" t="s">
        <v>944</v>
      </c>
      <c r="F39" s="181">
        <v>0.5</v>
      </c>
      <c r="G39" s="181" t="s">
        <v>446</v>
      </c>
      <c r="H39" s="196"/>
      <c r="I39" s="196"/>
      <c r="J39" s="196"/>
      <c r="K39" s="196"/>
      <c r="L39" s="196"/>
      <c r="M39" s="196"/>
      <c r="N39" s="196"/>
      <c r="O39" s="196"/>
      <c r="P39" s="196"/>
      <c r="Q39" s="196"/>
    </row>
    <row r="40" spans="1:17" s="292" customFormat="1" hidden="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hidden="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1.1806332960179113</v>
      </c>
      <c r="P41" s="576">
        <f xml:space="preserve"> Index!P$199</f>
        <v>0</v>
      </c>
      <c r="Q41" s="576">
        <f xml:space="preserve"> Index!Q$199</f>
        <v>0</v>
      </c>
    </row>
    <row r="42" spans="1:17" s="259" customFormat="1" hidden="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4.099811769635564E-2</v>
      </c>
      <c r="P42" s="263">
        <f xml:space="preserve"> Index!P$241</f>
        <v>0</v>
      </c>
      <c r="Q42" s="263">
        <f xml:space="preserve"> Index!Q$241</f>
        <v>0</v>
      </c>
    </row>
    <row r="43" spans="1:17" s="259" customFormat="1" hidden="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1.1046810909418163</v>
      </c>
      <c r="P43" s="267">
        <f t="shared" ref="P43" si="12" xml:space="preserve"> IF(P40 = 1, P41, O43 * (1 + P42))</f>
        <v>1.1046810909418163</v>
      </c>
      <c r="Q43" s="267">
        <f t="shared" ref="Q43" si="13" xml:space="preserve"> IF(Q40 = 1, Q41, P43 * (1 + Q42))</f>
        <v>1.1046810909418163</v>
      </c>
    </row>
    <row r="44" spans="1:17" s="259" customFormat="1" hidden="1" outlineLevel="2">
      <c r="A44" s="256"/>
      <c r="B44" s="257"/>
      <c r="C44" s="258"/>
      <c r="D44" s="255"/>
      <c r="E44" s="196" t="s">
        <v>948</v>
      </c>
      <c r="F44" s="274"/>
      <c r="G44" s="196" t="s">
        <v>255</v>
      </c>
      <c r="H44" s="196"/>
      <c r="I44" s="196"/>
      <c r="J44" s="274">
        <f t="shared" ref="J44:Q44" si="14" xml:space="preserve"> (1 - $F39) * J38 * J43</f>
        <v>0</v>
      </c>
      <c r="K44" s="274">
        <f t="shared" si="14"/>
        <v>0</v>
      </c>
      <c r="L44" s="274">
        <f t="shared" si="14"/>
        <v>155.70985197566219</v>
      </c>
      <c r="M44" s="274">
        <f t="shared" si="14"/>
        <v>0</v>
      </c>
      <c r="N44" s="274">
        <f t="shared" si="14"/>
        <v>0</v>
      </c>
      <c r="O44" s="274">
        <f t="shared" si="14"/>
        <v>0</v>
      </c>
      <c r="P44" s="274">
        <f t="shared" si="14"/>
        <v>0</v>
      </c>
      <c r="Q44" s="274">
        <f t="shared" si="14"/>
        <v>0</v>
      </c>
    </row>
    <row r="45" spans="1:17" s="259" customFormat="1" hidden="1" outlineLevel="2">
      <c r="A45" s="256"/>
      <c r="B45" s="257"/>
      <c r="C45" s="258"/>
      <c r="D45" s="255"/>
      <c r="E45" s="196"/>
      <c r="F45" s="274"/>
      <c r="G45" s="196"/>
      <c r="H45" s="196"/>
      <c r="I45" s="196"/>
      <c r="J45" s="196"/>
      <c r="K45" s="196"/>
      <c r="L45" s="196"/>
      <c r="M45" s="196"/>
      <c r="N45" s="196"/>
      <c r="O45" s="196"/>
      <c r="P45" s="196"/>
      <c r="Q45" s="196"/>
    </row>
    <row r="46" spans="1:17" s="259" customFormat="1" hidden="1" outlineLevel="2">
      <c r="A46" s="256"/>
      <c r="B46" s="257"/>
      <c r="C46" s="196" t="s">
        <v>949</v>
      </c>
      <c r="D46" s="255"/>
      <c r="E46" s="196"/>
      <c r="F46" s="274"/>
      <c r="G46" s="196"/>
      <c r="H46" s="196"/>
      <c r="I46" s="196"/>
      <c r="J46" s="196"/>
      <c r="K46" s="196"/>
      <c r="L46" s="196"/>
      <c r="M46" s="196"/>
      <c r="N46" s="196"/>
      <c r="O46" s="196"/>
      <c r="P46" s="196"/>
      <c r="Q46" s="196"/>
    </row>
    <row r="47" spans="1:17" s="573" customFormat="1" hidden="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156.15683143012825</v>
      </c>
      <c r="M47" s="577">
        <f t="shared" si="15"/>
        <v>0</v>
      </c>
      <c r="N47" s="577">
        <f t="shared" si="15"/>
        <v>0</v>
      </c>
      <c r="O47" s="577">
        <f t="shared" si="15"/>
        <v>0</v>
      </c>
      <c r="P47" s="577">
        <f t="shared" si="15"/>
        <v>0</v>
      </c>
      <c r="Q47" s="577">
        <f t="shared" si="15"/>
        <v>0</v>
      </c>
    </row>
    <row r="48" spans="1:17" s="573" customFormat="1" hidden="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155.70985197566219</v>
      </c>
      <c r="M48" s="577">
        <f t="shared" si="16"/>
        <v>0</v>
      </c>
      <c r="N48" s="577">
        <f t="shared" si="16"/>
        <v>0</v>
      </c>
      <c r="O48" s="577">
        <f t="shared" si="16"/>
        <v>0</v>
      </c>
      <c r="P48" s="577">
        <f t="shared" si="16"/>
        <v>0</v>
      </c>
      <c r="Q48" s="577">
        <f t="shared" si="16"/>
        <v>0</v>
      </c>
    </row>
    <row r="49" spans="1:17" s="573" customFormat="1" hidden="1" outlineLevel="2">
      <c r="A49" s="572"/>
      <c r="B49" s="570"/>
      <c r="C49" s="574"/>
      <c r="D49" s="571"/>
      <c r="E49" s="577" t="s">
        <v>950</v>
      </c>
      <c r="F49" s="577"/>
      <c r="G49" s="577" t="s">
        <v>255</v>
      </c>
      <c r="H49" s="577">
        <f t="shared" ref="H49:Q49" si="17" xml:space="preserve"> H48 - H47</f>
        <v>0</v>
      </c>
      <c r="I49" s="577">
        <f t="shared" si="17"/>
        <v>0</v>
      </c>
      <c r="J49" s="577">
        <f t="shared" si="17"/>
        <v>0</v>
      </c>
      <c r="K49" s="577">
        <f t="shared" si="17"/>
        <v>0</v>
      </c>
      <c r="L49" s="577">
        <f t="shared" si="17"/>
        <v>-0.44697945446606013</v>
      </c>
      <c r="M49" s="577">
        <f t="shared" si="17"/>
        <v>0</v>
      </c>
      <c r="N49" s="577">
        <f t="shared" si="17"/>
        <v>0</v>
      </c>
      <c r="O49" s="577">
        <f t="shared" si="17"/>
        <v>0</v>
      </c>
      <c r="P49" s="577">
        <f t="shared" si="17"/>
        <v>0</v>
      </c>
      <c r="Q49" s="577">
        <f t="shared" si="17"/>
        <v>0</v>
      </c>
    </row>
    <row r="50" spans="1:17" s="259" customFormat="1" hidden="1" outlineLevel="1">
      <c r="A50" s="256"/>
      <c r="B50" s="257"/>
      <c r="C50" s="258"/>
      <c r="D50" s="255"/>
      <c r="E50" s="196"/>
      <c r="F50" s="274"/>
      <c r="G50" s="196"/>
      <c r="H50" s="196"/>
      <c r="I50" s="196"/>
      <c r="J50" s="196"/>
      <c r="K50" s="196"/>
      <c r="L50" s="196"/>
      <c r="M50" s="196"/>
      <c r="N50" s="196"/>
      <c r="O50" s="196"/>
      <c r="P50" s="196"/>
      <c r="Q50" s="196"/>
    </row>
    <row r="51" spans="1:17" s="259" customFormat="1" hidden="1" outlineLevel="1" collapsed="1">
      <c r="A51" s="256"/>
      <c r="B51" s="257" t="s">
        <v>951</v>
      </c>
      <c r="C51" s="258"/>
      <c r="D51" s="255"/>
      <c r="E51" s="196"/>
      <c r="F51" s="196"/>
      <c r="G51" s="196"/>
      <c r="H51" s="196"/>
      <c r="I51" s="196"/>
      <c r="J51" s="196"/>
      <c r="K51" s="196"/>
      <c r="L51" s="196"/>
      <c r="M51" s="196"/>
      <c r="N51" s="196"/>
      <c r="O51" s="196"/>
      <c r="P51" s="196"/>
      <c r="Q51" s="196"/>
    </row>
    <row r="52" spans="1:17" s="259" customFormat="1" hidden="1" outlineLevel="2">
      <c r="A52" s="256"/>
      <c r="B52" s="257"/>
      <c r="C52" s="258"/>
      <c r="D52" s="255"/>
      <c r="E52" s="196"/>
      <c r="F52" s="196"/>
      <c r="G52" s="196"/>
      <c r="H52" s="196"/>
      <c r="I52" s="196"/>
      <c r="J52" s="196"/>
      <c r="K52" s="196"/>
      <c r="L52" s="196"/>
      <c r="M52" s="196"/>
      <c r="N52" s="196"/>
      <c r="O52" s="196"/>
      <c r="P52" s="196"/>
      <c r="Q52" s="196"/>
    </row>
    <row r="53" spans="1:17" s="259" customFormat="1" hidden="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hidden="1" outlineLevel="2">
      <c r="A54" s="256"/>
      <c r="B54" s="257"/>
      <c r="C54" s="258"/>
      <c r="D54" s="255"/>
      <c r="E54" s="196" t="s">
        <v>952</v>
      </c>
      <c r="F54" s="274"/>
      <c r="G54" s="196" t="s">
        <v>255</v>
      </c>
      <c r="H54" s="274"/>
      <c r="I54" s="274"/>
      <c r="J54" s="274">
        <f t="shared" ref="J54:Q54" si="18" xml:space="preserve"> J44</f>
        <v>0</v>
      </c>
      <c r="K54" s="274">
        <f t="shared" si="18"/>
        <v>0</v>
      </c>
      <c r="L54" s="274">
        <f t="shared" si="18"/>
        <v>155.70985197566219</v>
      </c>
      <c r="M54" s="274">
        <f t="shared" si="18"/>
        <v>0</v>
      </c>
      <c r="N54" s="274">
        <f t="shared" si="18"/>
        <v>0</v>
      </c>
      <c r="O54" s="274">
        <f t="shared" si="18"/>
        <v>0</v>
      </c>
      <c r="P54" s="274">
        <f t="shared" si="18"/>
        <v>0</v>
      </c>
      <c r="Q54" s="274">
        <f t="shared" si="18"/>
        <v>0</v>
      </c>
    </row>
    <row r="55" spans="1:17" s="259" customFormat="1" hidden="1" outlineLevel="2">
      <c r="A55" s="256"/>
      <c r="B55" s="257"/>
      <c r="C55" s="258"/>
      <c r="D55" s="255"/>
      <c r="E55" s="196"/>
      <c r="F55" s="274"/>
      <c r="G55" s="196"/>
      <c r="H55" s="274"/>
      <c r="I55" s="274"/>
      <c r="J55" s="274"/>
      <c r="K55" s="274"/>
      <c r="L55" s="274"/>
      <c r="M55" s="274"/>
      <c r="N55" s="274"/>
      <c r="O55" s="274"/>
      <c r="P55" s="274"/>
      <c r="Q55" s="274"/>
    </row>
    <row r="56" spans="1:17" s="281" customFormat="1" hidden="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155.70985197566219</v>
      </c>
      <c r="N56" s="282">
        <f t="shared" si="19"/>
        <v>148.31346236296801</v>
      </c>
      <c r="O56" s="282">
        <f t="shared" si="19"/>
        <v>148.14211493758199</v>
      </c>
      <c r="P56" s="282">
        <f t="shared" si="19"/>
        <v>157.90002922325868</v>
      </c>
      <c r="Q56" s="282">
        <f t="shared" si="19"/>
        <v>0</v>
      </c>
    </row>
    <row r="57" spans="1:17" s="259" customFormat="1" hidden="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1.1287393877714991</v>
      </c>
      <c r="P57" s="263">
        <f xml:space="preserve"> Index!P$239</f>
        <v>0</v>
      </c>
      <c r="Q57" s="263">
        <f xml:space="preserve"> Index!Q$239</f>
        <v>0</v>
      </c>
    </row>
    <row r="58" spans="1:17" s="259" customFormat="1" hidden="1" outlineLevel="2">
      <c r="A58" s="256"/>
      <c r="B58" s="257"/>
      <c r="C58" s="258"/>
      <c r="D58" s="255"/>
      <c r="E58" s="196" t="s">
        <v>257</v>
      </c>
      <c r="F58" s="196"/>
      <c r="G58" s="196" t="s">
        <v>255</v>
      </c>
      <c r="H58" s="196"/>
      <c r="I58" s="196"/>
      <c r="J58" s="274">
        <f t="shared" ref="J58:Q58" si="20" xml:space="preserve"> J56 * (J57 - 1)</f>
        <v>0</v>
      </c>
      <c r="K58" s="274">
        <f t="shared" si="20"/>
        <v>0</v>
      </c>
      <c r="L58" s="274">
        <f t="shared" si="20"/>
        <v>0</v>
      </c>
      <c r="M58" s="274">
        <f xml:space="preserve"> M56 * (M57 - 1)</f>
        <v>1.3519529199938689</v>
      </c>
      <c r="N58" s="274">
        <f t="shared" si="20"/>
        <v>8.5668880951300466</v>
      </c>
      <c r="O58" s="274">
        <f t="shared" si="20"/>
        <v>19.071725180239351</v>
      </c>
      <c r="P58" s="274">
        <f t="shared" si="20"/>
        <v>-157.90002922325868</v>
      </c>
      <c r="Q58" s="274">
        <f t="shared" si="20"/>
        <v>0</v>
      </c>
    </row>
    <row r="59" spans="1:17" s="259" customFormat="1" hidden="1" outlineLevel="2">
      <c r="A59" s="256"/>
      <c r="B59" s="257"/>
      <c r="C59" s="258"/>
      <c r="D59" s="255"/>
      <c r="E59" s="196"/>
      <c r="F59" s="196"/>
      <c r="G59" s="196"/>
      <c r="H59" s="196"/>
      <c r="I59" s="196"/>
      <c r="J59" s="196"/>
      <c r="K59" s="196"/>
      <c r="L59" s="196"/>
      <c r="M59" s="196"/>
      <c r="N59" s="196"/>
      <c r="O59" s="196"/>
      <c r="P59" s="196"/>
      <c r="Q59" s="196"/>
    </row>
    <row r="60" spans="1:17" s="292" customFormat="1" hidden="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5.57E-2</v>
      </c>
      <c r="N60" s="291">
        <f xml:space="preserve"> Inp!N$110</f>
        <v>5.57E-2</v>
      </c>
      <c r="O60" s="291">
        <f xml:space="preserve"> Inp!O$110</f>
        <v>5.57E-2</v>
      </c>
      <c r="P60" s="291">
        <f xml:space="preserve"> Inp!P$110</f>
        <v>5.57E-2</v>
      </c>
      <c r="Q60" s="291">
        <f xml:space="preserve"> Inp!Q$110</f>
        <v>5.57E-2</v>
      </c>
    </row>
    <row r="61" spans="1:17" s="281" customFormat="1" hidden="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155.70985197566219</v>
      </c>
      <c r="N61" s="282">
        <f t="shared" si="21"/>
        <v>148.31346236296801</v>
      </c>
      <c r="O61" s="282">
        <f t="shared" si="21"/>
        <v>148.14211493758199</v>
      </c>
      <c r="P61" s="282">
        <f t="shared" si="21"/>
        <v>157.90002922325868</v>
      </c>
      <c r="Q61" s="282">
        <f t="shared" si="21"/>
        <v>0</v>
      </c>
    </row>
    <row r="62" spans="1:17" s="259" customFormat="1" hidden="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1.3519529199938689</v>
      </c>
      <c r="N62" s="274">
        <f t="shared" si="22"/>
        <v>8.5668880951300466</v>
      </c>
      <c r="O62" s="274">
        <f t="shared" si="22"/>
        <v>19.071725180239351</v>
      </c>
      <c r="P62" s="274">
        <f t="shared" si="22"/>
        <v>-157.90002922325868</v>
      </c>
      <c r="Q62" s="274">
        <f t="shared" si="22"/>
        <v>0</v>
      </c>
    </row>
    <row r="63" spans="1:17" s="259" customFormat="1" hidden="1" outlineLevel="2">
      <c r="A63" s="256"/>
      <c r="B63" s="257"/>
      <c r="C63" s="258"/>
      <c r="D63" s="255"/>
      <c r="E63" s="196" t="s">
        <v>953</v>
      </c>
      <c r="F63" s="196"/>
      <c r="G63" s="196" t="s">
        <v>255</v>
      </c>
      <c r="H63" s="274"/>
      <c r="I63" s="274"/>
      <c r="J63" s="274">
        <f t="shared" ref="J63:Q63" si="23" xml:space="preserve"> (J61 + J62) * J60</f>
        <v>0</v>
      </c>
      <c r="K63" s="274">
        <f t="shared" si="23"/>
        <v>0</v>
      </c>
      <c r="L63" s="274">
        <f t="shared" si="23"/>
        <v>0</v>
      </c>
      <c r="M63" s="274">
        <f xml:space="preserve"> (M61 + M62) * M60</f>
        <v>8.7483425326880422</v>
      </c>
      <c r="N63" s="274">
        <f t="shared" si="23"/>
        <v>8.7382355205160618</v>
      </c>
      <c r="O63" s="274">
        <f t="shared" si="23"/>
        <v>9.3138108945626499</v>
      </c>
      <c r="P63" s="274">
        <f t="shared" si="23"/>
        <v>0</v>
      </c>
      <c r="Q63" s="274">
        <f t="shared" si="23"/>
        <v>0</v>
      </c>
    </row>
    <row r="64" spans="1:17" s="259" customFormat="1" hidden="1" outlineLevel="2">
      <c r="A64" s="256"/>
      <c r="B64" s="257"/>
      <c r="C64" s="258"/>
      <c r="D64" s="255"/>
      <c r="E64" s="196"/>
      <c r="F64" s="196"/>
      <c r="G64" s="196"/>
      <c r="H64" s="274"/>
      <c r="I64" s="274"/>
      <c r="J64" s="274"/>
      <c r="K64" s="274"/>
      <c r="L64" s="274"/>
      <c r="M64" s="274"/>
      <c r="N64" s="274"/>
      <c r="O64" s="274"/>
      <c r="P64" s="274"/>
      <c r="Q64" s="274"/>
    </row>
    <row r="65" spans="1:17" s="259" customFormat="1" hidden="1" outlineLevel="2">
      <c r="A65" s="256"/>
      <c r="B65" s="257"/>
      <c r="C65" s="258"/>
      <c r="D65" s="255"/>
      <c r="E65" s="196" t="s">
        <v>954</v>
      </c>
      <c r="F65" s="196"/>
      <c r="G65" s="196" t="s">
        <v>255</v>
      </c>
      <c r="H65" s="274"/>
      <c r="I65" s="274"/>
      <c r="J65" s="274">
        <f t="shared" ref="J65:Q65" si="24" xml:space="preserve"> I68</f>
        <v>0</v>
      </c>
      <c r="K65" s="274">
        <f t="shared" si="24"/>
        <v>0</v>
      </c>
      <c r="L65" s="274">
        <f t="shared" si="24"/>
        <v>0</v>
      </c>
      <c r="M65" s="274">
        <f t="shared" si="24"/>
        <v>155.70985197566219</v>
      </c>
      <c r="N65" s="274">
        <f t="shared" si="24"/>
        <v>148.31346236296801</v>
      </c>
      <c r="O65" s="274">
        <f t="shared" si="24"/>
        <v>148.14211493758199</v>
      </c>
      <c r="P65" s="274">
        <f t="shared" si="24"/>
        <v>157.90002922325868</v>
      </c>
      <c r="Q65" s="274">
        <f t="shared" si="24"/>
        <v>0</v>
      </c>
    </row>
    <row r="66" spans="1:17" s="259" customFormat="1" hidden="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1.3519529199938689</v>
      </c>
      <c r="N66" s="274">
        <f t="shared" si="25"/>
        <v>8.5668880951300466</v>
      </c>
      <c r="O66" s="274">
        <f t="shared" si="25"/>
        <v>19.071725180239351</v>
      </c>
      <c r="P66" s="274">
        <f t="shared" si="25"/>
        <v>-157.90002922325868</v>
      </c>
      <c r="Q66" s="274">
        <f t="shared" si="25"/>
        <v>0</v>
      </c>
    </row>
    <row r="67" spans="1:17" s="259" customFormat="1" hidden="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8.7483425326880422</v>
      </c>
      <c r="N67" s="274">
        <f t="shared" si="26"/>
        <v>8.7382355205160618</v>
      </c>
      <c r="O67" s="274">
        <f t="shared" si="26"/>
        <v>9.3138108945626499</v>
      </c>
      <c r="P67" s="274">
        <f t="shared" si="26"/>
        <v>0</v>
      </c>
      <c r="Q67" s="274">
        <f t="shared" si="26"/>
        <v>0</v>
      </c>
    </row>
    <row r="68" spans="1:17" s="259" customFormat="1" hidden="1" outlineLevel="2">
      <c r="A68" s="256"/>
      <c r="B68" s="257"/>
      <c r="C68" s="258"/>
      <c r="D68" s="255"/>
      <c r="E68" s="196" t="s">
        <v>955</v>
      </c>
      <c r="F68" s="196"/>
      <c r="G68" s="196" t="s">
        <v>255</v>
      </c>
      <c r="H68" s="274"/>
      <c r="I68" s="274"/>
      <c r="J68" s="274">
        <f t="shared" ref="J68:Q68" si="27" xml:space="preserve"> IF(J53 = 1, J54, J65 + J66 - J67)</f>
        <v>0</v>
      </c>
      <c r="K68" s="274">
        <f t="shared" si="27"/>
        <v>0</v>
      </c>
      <c r="L68" s="274">
        <f t="shared" si="27"/>
        <v>155.70985197566219</v>
      </c>
      <c r="M68" s="274">
        <f xml:space="preserve"> IF(M53 = 1, M54, M65 + M66 - M67)</f>
        <v>148.31346236296801</v>
      </c>
      <c r="N68" s="274">
        <f t="shared" si="27"/>
        <v>148.14211493758199</v>
      </c>
      <c r="O68" s="274">
        <f t="shared" si="27"/>
        <v>157.90002922325868</v>
      </c>
      <c r="P68" s="274">
        <f t="shared" si="27"/>
        <v>0</v>
      </c>
      <c r="Q68" s="274">
        <f t="shared" si="27"/>
        <v>0</v>
      </c>
    </row>
    <row r="69" spans="1:17" s="259" customFormat="1" hidden="1" outlineLevel="1">
      <c r="A69" s="256"/>
      <c r="B69" s="257"/>
      <c r="C69" s="258"/>
      <c r="D69" s="255"/>
      <c r="E69" s="196"/>
      <c r="F69" s="196"/>
      <c r="G69" s="196"/>
      <c r="H69" s="196"/>
      <c r="I69" s="196"/>
      <c r="J69" s="196"/>
      <c r="K69" s="196"/>
      <c r="L69" s="196"/>
      <c r="M69" s="196"/>
      <c r="N69" s="196"/>
      <c r="O69" s="196"/>
      <c r="P69" s="196"/>
      <c r="Q69" s="196"/>
    </row>
    <row r="70" spans="1:17" s="259" customFormat="1" hidden="1" outlineLevel="1" collapsed="1">
      <c r="A70" s="256"/>
      <c r="B70" s="257" t="s">
        <v>956</v>
      </c>
      <c r="C70" s="258"/>
      <c r="D70" s="255"/>
      <c r="E70" s="196"/>
      <c r="F70" s="196"/>
      <c r="G70" s="196"/>
      <c r="H70" s="196"/>
      <c r="I70" s="196"/>
      <c r="J70" s="196"/>
      <c r="K70" s="196"/>
      <c r="L70" s="196"/>
      <c r="M70" s="196"/>
      <c r="N70" s="196"/>
      <c r="O70" s="196"/>
      <c r="P70" s="196"/>
      <c r="Q70" s="196"/>
    </row>
    <row r="71" spans="1:17" s="259" customFormat="1" hidden="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155.70985197566219</v>
      </c>
      <c r="N71" s="274">
        <f t="shared" si="28"/>
        <v>148.31346236296801</v>
      </c>
      <c r="O71" s="274">
        <f t="shared" si="28"/>
        <v>148.14211493758199</v>
      </c>
      <c r="P71" s="274">
        <f t="shared" si="28"/>
        <v>157.90002922325868</v>
      </c>
      <c r="Q71" s="274">
        <f t="shared" si="28"/>
        <v>0</v>
      </c>
    </row>
    <row r="72" spans="1:17" s="259" customFormat="1" hidden="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1.3519529199938689</v>
      </c>
      <c r="N72" s="274">
        <f t="shared" si="29"/>
        <v>8.5668880951300466</v>
      </c>
      <c r="O72" s="274">
        <f t="shared" si="29"/>
        <v>19.071725180239351</v>
      </c>
      <c r="P72" s="274">
        <f t="shared" si="29"/>
        <v>-157.90002922325868</v>
      </c>
      <c r="Q72" s="274">
        <f t="shared" si="29"/>
        <v>0</v>
      </c>
    </row>
    <row r="73" spans="1:17" s="259" customFormat="1" hidden="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8.7483425326880422</v>
      </c>
      <c r="N73" s="274">
        <f t="shared" si="30"/>
        <v>8.7382355205160618</v>
      </c>
      <c r="O73" s="274">
        <f t="shared" si="30"/>
        <v>9.3138108945626499</v>
      </c>
      <c r="P73" s="274">
        <f t="shared" si="30"/>
        <v>0</v>
      </c>
      <c r="Q73" s="274">
        <f t="shared" si="30"/>
        <v>0</v>
      </c>
    </row>
    <row r="74" spans="1:17" s="259" customFormat="1" hidden="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155.70985197566219</v>
      </c>
      <c r="M74" s="274">
        <f t="shared" si="31"/>
        <v>148.31346236296801</v>
      </c>
      <c r="N74" s="274">
        <f t="shared" si="31"/>
        <v>148.14211493758199</v>
      </c>
      <c r="O74" s="274">
        <f t="shared" si="31"/>
        <v>157.90002922325868</v>
      </c>
      <c r="P74" s="274">
        <f t="shared" si="31"/>
        <v>0</v>
      </c>
      <c r="Q74" s="274">
        <f t="shared" si="31"/>
        <v>0</v>
      </c>
    </row>
    <row r="75" spans="1:17" s="259" customFormat="1" hidden="1" outlineLevel="2">
      <c r="A75" s="256"/>
      <c r="B75" s="257"/>
      <c r="C75" s="258"/>
      <c r="D75" s="255"/>
      <c r="E75" s="196" t="s">
        <v>957</v>
      </c>
      <c r="F75" s="196"/>
      <c r="G75" s="196" t="s">
        <v>255</v>
      </c>
      <c r="H75" s="274"/>
      <c r="I75" s="274"/>
      <c r="J75" s="274">
        <f t="shared" ref="J75:Q75" si="32" xml:space="preserve"> ((J71 + J72) + J74) / 2</f>
        <v>0</v>
      </c>
      <c r="K75" s="274">
        <f t="shared" si="32"/>
        <v>0</v>
      </c>
      <c r="L75" s="274">
        <f t="shared" si="32"/>
        <v>77.854925987831095</v>
      </c>
      <c r="M75" s="274">
        <f t="shared" si="32"/>
        <v>152.68763362931202</v>
      </c>
      <c r="N75" s="274">
        <f t="shared" si="32"/>
        <v>152.51123269784003</v>
      </c>
      <c r="O75" s="274">
        <f t="shared" si="32"/>
        <v>162.55693467054002</v>
      </c>
      <c r="P75" s="274">
        <f t="shared" si="32"/>
        <v>0</v>
      </c>
      <c r="Q75" s="274">
        <f t="shared" si="32"/>
        <v>0</v>
      </c>
    </row>
    <row r="76" spans="1:17" s="259" customFormat="1" hidden="1" outlineLevel="2">
      <c r="A76" s="256"/>
      <c r="B76" s="257"/>
      <c r="C76" s="258"/>
      <c r="D76" s="255"/>
      <c r="E76" s="196"/>
      <c r="F76" s="196"/>
      <c r="G76" s="196"/>
      <c r="H76" s="196"/>
      <c r="I76" s="196"/>
      <c r="J76" s="196"/>
      <c r="K76" s="196"/>
      <c r="L76" s="196"/>
      <c r="M76" s="196"/>
      <c r="N76" s="196"/>
      <c r="O76" s="196"/>
      <c r="P76" s="196"/>
      <c r="Q76" s="196"/>
    </row>
    <row r="77" spans="1:17" s="259" customFormat="1" hidden="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1.1806332960179113</v>
      </c>
      <c r="P77" s="263">
        <f xml:space="preserve"> Index!P$199</f>
        <v>0</v>
      </c>
      <c r="Q77" s="263">
        <f xml:space="preserve"> Index!Q$199</f>
        <v>0</v>
      </c>
    </row>
    <row r="78" spans="1:17" s="259" customFormat="1" hidden="1" outlineLevel="2">
      <c r="A78" s="256"/>
      <c r="B78" s="257"/>
      <c r="C78" s="258"/>
      <c r="D78" s="255"/>
      <c r="E78" s="196"/>
      <c r="F78" s="196"/>
      <c r="G78" s="196"/>
      <c r="H78" s="196"/>
      <c r="I78" s="196"/>
      <c r="J78" s="196"/>
      <c r="K78" s="196"/>
      <c r="L78" s="196"/>
      <c r="M78" s="196"/>
      <c r="N78" s="196"/>
      <c r="O78" s="196"/>
      <c r="P78" s="196"/>
      <c r="Q78" s="196"/>
    </row>
    <row r="79" spans="1:17" s="573" customFormat="1" hidden="1" outlineLevel="2">
      <c r="A79" s="572"/>
      <c r="B79" s="570"/>
      <c r="C79" s="574"/>
      <c r="D79" s="571"/>
      <c r="E79" s="577" t="s">
        <v>958</v>
      </c>
      <c r="F79" s="577"/>
      <c r="G79" s="577" t="s">
        <v>255</v>
      </c>
      <c r="H79" s="577"/>
      <c r="I79" s="577"/>
      <c r="J79" s="577">
        <f t="shared" ref="J79:Q79" si="33" xml:space="preserve"> IF(J$13 = 1, J71 / J77, 0)</f>
        <v>0</v>
      </c>
      <c r="K79" s="577">
        <f t="shared" si="33"/>
        <v>0</v>
      </c>
      <c r="L79" s="577">
        <f t="shared" si="33"/>
        <v>0</v>
      </c>
      <c r="M79" s="577">
        <f xml:space="preserve"> IF(M$13 = 1, M71 / M77, 0)</f>
        <v>148.72889397446198</v>
      </c>
      <c r="N79" s="577">
        <f t="shared" si="33"/>
        <v>136.64418449324279</v>
      </c>
      <c r="O79" s="577">
        <f t="shared" si="33"/>
        <v>125.4768228519743</v>
      </c>
      <c r="P79" s="577">
        <f t="shared" si="33"/>
        <v>0</v>
      </c>
      <c r="Q79" s="577">
        <f t="shared" si="33"/>
        <v>0</v>
      </c>
    </row>
    <row r="80" spans="1:17" s="573" customFormat="1" hidden="1" outlineLevel="2">
      <c r="A80" s="572"/>
      <c r="B80" s="570"/>
      <c r="C80" s="574"/>
      <c r="D80" s="571" t="s">
        <v>719</v>
      </c>
      <c r="E80" s="577" t="s">
        <v>717</v>
      </c>
      <c r="F80" s="577"/>
      <c r="G80" s="577" t="s">
        <v>255</v>
      </c>
      <c r="H80" s="577"/>
      <c r="I80" s="577"/>
      <c r="J80" s="577">
        <f t="shared" ref="J80:Q80" si="34" xml:space="preserve"> IF(J$13 = 1, J72 / J77, 0)</f>
        <v>0</v>
      </c>
      <c r="K80" s="577">
        <f t="shared" si="34"/>
        <v>0</v>
      </c>
      <c r="L80" s="577">
        <f t="shared" si="34"/>
        <v>0</v>
      </c>
      <c r="M80" s="577">
        <f t="shared" si="34"/>
        <v>1.2913406566442618</v>
      </c>
      <c r="N80" s="577">
        <f t="shared" si="34"/>
        <v>7.8928468040147592</v>
      </c>
      <c r="O80" s="577">
        <f t="shared" si="34"/>
        <v>16.153809353476014</v>
      </c>
      <c r="P80" s="577">
        <f t="shared" si="34"/>
        <v>0</v>
      </c>
      <c r="Q80" s="577">
        <f t="shared" si="34"/>
        <v>0</v>
      </c>
    </row>
    <row r="81" spans="1:17" s="573" customFormat="1" hidden="1" outlineLevel="2">
      <c r="A81" s="572"/>
      <c r="B81" s="570"/>
      <c r="C81" s="574"/>
      <c r="D81" s="571" t="str">
        <f xml:space="preserve"> PR19FDPublishedTables!D$29</f>
        <v>less</v>
      </c>
      <c r="E81" s="577" t="s">
        <v>959</v>
      </c>
      <c r="F81" s="577"/>
      <c r="G81" s="577" t="s">
        <v>255</v>
      </c>
      <c r="H81" s="577"/>
      <c r="I81" s="577"/>
      <c r="J81" s="577">
        <f t="shared" ref="J81:Q81" si="35" xml:space="preserve"> IF(J$13 = 1, J73 / J77, 0)</f>
        <v>0</v>
      </c>
      <c r="K81" s="577">
        <f t="shared" si="35"/>
        <v>0</v>
      </c>
      <c r="L81" s="577">
        <f t="shared" si="35"/>
        <v>0</v>
      </c>
      <c r="M81" s="577">
        <f t="shared" si="35"/>
        <v>8.3561270689526168</v>
      </c>
      <c r="N81" s="577">
        <f t="shared" si="35"/>
        <v>8.0507126432572456</v>
      </c>
      <c r="O81" s="577">
        <f t="shared" si="35"/>
        <v>7.8888262138435836</v>
      </c>
      <c r="P81" s="577">
        <f t="shared" si="35"/>
        <v>0</v>
      </c>
      <c r="Q81" s="577">
        <f t="shared" si="35"/>
        <v>0</v>
      </c>
    </row>
    <row r="82" spans="1:17" s="573" customFormat="1" hidden="1" outlineLevel="2">
      <c r="A82" s="572"/>
      <c r="B82" s="570"/>
      <c r="C82" s="574"/>
      <c r="D82" s="571"/>
      <c r="E82" s="577" t="s">
        <v>960</v>
      </c>
      <c r="F82" s="577"/>
      <c r="G82" s="577" t="s">
        <v>255</v>
      </c>
      <c r="H82" s="577"/>
      <c r="I82" s="577"/>
      <c r="J82" s="577">
        <f t="shared" ref="J82:Q82" si="36" xml:space="preserve"> IF(J$13 = 1, J74 / J77, 0)</f>
        <v>0</v>
      </c>
      <c r="K82" s="577">
        <f t="shared" si="36"/>
        <v>0</v>
      </c>
      <c r="L82" s="577">
        <f t="shared" si="36"/>
        <v>149.91973275907549</v>
      </c>
      <c r="M82" s="577">
        <f t="shared" si="36"/>
        <v>141.66410756215362</v>
      </c>
      <c r="N82" s="577">
        <f t="shared" si="36"/>
        <v>136.48631865400031</v>
      </c>
      <c r="O82" s="577">
        <f t="shared" si="36"/>
        <v>133.74180599160673</v>
      </c>
      <c r="P82" s="577">
        <f t="shared" si="36"/>
        <v>0</v>
      </c>
      <c r="Q82" s="577">
        <f t="shared" si="36"/>
        <v>0</v>
      </c>
    </row>
    <row r="83" spans="1:17" s="573" customFormat="1" hidden="1" outlineLevel="2">
      <c r="A83" s="572"/>
      <c r="B83" s="570"/>
      <c r="C83" s="574"/>
      <c r="D83" s="571"/>
      <c r="E83" s="577" t="s">
        <v>961</v>
      </c>
      <c r="F83" s="577"/>
      <c r="G83" s="577" t="s">
        <v>255</v>
      </c>
      <c r="H83" s="577"/>
      <c r="I83" s="577"/>
      <c r="J83" s="577">
        <f t="shared" ref="J83:Q83" si="37" xml:space="preserve"> IF(J$10 = 1, 0, IF(J$13 = 1, J75 / J77,0))</f>
        <v>0</v>
      </c>
      <c r="K83" s="577">
        <f t="shared" si="37"/>
        <v>0</v>
      </c>
      <c r="L83" s="577">
        <f t="shared" si="37"/>
        <v>0</v>
      </c>
      <c r="M83" s="577">
        <f t="shared" si="37"/>
        <v>145.84217109662993</v>
      </c>
      <c r="N83" s="577">
        <f t="shared" si="37"/>
        <v>140.51167497562892</v>
      </c>
      <c r="O83" s="577">
        <f t="shared" si="37"/>
        <v>137.68621909852851</v>
      </c>
      <c r="P83" s="577">
        <f t="shared" si="37"/>
        <v>0</v>
      </c>
      <c r="Q83" s="577">
        <f t="shared" si="37"/>
        <v>0</v>
      </c>
    </row>
    <row r="84" spans="1:17" s="573" customFormat="1" hidden="1" outlineLevel="1">
      <c r="A84" s="572"/>
      <c r="B84" s="570"/>
      <c r="C84" s="574"/>
      <c r="D84" s="571"/>
      <c r="E84" s="577"/>
      <c r="F84" s="577"/>
      <c r="G84" s="577"/>
      <c r="H84" s="577"/>
      <c r="I84" s="577"/>
      <c r="J84" s="577"/>
      <c r="K84" s="577"/>
      <c r="L84" s="577"/>
      <c r="M84" s="577"/>
      <c r="N84" s="577"/>
      <c r="O84" s="577"/>
      <c r="P84" s="577"/>
      <c r="Q84" s="577"/>
    </row>
    <row r="85" spans="1:17" s="573" customFormat="1" hidden="1" outlineLevel="1" collapsed="1">
      <c r="A85" s="572"/>
      <c r="B85" s="602" t="s">
        <v>962</v>
      </c>
      <c r="C85" s="574"/>
      <c r="D85" s="571"/>
      <c r="E85" s="577"/>
      <c r="F85" s="577"/>
      <c r="G85" s="577"/>
      <c r="H85" s="577"/>
      <c r="I85" s="577"/>
      <c r="J85" s="577"/>
      <c r="K85" s="577"/>
      <c r="L85" s="577"/>
      <c r="M85" s="577"/>
      <c r="N85" s="577"/>
      <c r="O85" s="577"/>
      <c r="P85" s="577"/>
      <c r="Q85" s="577"/>
    </row>
    <row r="86" spans="1:17" s="573" customFormat="1" hidden="1" outlineLevel="2">
      <c r="A86" s="572"/>
      <c r="B86" s="570"/>
      <c r="C86" s="574"/>
      <c r="D86" s="571"/>
      <c r="E86" s="577"/>
      <c r="F86" s="577"/>
      <c r="G86" s="577"/>
      <c r="H86" s="577"/>
      <c r="I86" s="577"/>
      <c r="J86" s="577"/>
      <c r="K86" s="577"/>
      <c r="L86" s="577"/>
      <c r="M86" s="577"/>
      <c r="N86" s="577"/>
      <c r="O86" s="577"/>
      <c r="P86" s="577"/>
      <c r="Q86" s="577"/>
    </row>
    <row r="87" spans="1:17" s="607" customFormat="1" hidden="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149.91973275907526</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hidden="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149.91973275907529</v>
      </c>
      <c r="N88" s="575">
        <f xml:space="preserve"> PR19FDPublishedTables!N$72</f>
        <v>141.56920364439523</v>
      </c>
      <c r="O88" s="575">
        <f xml:space="preserve"> PR19FDPublishedTables!O$72</f>
        <v>133.68379900140226</v>
      </c>
      <c r="P88" s="575">
        <f xml:space="preserve"> PR19FDPublishedTables!P$72</f>
        <v>126.23761139702451</v>
      </c>
      <c r="Q88" s="575">
        <f xml:space="preserve"> PR19FDPublishedTables!Q$72</f>
        <v>119.20617644221034</v>
      </c>
    </row>
    <row r="89" spans="1:17" s="573" customFormat="1" hidden="1" outlineLevel="2">
      <c r="A89" s="572"/>
      <c r="B89" s="570"/>
      <c r="C89" s="574"/>
      <c r="D89" s="639"/>
      <c r="E89" s="577" t="s">
        <v>963</v>
      </c>
      <c r="F89" s="577"/>
      <c r="G89" s="577" t="s">
        <v>255</v>
      </c>
      <c r="H89" s="577"/>
      <c r="I89" s="577"/>
      <c r="J89" s="577">
        <f t="shared" ref="J89:Q89" si="38" xml:space="preserve"> IF(J$12 = 1, J88 * (J$17 - 1) * J$13, 0)</f>
        <v>0</v>
      </c>
      <c r="K89" s="577">
        <f t="shared" si="38"/>
        <v>0</v>
      </c>
      <c r="L89" s="577">
        <f t="shared" si="38"/>
        <v>0</v>
      </c>
      <c r="M89" s="577">
        <f t="shared" si="38"/>
        <v>1.2003735627796548</v>
      </c>
      <c r="N89" s="577">
        <f t="shared" si="38"/>
        <v>5.200854422435957</v>
      </c>
      <c r="O89" s="577">
        <f t="shared" si="38"/>
        <v>11.729586312853225</v>
      </c>
      <c r="P89" s="577">
        <f t="shared" si="38"/>
        <v>0</v>
      </c>
      <c r="Q89" s="577">
        <f t="shared" si="38"/>
        <v>0</v>
      </c>
    </row>
    <row r="90" spans="1:17" s="573" customFormat="1" hidden="1" outlineLevel="2">
      <c r="A90" s="572"/>
      <c r="B90" s="570"/>
      <c r="C90" s="574"/>
      <c r="D90" s="639"/>
      <c r="E90" s="577"/>
      <c r="F90" s="577"/>
      <c r="G90" s="577"/>
      <c r="H90" s="577"/>
      <c r="I90" s="577"/>
      <c r="J90" s="577"/>
      <c r="K90" s="577"/>
      <c r="L90" s="577"/>
      <c r="M90" s="577"/>
      <c r="N90" s="577"/>
      <c r="O90" s="577"/>
      <c r="P90" s="577"/>
      <c r="Q90" s="577"/>
    </row>
    <row r="91" spans="1:17" s="573" customFormat="1" hidden="1" outlineLevel="2">
      <c r="A91" s="572"/>
      <c r="B91" s="570"/>
      <c r="C91" s="574"/>
      <c r="D91" s="639"/>
      <c r="E91" s="577" t="s">
        <v>964</v>
      </c>
      <c r="F91" s="577"/>
      <c r="G91" s="577" t="s">
        <v>255</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148.71935919629564</v>
      </c>
      <c r="N91" s="577">
        <f t="shared" ref="N91" si="43" xml:space="preserve"> IF(N$12 = 1, N88 - N89, 0)</f>
        <v>136.36834922195928</v>
      </c>
      <c r="O91" s="577">
        <f t="shared" ref="O91" si="44" xml:space="preserve"> IF(O$12 = 1, O88 - O89, 0)</f>
        <v>121.95421268854903</v>
      </c>
      <c r="P91" s="577">
        <f t="shared" ref="P91" si="45" xml:space="preserve"> IF(P$12 = 1, P88 - P89, 0)</f>
        <v>126.23761139702451</v>
      </c>
      <c r="Q91" s="577">
        <f xml:space="preserve"> IF(Q$12 = 1, Q88 - Q89, 0)</f>
        <v>119.20617644221034</v>
      </c>
    </row>
    <row r="92" spans="1:17" s="573" customFormat="1" hidden="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1.2003735627796548</v>
      </c>
      <c r="N92" s="577">
        <f t="shared" si="48"/>
        <v>5.200854422435957</v>
      </c>
      <c r="O92" s="577">
        <f t="shared" si="48"/>
        <v>11.729586312853225</v>
      </c>
      <c r="P92" s="577">
        <f t="shared" si="48"/>
        <v>0</v>
      </c>
      <c r="Q92" s="577">
        <f t="shared" si="48"/>
        <v>0</v>
      </c>
    </row>
    <row r="93" spans="1:17" s="573" customFormat="1" hidden="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8.3505291146805085</v>
      </c>
      <c r="N93" s="575">
        <f xml:space="preserve"> PR19FDPublishedTables!N$73</f>
        <v>7.8854046429928042</v>
      </c>
      <c r="O93" s="575">
        <f xml:space="preserve"> PR19FDPublishedTables!O$73</f>
        <v>7.4461876043781041</v>
      </c>
      <c r="P93" s="575">
        <f xml:space="preserve"> PR19FDPublishedTables!P$73</f>
        <v>7.0314349548142419</v>
      </c>
      <c r="Q93" s="575">
        <f xml:space="preserve"> PR19FDPublishedTables!Q$73</f>
        <v>6.6397840278310936</v>
      </c>
    </row>
    <row r="94" spans="1:17" s="573" customFormat="1" hidden="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hidden="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141.56920364439478</v>
      </c>
      <c r="N95" s="575">
        <f xml:space="preserve"> PR19FDPublishedTables!N$75</f>
        <v>133.68379900140243</v>
      </c>
      <c r="O95" s="575">
        <f xml:space="preserve"> PR19FDPublishedTables!O$75</f>
        <v>126.23761139702415</v>
      </c>
      <c r="P95" s="575">
        <f xml:space="preserve"> PR19FDPublishedTables!P$75</f>
        <v>119.20617644221026</v>
      </c>
      <c r="Q95" s="575">
        <f xml:space="preserve"> PR19FDPublishedTables!Q$75</f>
        <v>112.56639241437924</v>
      </c>
    </row>
    <row r="96" spans="1:17" s="573" customFormat="1" hidden="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145.74446820173503</v>
      </c>
      <c r="N96" s="575">
        <f xml:space="preserve"> PR19FDPublishedTables!N$79</f>
        <v>137.62650132289883</v>
      </c>
      <c r="O96" s="575">
        <f xml:space="preserve"> PR19FDPublishedTables!O$79</f>
        <v>129.96070519921321</v>
      </c>
      <c r="P96" s="575">
        <f xml:space="preserve"> PR19FDPublishedTables!P$79</f>
        <v>122.72189391961739</v>
      </c>
      <c r="Q96" s="575">
        <f xml:space="preserve"> PR19FDPublishedTables!Q$79</f>
        <v>115.88628442829479</v>
      </c>
    </row>
    <row r="97" spans="1:17" s="573" customFormat="1" hidden="1" outlineLevel="2">
      <c r="A97" s="572"/>
      <c r="B97" s="570"/>
      <c r="C97" s="574"/>
      <c r="D97" s="571"/>
      <c r="E97" s="577"/>
      <c r="F97" s="577"/>
      <c r="G97" s="577"/>
      <c r="H97" s="577"/>
      <c r="I97" s="577"/>
      <c r="J97" s="577"/>
      <c r="K97" s="577"/>
      <c r="L97" s="577"/>
      <c r="M97" s="577"/>
      <c r="N97" s="577"/>
      <c r="O97" s="577"/>
      <c r="P97" s="577"/>
      <c r="Q97" s="577"/>
    </row>
    <row r="98" spans="1:17" s="607" customFormat="1" hidden="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hidden="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7.4606652164391782</v>
      </c>
      <c r="O99" s="575">
        <f xml:space="preserve"> PR19FDPublishedTables!O$110</f>
        <v>14.548957645264206</v>
      </c>
      <c r="P99" s="575">
        <f xml:space="preserve"> PR19FDPublishedTables!P$110</f>
        <v>19.762448697590212</v>
      </c>
      <c r="Q99" s="575">
        <f xml:space="preserve"> PR19FDPublishedTables!Q$110</f>
        <v>23.386193256490426</v>
      </c>
    </row>
    <row r="100" spans="1:17" s="573" customFormat="1" hidden="1" outlineLevel="2">
      <c r="A100" s="572"/>
      <c r="B100" s="570"/>
      <c r="C100" s="574"/>
      <c r="D100" s="639"/>
      <c r="E100" s="577" t="s">
        <v>965</v>
      </c>
      <c r="F100" s="577"/>
      <c r="G100" s="577" t="s">
        <v>255</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0.27408385924595113</v>
      </c>
      <c r="O100" s="577">
        <f t="shared" ref="O100" si="54" xml:space="preserve"> IF(O$12 = 1, O99 * (O$17 - 1) * O$13, 0)</f>
        <v>1.2765440220649495</v>
      </c>
      <c r="P100" s="577">
        <f t="shared" ref="P100" si="55" xml:space="preserve"> IF(P$12 = 1, P99 * (P$17 - 1) * P$13, 0)</f>
        <v>0</v>
      </c>
      <c r="Q100" s="577">
        <f t="shared" ref="Q100" si="56" xml:space="preserve"> IF(Q$12 = 1, Q99 * (Q$17 - 1) * Q$13, 0)</f>
        <v>0</v>
      </c>
    </row>
    <row r="101" spans="1:17" s="573" customFormat="1" hidden="1" outlineLevel="2">
      <c r="A101" s="572"/>
      <c r="B101" s="570"/>
      <c r="C101" s="574"/>
      <c r="D101" s="639"/>
      <c r="E101" s="577"/>
      <c r="F101" s="577"/>
      <c r="G101" s="577"/>
      <c r="H101" s="577"/>
      <c r="I101" s="577"/>
      <c r="J101" s="577"/>
      <c r="K101" s="577"/>
      <c r="L101" s="577"/>
      <c r="M101" s="577"/>
      <c r="N101" s="577"/>
      <c r="O101" s="577"/>
      <c r="P101" s="577"/>
      <c r="Q101" s="577"/>
    </row>
    <row r="102" spans="1:17" s="573" customFormat="1" hidden="1" outlineLevel="2">
      <c r="A102" s="572"/>
      <c r="B102" s="570"/>
      <c r="C102" s="574"/>
      <c r="D102" s="639"/>
      <c r="E102" s="577" t="s">
        <v>966</v>
      </c>
      <c r="F102" s="577"/>
      <c r="G102" s="577" t="s">
        <v>255</v>
      </c>
      <c r="H102" s="577"/>
      <c r="I102" s="577"/>
      <c r="J102" s="577">
        <f t="shared" ref="J102:P102" si="57" xml:space="preserve"> IF(J$12 = 1, J99 - J100, 0)</f>
        <v>0</v>
      </c>
      <c r="K102" s="577">
        <f t="shared" si="57"/>
        <v>0</v>
      </c>
      <c r="L102" s="577">
        <f t="shared" si="57"/>
        <v>0</v>
      </c>
      <c r="M102" s="577">
        <f xml:space="preserve"> IF(M$12 = 1, M99 - M100, 0)</f>
        <v>0</v>
      </c>
      <c r="N102" s="577">
        <f t="shared" si="57"/>
        <v>7.1865813571932273</v>
      </c>
      <c r="O102" s="577">
        <f t="shared" si="57"/>
        <v>13.272413623199256</v>
      </c>
      <c r="P102" s="577">
        <f t="shared" si="57"/>
        <v>19.762448697590212</v>
      </c>
      <c r="Q102" s="577">
        <f xml:space="preserve"> IF(Q$12 = 1, Q99 - Q100, 0)</f>
        <v>23.386193256490426</v>
      </c>
    </row>
    <row r="103" spans="1:17" s="573" customFormat="1" hidden="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0.27408385924595113</v>
      </c>
      <c r="O103" s="577">
        <f t="shared" si="58"/>
        <v>1.2765440220649495</v>
      </c>
      <c r="P103" s="577">
        <f t="shared" si="58"/>
        <v>0</v>
      </c>
      <c r="Q103" s="577">
        <f t="shared" si="58"/>
        <v>0</v>
      </c>
    </row>
    <row r="104" spans="1:17" s="573" customFormat="1" hidden="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7.6226464535776994</v>
      </c>
      <c r="N104" s="575">
        <f xml:space="preserve"> PR19FDPublishedTables!N$111</f>
        <v>7.5661514181595484</v>
      </c>
      <c r="O104" s="575">
        <f xml:space="preserve"> PR19FDPublishedTables!O$111</f>
        <v>5.9584385719026862</v>
      </c>
      <c r="P104" s="575">
        <f xml:space="preserve"> PR19FDPublishedTables!P$111</f>
        <v>4.560560540023304</v>
      </c>
      <c r="Q104" s="575">
        <f xml:space="preserve"> PR19FDPublishedTables!Q$111</f>
        <v>4.5412694673190312</v>
      </c>
    </row>
    <row r="105" spans="1:17" s="573" customFormat="1" hidden="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0.161981237138526</v>
      </c>
      <c r="N105" s="575">
        <f xml:space="preserve"> PR19FDPublishedTables!N$112</f>
        <v>0.47785898933455567</v>
      </c>
      <c r="O105" s="575">
        <f xml:space="preserve"> PR19FDPublishedTables!O$112</f>
        <v>0.74494751957665961</v>
      </c>
      <c r="P105" s="575">
        <f xml:space="preserve"> PR19FDPublishedTables!P$112</f>
        <v>0.9368159811230784</v>
      </c>
      <c r="Q105" s="575">
        <f xml:space="preserve"> PR19FDPublishedTables!Q$112</f>
        <v>1.0904151895813692</v>
      </c>
    </row>
    <row r="106" spans="1:17" s="573" customFormat="1" hidden="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7.4606652164391738</v>
      </c>
      <c r="N106" s="575">
        <f xml:space="preserve"> PR19FDPublishedTables!N$113</f>
        <v>14.548957645264172</v>
      </c>
      <c r="O106" s="575">
        <f xml:space="preserve"> PR19FDPublishedTables!O$113</f>
        <v>19.762448697590234</v>
      </c>
      <c r="P106" s="575">
        <f xml:space="preserve"> PR19FDPublishedTables!P$113</f>
        <v>23.386193256490436</v>
      </c>
      <c r="Q106" s="575">
        <f xml:space="preserve"> PR19FDPublishedTables!Q$113</f>
        <v>26.837047534228088</v>
      </c>
    </row>
    <row r="107" spans="1:17" s="573" customFormat="1" hidden="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3.7303326082195869</v>
      </c>
      <c r="N107" s="575">
        <f xml:space="preserve"> PR19FDPublishedTables!N$117</f>
        <v>11.004811430851674</v>
      </c>
      <c r="O107" s="575">
        <f xml:space="preserve"> PR19FDPublishedTables!O$117</f>
        <v>17.15570317142722</v>
      </c>
      <c r="P107" s="575">
        <f xml:space="preserve"> PR19FDPublishedTables!P$117</f>
        <v>21.574320977040323</v>
      </c>
      <c r="Q107" s="575">
        <f xml:space="preserve"> PR19FDPublishedTables!Q$117</f>
        <v>25.111620395359257</v>
      </c>
    </row>
    <row r="108" spans="1:17" s="573" customFormat="1" hidden="1" outlineLevel="1">
      <c r="A108" s="572"/>
      <c r="B108" s="570"/>
      <c r="C108" s="574"/>
      <c r="D108" s="571"/>
      <c r="E108" s="577"/>
      <c r="F108" s="577"/>
      <c r="G108" s="577"/>
      <c r="H108" s="577"/>
      <c r="I108" s="577"/>
      <c r="J108" s="577"/>
      <c r="K108" s="577"/>
      <c r="L108" s="577"/>
      <c r="M108" s="577"/>
      <c r="N108" s="577"/>
      <c r="O108" s="577"/>
      <c r="P108" s="577"/>
      <c r="Q108" s="577"/>
    </row>
    <row r="109" spans="1:17" s="573" customFormat="1" hidden="1" outlineLevel="1" collapsed="1">
      <c r="A109" s="572"/>
      <c r="B109" s="602" t="s">
        <v>967</v>
      </c>
      <c r="C109" s="574"/>
      <c r="D109" s="571"/>
      <c r="E109" s="577"/>
      <c r="F109" s="577"/>
      <c r="G109" s="577"/>
      <c r="H109" s="577"/>
      <c r="I109" s="577"/>
      <c r="J109" s="577"/>
      <c r="K109" s="577"/>
      <c r="L109" s="577"/>
      <c r="M109" s="577"/>
      <c r="N109" s="577"/>
      <c r="O109" s="577"/>
      <c r="P109" s="577"/>
      <c r="Q109" s="577"/>
    </row>
    <row r="110" spans="1:17" s="573" customFormat="1" hidden="1" outlineLevel="2">
      <c r="A110" s="572"/>
      <c r="B110" s="570"/>
      <c r="C110" s="574"/>
      <c r="D110" s="571"/>
      <c r="E110" s="577"/>
      <c r="F110" s="577"/>
      <c r="G110" s="577"/>
      <c r="H110" s="577"/>
      <c r="I110" s="577"/>
      <c r="J110" s="577"/>
      <c r="K110" s="577"/>
      <c r="L110" s="577"/>
      <c r="M110" s="577"/>
      <c r="N110" s="577"/>
      <c r="O110" s="577"/>
      <c r="P110" s="577"/>
      <c r="Q110" s="577"/>
    </row>
    <row r="111" spans="1:17" s="573" customFormat="1" hidden="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145.84217109662993</v>
      </c>
      <c r="N111" s="577">
        <f t="shared" si="59"/>
        <v>140.51167497562892</v>
      </c>
      <c r="O111" s="577">
        <f t="shared" si="59"/>
        <v>137.68621909852851</v>
      </c>
      <c r="P111" s="577">
        <f t="shared" si="59"/>
        <v>0</v>
      </c>
      <c r="Q111" s="577">
        <f t="shared" si="59"/>
        <v>0</v>
      </c>
    </row>
    <row r="112" spans="1:17" s="573" customFormat="1" hidden="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145.74446820173503</v>
      </c>
      <c r="N112" s="575">
        <f xml:space="preserve"> PR19FDPublishedTables!N$79</f>
        <v>137.62650132289883</v>
      </c>
      <c r="O112" s="575">
        <f xml:space="preserve"> PR19FDPublishedTables!O$79</f>
        <v>129.96070519921321</v>
      </c>
      <c r="P112" s="575">
        <f xml:space="preserve"> PR19FDPublishedTables!P$79</f>
        <v>122.72189391961739</v>
      </c>
      <c r="Q112" s="575">
        <f xml:space="preserve"> PR19FDPublishedTables!Q$79</f>
        <v>115.88628442829479</v>
      </c>
    </row>
    <row r="113" spans="1:17" s="573" customFormat="1" hidden="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3.7303326082195869</v>
      </c>
      <c r="N113" s="575">
        <f xml:space="preserve"> PR19FDPublishedTables!N$117</f>
        <v>11.004811430851674</v>
      </c>
      <c r="O113" s="575">
        <f xml:space="preserve"> PR19FDPublishedTables!O$117</f>
        <v>17.15570317142722</v>
      </c>
      <c r="P113" s="575">
        <f xml:space="preserve"> PR19FDPublishedTables!P$117</f>
        <v>21.574320977040323</v>
      </c>
      <c r="Q113" s="575">
        <f xml:space="preserve"> PR19FDPublishedTables!Q$117</f>
        <v>25.111620395359257</v>
      </c>
    </row>
    <row r="114" spans="1:17" s="573" customFormat="1" hidden="1" outlineLevel="2">
      <c r="A114" s="572"/>
      <c r="B114" s="570"/>
      <c r="C114" s="574"/>
      <c r="D114" s="571"/>
      <c r="E114" s="608" t="s">
        <v>968</v>
      </c>
      <c r="F114" s="608"/>
      <c r="G114" s="608" t="s">
        <v>255</v>
      </c>
      <c r="H114" s="608"/>
      <c r="I114" s="608"/>
      <c r="J114" s="609">
        <f t="shared" ref="J114:Q114" si="60" xml:space="preserve"> SUM(J111:J113)</f>
        <v>0</v>
      </c>
      <c r="K114" s="609">
        <f t="shared" si="60"/>
        <v>0</v>
      </c>
      <c r="L114" s="609">
        <f t="shared" si="60"/>
        <v>0</v>
      </c>
      <c r="M114" s="609">
        <f t="shared" si="60"/>
        <v>295.31697190658457</v>
      </c>
      <c r="N114" s="609">
        <f t="shared" si="60"/>
        <v>289.14298772937946</v>
      </c>
      <c r="O114" s="609">
        <f t="shared" si="60"/>
        <v>284.80262746916895</v>
      </c>
      <c r="P114" s="609">
        <f t="shared" si="60"/>
        <v>144.29621489665772</v>
      </c>
      <c r="Q114" s="609">
        <f t="shared" si="60"/>
        <v>140.99790482365404</v>
      </c>
    </row>
    <row r="115" spans="1:17" s="259" customFormat="1" hidden="1" outlineLevel="1">
      <c r="A115" s="256"/>
      <c r="B115" s="257"/>
      <c r="C115" s="258"/>
      <c r="D115" s="255"/>
      <c r="E115" s="196"/>
      <c r="F115" s="196"/>
      <c r="G115" s="196"/>
      <c r="H115" s="196"/>
      <c r="I115" s="196"/>
      <c r="J115" s="196"/>
      <c r="K115" s="196"/>
      <c r="L115" s="196"/>
      <c r="M115" s="196"/>
      <c r="N115" s="196"/>
      <c r="O115" s="196"/>
      <c r="P115" s="196"/>
      <c r="Q115" s="196"/>
    </row>
    <row r="116" spans="1:17" s="259" customFormat="1" hidden="1" outlineLevel="1" collapsed="1">
      <c r="A116" s="256"/>
      <c r="B116" s="257" t="s">
        <v>936</v>
      </c>
      <c r="C116" s="258"/>
      <c r="D116" s="255"/>
      <c r="E116" s="196"/>
      <c r="F116" s="196"/>
      <c r="G116" s="196"/>
      <c r="H116" s="196"/>
      <c r="I116" s="196"/>
      <c r="J116" s="196"/>
      <c r="K116" s="196"/>
      <c r="L116" s="196"/>
      <c r="M116" s="196"/>
      <c r="N116" s="196"/>
      <c r="O116" s="196"/>
      <c r="P116" s="196"/>
      <c r="Q116" s="196"/>
    </row>
    <row r="117" spans="1:17" s="259" customFormat="1" hidden="1" outlineLevel="2">
      <c r="A117" s="256"/>
      <c r="B117" s="257"/>
      <c r="C117" s="258"/>
      <c r="D117" s="255"/>
      <c r="E117" s="196"/>
      <c r="F117" s="196"/>
      <c r="G117" s="196"/>
      <c r="H117" s="196"/>
      <c r="I117" s="196"/>
      <c r="J117" s="196"/>
      <c r="K117" s="196"/>
      <c r="L117" s="196"/>
      <c r="M117" s="274"/>
      <c r="N117" s="196"/>
      <c r="O117" s="196"/>
      <c r="P117" s="196"/>
      <c r="Q117" s="196"/>
    </row>
    <row r="118" spans="1:17" s="259" customFormat="1" hidden="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1.1806332960179113</v>
      </c>
      <c r="P118" s="267">
        <f t="shared" si="61"/>
        <v>0</v>
      </c>
      <c r="Q118" s="267">
        <f t="shared" si="61"/>
        <v>0</v>
      </c>
    </row>
    <row r="119" spans="1:17" s="259" customFormat="1" hidden="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1.2166959859267552</v>
      </c>
      <c r="P119" s="267">
        <f t="shared" si="62"/>
        <v>0</v>
      </c>
      <c r="Q119" s="267">
        <f t="shared" si="62"/>
        <v>0</v>
      </c>
    </row>
    <row r="120" spans="1:17" s="259" customFormat="1" hidden="1" outlineLevel="1">
      <c r="A120" s="256"/>
      <c r="B120" s="257"/>
      <c r="C120" s="258"/>
      <c r="D120" s="255"/>
      <c r="E120" s="196"/>
      <c r="F120" s="196"/>
      <c r="G120" s="196"/>
      <c r="H120" s="196"/>
      <c r="I120" s="196"/>
      <c r="J120" s="196"/>
      <c r="K120" s="196"/>
      <c r="L120" s="196"/>
      <c r="M120" s="196"/>
      <c r="N120" s="196"/>
      <c r="O120" s="196"/>
      <c r="P120" s="196"/>
      <c r="Q120" s="196"/>
    </row>
    <row r="121" spans="1:17" s="259" customFormat="1" hidden="1" outlineLevel="1" collapsed="1">
      <c r="A121" s="256"/>
      <c r="B121" s="257" t="s">
        <v>969</v>
      </c>
      <c r="C121" s="258"/>
      <c r="D121" s="255"/>
      <c r="E121" s="196"/>
      <c r="F121" s="196"/>
      <c r="G121" s="196"/>
      <c r="H121" s="196"/>
      <c r="I121" s="196"/>
      <c r="J121" s="196"/>
      <c r="K121" s="196"/>
      <c r="L121" s="196"/>
      <c r="M121" s="196"/>
      <c r="N121" s="196"/>
      <c r="O121" s="196"/>
      <c r="P121" s="196"/>
      <c r="Q121" s="196"/>
    </row>
    <row r="122" spans="1:17" s="259" customFormat="1" hidden="1" outlineLevel="2">
      <c r="A122" s="256"/>
      <c r="B122" s="257"/>
      <c r="C122" s="258"/>
      <c r="D122" s="255"/>
      <c r="E122" s="196"/>
      <c r="F122" s="196"/>
      <c r="G122" s="196"/>
      <c r="H122" s="196"/>
      <c r="I122" s="196"/>
      <c r="J122" s="196"/>
      <c r="K122" s="196"/>
      <c r="L122" s="196"/>
      <c r="N122" s="196"/>
      <c r="O122" s="196"/>
      <c r="P122" s="196"/>
      <c r="Q122" s="196"/>
    </row>
    <row r="123" spans="1:17" s="526" customFormat="1" hidden="1" outlineLevel="2">
      <c r="A123" s="593"/>
      <c r="B123" s="594"/>
      <c r="C123" s="595"/>
      <c r="D123" s="596"/>
      <c r="E123" s="525" t="s">
        <v>970</v>
      </c>
      <c r="F123" s="525"/>
      <c r="G123" s="525" t="s">
        <v>255</v>
      </c>
      <c r="H123" s="525"/>
      <c r="I123" s="525"/>
      <c r="J123" s="525">
        <f t="shared" ref="J123:Q123" si="63" xml:space="preserve"> J79 * J119</f>
        <v>0</v>
      </c>
      <c r="K123" s="525">
        <f t="shared" si="63"/>
        <v>0</v>
      </c>
      <c r="L123" s="525">
        <f t="shared" si="63"/>
        <v>0</v>
      </c>
      <c r="M123" s="525">
        <f t="shared" si="63"/>
        <v>156.55422679352455</v>
      </c>
      <c r="N123" s="525">
        <f t="shared" si="63"/>
        <v>152.74953615988602</v>
      </c>
      <c r="O123" s="525">
        <f t="shared" si="63"/>
        <v>152.66714669083967</v>
      </c>
      <c r="P123" s="525">
        <f t="shared" si="63"/>
        <v>0</v>
      </c>
      <c r="Q123" s="525">
        <f t="shared" si="63"/>
        <v>0</v>
      </c>
    </row>
    <row r="124" spans="1:17" s="526" customFormat="1" hidden="1" outlineLevel="2">
      <c r="A124" s="593"/>
      <c r="B124" s="594"/>
      <c r="C124" s="595"/>
      <c r="D124" s="596" t="s">
        <v>719</v>
      </c>
      <c r="E124" s="525" t="s">
        <v>971</v>
      </c>
      <c r="F124" s="525"/>
      <c r="G124" s="525" t="s">
        <v>255</v>
      </c>
      <c r="H124" s="525"/>
      <c r="I124" s="525"/>
      <c r="J124" s="525">
        <f t="shared" ref="J124:Q124" si="64" xml:space="preserve"> J80 * J119</f>
        <v>0</v>
      </c>
      <c r="K124" s="525">
        <f t="shared" si="64"/>
        <v>0</v>
      </c>
      <c r="L124" s="525">
        <f t="shared" si="64"/>
        <v>0</v>
      </c>
      <c r="M124" s="525">
        <f t="shared" si="64"/>
        <v>1.3592842159015726</v>
      </c>
      <c r="N124" s="525">
        <f t="shared" si="64"/>
        <v>8.8231247657225609</v>
      </c>
      <c r="O124" s="525">
        <f t="shared" si="64"/>
        <v>19.654274997800339</v>
      </c>
      <c r="P124" s="525">
        <f t="shared" si="64"/>
        <v>0</v>
      </c>
      <c r="Q124" s="525">
        <f t="shared" si="64"/>
        <v>0</v>
      </c>
    </row>
    <row r="125" spans="1:17" s="526" customFormat="1" hidden="1" outlineLevel="2">
      <c r="A125" s="593"/>
      <c r="B125" s="594"/>
      <c r="C125" s="595"/>
      <c r="D125" s="596" t="s">
        <v>631</v>
      </c>
      <c r="E125" s="525" t="s">
        <v>972</v>
      </c>
      <c r="F125" s="525"/>
      <c r="G125" s="525" t="s">
        <v>255</v>
      </c>
      <c r="H125" s="525"/>
      <c r="I125" s="525"/>
      <c r="J125" s="525">
        <f t="shared" ref="J125:Q125" si="65" xml:space="preserve"> J81 * J119</f>
        <v>0</v>
      </c>
      <c r="K125" s="525">
        <f t="shared" si="65"/>
        <v>0</v>
      </c>
      <c r="L125" s="525">
        <f t="shared" si="65"/>
        <v>0</v>
      </c>
      <c r="M125" s="525">
        <f t="shared" si="65"/>
        <v>8.7957825632250337</v>
      </c>
      <c r="N125" s="525">
        <f t="shared" si="65"/>
        <v>8.9995972135563971</v>
      </c>
      <c r="O125" s="525">
        <f t="shared" si="65"/>
        <v>9.5983031880572511</v>
      </c>
      <c r="P125" s="525">
        <f t="shared" si="65"/>
        <v>0</v>
      </c>
      <c r="Q125" s="525">
        <f t="shared" si="65"/>
        <v>0</v>
      </c>
    </row>
    <row r="126" spans="1:17" s="526" customFormat="1" hidden="1" outlineLevel="2">
      <c r="A126" s="593"/>
      <c r="B126" s="594"/>
      <c r="C126" s="595"/>
      <c r="D126" s="596"/>
      <c r="E126" s="525" t="s">
        <v>973</v>
      </c>
      <c r="F126" s="525"/>
      <c r="G126" s="525" t="s">
        <v>255</v>
      </c>
      <c r="H126" s="525"/>
      <c r="I126" s="525"/>
      <c r="J126" s="525">
        <f t="shared" ref="J126:Q126" si="66" xml:space="preserve"> J82 * J119</f>
        <v>0</v>
      </c>
      <c r="K126" s="525">
        <f t="shared" si="66"/>
        <v>0</v>
      </c>
      <c r="L126" s="525">
        <f t="shared" si="66"/>
        <v>156.22532842765648</v>
      </c>
      <c r="M126" s="525">
        <f t="shared" si="66"/>
        <v>149.11772844620108</v>
      </c>
      <c r="N126" s="525">
        <f t="shared" si="66"/>
        <v>152.57306371205217</v>
      </c>
      <c r="O126" s="525">
        <f t="shared" si="66"/>
        <v>162.72311850058276</v>
      </c>
      <c r="P126" s="525">
        <f t="shared" si="66"/>
        <v>0</v>
      </c>
      <c r="Q126" s="525">
        <f t="shared" si="66"/>
        <v>0</v>
      </c>
    </row>
    <row r="127" spans="1:17" s="573" customFormat="1" hidden="1" outlineLevel="2">
      <c r="A127" s="572"/>
      <c r="B127" s="570"/>
      <c r="C127" s="574"/>
      <c r="D127" s="571"/>
      <c r="E127" s="577"/>
      <c r="F127" s="577"/>
      <c r="G127" s="577"/>
      <c r="H127" s="577"/>
      <c r="I127" s="577"/>
      <c r="J127" s="577"/>
      <c r="K127" s="577"/>
      <c r="L127" s="577"/>
      <c r="M127" s="274"/>
      <c r="N127" s="577"/>
      <c r="O127" s="577"/>
      <c r="P127" s="577"/>
      <c r="Q127" s="577"/>
    </row>
    <row r="128" spans="1:17" s="658" customFormat="1" hidden="1" outlineLevel="2">
      <c r="A128" s="654"/>
      <c r="B128" s="655"/>
      <c r="C128" s="656"/>
      <c r="D128" s="657"/>
      <c r="E128" s="645" t="s">
        <v>974</v>
      </c>
      <c r="F128" s="645"/>
      <c r="G128" s="645" t="s">
        <v>255</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156.54419034543736</v>
      </c>
      <c r="N128" s="645">
        <f t="shared" ref="N128" si="70" xml:space="preserve"> IF(N$11 = 1, N91 * N119 - (M132 - M126), N91 * N119)</f>
        <v>152.44118999863991</v>
      </c>
      <c r="O128" s="645">
        <f t="shared" ref="O128" si="71" xml:space="preserve"> IF(O$11 = 1, O91 * O119 - (N132 - N126), O91 * O119)</f>
        <v>148.38120104501536</v>
      </c>
      <c r="P128" s="645">
        <f t="shared" ref="P128" si="72" xml:space="preserve"> IF(P$11 = 1, P91 * P119 - (O132 - O126), P91 * P119)</f>
        <v>0</v>
      </c>
      <c r="Q128" s="645">
        <f t="shared" ref="Q128" si="73" xml:space="preserve"> IF(Q$11 = 1, Q91 * Q119 - (P132 - P126), Q91 * Q119)</f>
        <v>0</v>
      </c>
    </row>
    <row r="129" spans="1:17" s="658" customFormat="1" hidden="1" outlineLevel="2">
      <c r="A129" s="654"/>
      <c r="B129" s="655"/>
      <c r="C129" s="656"/>
      <c r="D129" s="657" t="s">
        <v>719</v>
      </c>
      <c r="E129" s="645" t="s">
        <v>975</v>
      </c>
      <c r="F129" s="645"/>
      <c r="G129" s="645" t="s">
        <v>255</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1.2635309115969438</v>
      </c>
      <c r="N129" s="645">
        <f>IF(N$11 = 1, (N92 - PR19FDPublishedTables!N62) * N119, N92 * N119)</f>
        <v>5.8138449404809442</v>
      </c>
      <c r="O129" s="645">
        <f>IF(O$11 = 1, (O92 - PR19FDPublishedTables!O62) * O119, O92 * O119)</f>
        <v>14.271340583429929</v>
      </c>
      <c r="P129" s="645">
        <f>IF(P$11 = 1, (P92 - PR19FDPublishedTables!P62) * P119, P92 * P119)</f>
        <v>0</v>
      </c>
      <c r="Q129" s="645">
        <f>IF(Q$11 = 1, (Q92 - PR19FDPublishedTables!Q62) * Q119, Q92 * Q119)</f>
        <v>0</v>
      </c>
    </row>
    <row r="130" spans="1:17" s="526" customFormat="1" hidden="1" outlineLevel="2">
      <c r="A130" s="593"/>
      <c r="B130" s="594"/>
      <c r="C130" s="595"/>
      <c r="D130" s="596" t="s">
        <v>631</v>
      </c>
      <c r="E130" s="525" t="s">
        <v>976</v>
      </c>
      <c r="F130" s="525"/>
      <c r="G130" s="525" t="s">
        <v>255</v>
      </c>
      <c r="H130" s="525"/>
      <c r="I130" s="525"/>
      <c r="J130" s="525">
        <f t="shared" ref="J130:Q130" si="74" xml:space="preserve"> J93 * J119</f>
        <v>0</v>
      </c>
      <c r="K130" s="525">
        <f t="shared" si="74"/>
        <v>0</v>
      </c>
      <c r="L130" s="525">
        <f t="shared" si="74"/>
        <v>0</v>
      </c>
      <c r="M130" s="525">
        <f t="shared" si="74"/>
        <v>8.7898900740168102</v>
      </c>
      <c r="N130" s="525">
        <f t="shared" si="74"/>
        <v>8.8148054461090215</v>
      </c>
      <c r="O130" s="525">
        <f t="shared" si="74"/>
        <v>9.0597465687044014</v>
      </c>
      <c r="P130" s="525">
        <f t="shared" si="74"/>
        <v>0</v>
      </c>
      <c r="Q130" s="525">
        <f t="shared" si="74"/>
        <v>0</v>
      </c>
    </row>
    <row r="131" spans="1:17" s="526" customFormat="1" hidden="1" outlineLevel="2">
      <c r="A131" s="593"/>
      <c r="B131" s="594"/>
      <c r="C131" s="595"/>
      <c r="D131" s="596" t="s">
        <v>631</v>
      </c>
      <c r="E131" s="525" t="s">
        <v>977</v>
      </c>
      <c r="F131" s="525"/>
      <c r="G131" s="525" t="s">
        <v>255</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hidden="1" outlineLevel="2">
      <c r="A132" s="593"/>
      <c r="B132" s="594"/>
      <c r="C132" s="595"/>
      <c r="D132" s="596"/>
      <c r="E132" s="525" t="s">
        <v>978</v>
      </c>
      <c r="F132" s="525"/>
      <c r="G132" s="525" t="s">
        <v>255</v>
      </c>
      <c r="H132" s="525"/>
      <c r="I132" s="525"/>
      <c r="J132" s="525">
        <f t="shared" ref="J132:Q132" si="76" xml:space="preserve"> IF( J$10 = 1, J87 * J119, J95 * J119)</f>
        <v>0</v>
      </c>
      <c r="K132" s="525">
        <f t="shared" si="76"/>
        <v>0</v>
      </c>
      <c r="L132" s="525">
        <f t="shared" si="76"/>
        <v>156.22532842765622</v>
      </c>
      <c r="M132" s="525">
        <f t="shared" si="76"/>
        <v>149.01783118301722</v>
      </c>
      <c r="N132" s="525">
        <f t="shared" si="76"/>
        <v>149.44022949301186</v>
      </c>
      <c r="O132" s="525">
        <f t="shared" si="76"/>
        <v>153.59279505974089</v>
      </c>
      <c r="P132" s="525">
        <f t="shared" si="76"/>
        <v>0</v>
      </c>
      <c r="Q132" s="525">
        <f t="shared" si="76"/>
        <v>0</v>
      </c>
    </row>
    <row r="133" spans="1:17" s="573" customFormat="1" hidden="1" outlineLevel="2">
      <c r="A133" s="572"/>
      <c r="B133" s="570"/>
      <c r="C133" s="574"/>
      <c r="D133" s="571"/>
      <c r="E133" s="577"/>
      <c r="F133" s="577"/>
      <c r="G133" s="577"/>
      <c r="H133" s="577"/>
      <c r="I133" s="577"/>
      <c r="J133" s="577"/>
      <c r="K133" s="577"/>
      <c r="L133" s="577"/>
      <c r="M133" s="577"/>
      <c r="N133" s="577"/>
      <c r="O133" s="577"/>
      <c r="P133" s="577"/>
      <c r="Q133" s="577"/>
    </row>
    <row r="134" spans="1:17" s="526" customFormat="1" hidden="1" outlineLevel="2">
      <c r="A134" s="593"/>
      <c r="B134" s="594"/>
      <c r="C134" s="595"/>
      <c r="D134" s="596"/>
      <c r="E134" s="525" t="s">
        <v>979</v>
      </c>
      <c r="F134" s="525"/>
      <c r="G134" s="525" t="s">
        <v>255</v>
      </c>
      <c r="H134" s="525"/>
      <c r="I134" s="525"/>
      <c r="J134" s="525">
        <f t="shared" ref="J134:Q134" si="77" xml:space="preserve"> J102 * J119</f>
        <v>0</v>
      </c>
      <c r="K134" s="525">
        <f t="shared" si="77"/>
        <v>0</v>
      </c>
      <c r="L134" s="525">
        <f t="shared" si="77"/>
        <v>0</v>
      </c>
      <c r="M134" s="525">
        <f t="shared" si="77"/>
        <v>0</v>
      </c>
      <c r="N134" s="525">
        <f t="shared" si="77"/>
        <v>8.0336164539869923</v>
      </c>
      <c r="O134" s="525">
        <f t="shared" si="77"/>
        <v>16.148492378906116</v>
      </c>
      <c r="P134" s="525">
        <f t="shared" si="77"/>
        <v>0</v>
      </c>
      <c r="Q134" s="525">
        <f t="shared" si="77"/>
        <v>0</v>
      </c>
    </row>
    <row r="135" spans="1:17" s="526" customFormat="1" hidden="1" outlineLevel="2">
      <c r="A135" s="593"/>
      <c r="B135" s="594"/>
      <c r="C135" s="595"/>
      <c r="D135" s="596" t="s">
        <v>719</v>
      </c>
      <c r="E135" s="525" t="s">
        <v>980</v>
      </c>
      <c r="F135" s="525"/>
      <c r="G135" s="525" t="s">
        <v>255</v>
      </c>
      <c r="H135" s="525"/>
      <c r="I135" s="525"/>
      <c r="J135" s="525">
        <f t="shared" ref="J135:Q135" si="78" xml:space="preserve"> J103 * J119</f>
        <v>0</v>
      </c>
      <c r="K135" s="525">
        <f t="shared" si="78"/>
        <v>0</v>
      </c>
      <c r="L135" s="525">
        <f t="shared" si="78"/>
        <v>0</v>
      </c>
      <c r="M135" s="525">
        <f t="shared" si="78"/>
        <v>0</v>
      </c>
      <c r="N135" s="525">
        <f t="shared" si="78"/>
        <v>0.30638832178621439</v>
      </c>
      <c r="O135" s="525">
        <f t="shared" si="78"/>
        <v>1.5531659875052193</v>
      </c>
      <c r="P135" s="525">
        <f t="shared" si="78"/>
        <v>0</v>
      </c>
      <c r="Q135" s="525">
        <f t="shared" si="78"/>
        <v>0</v>
      </c>
    </row>
    <row r="136" spans="1:17" s="526" customFormat="1" hidden="1" outlineLevel="2">
      <c r="A136" s="593"/>
      <c r="B136" s="594"/>
      <c r="C136" s="595"/>
      <c r="D136" s="596" t="s">
        <v>719</v>
      </c>
      <c r="E136" s="525" t="s">
        <v>981</v>
      </c>
      <c r="F136" s="525"/>
      <c r="G136" s="525" t="s">
        <v>255</v>
      </c>
      <c r="H136" s="525"/>
      <c r="I136" s="525"/>
      <c r="J136" s="525">
        <f t="shared" ref="J136:Q136" si="79" xml:space="preserve"> J104 * J119</f>
        <v>0</v>
      </c>
      <c r="K136" s="525">
        <f t="shared" si="79"/>
        <v>0</v>
      </c>
      <c r="L136" s="525">
        <f t="shared" si="79"/>
        <v>0</v>
      </c>
      <c r="M136" s="525">
        <f t="shared" si="79"/>
        <v>8.0237100523666118</v>
      </c>
      <c r="N136" s="525">
        <f t="shared" si="79"/>
        <v>8.457923942577203</v>
      </c>
      <c r="O136" s="525">
        <f t="shared" si="79"/>
        <v>7.2496082928251457</v>
      </c>
      <c r="P136" s="525">
        <f t="shared" si="79"/>
        <v>0</v>
      </c>
      <c r="Q136" s="525">
        <f t="shared" si="79"/>
        <v>0</v>
      </c>
    </row>
    <row r="137" spans="1:17" s="526" customFormat="1" hidden="1" outlineLevel="2">
      <c r="A137" s="593"/>
      <c r="B137" s="594"/>
      <c r="C137" s="595"/>
      <c r="D137" s="596" t="s">
        <v>631</v>
      </c>
      <c r="E137" s="525" t="s">
        <v>982</v>
      </c>
      <c r="F137" s="525"/>
      <c r="G137" s="525" t="s">
        <v>255</v>
      </c>
      <c r="H137" s="525"/>
      <c r="I137" s="525"/>
      <c r="J137" s="525">
        <f t="shared" ref="J137:Q137" si="80" xml:space="preserve"> J105 * J119</f>
        <v>0</v>
      </c>
      <c r="K137" s="525">
        <f t="shared" si="80"/>
        <v>0</v>
      </c>
      <c r="L137" s="525">
        <f t="shared" si="80"/>
        <v>0</v>
      </c>
      <c r="M137" s="525">
        <f t="shared" si="80"/>
        <v>0.17050383861279039</v>
      </c>
      <c r="N137" s="525">
        <f t="shared" si="80"/>
        <v>0.5341810867501271</v>
      </c>
      <c r="O137" s="525">
        <f t="shared" si="80"/>
        <v>0.90637465679501461</v>
      </c>
      <c r="P137" s="525">
        <f t="shared" si="80"/>
        <v>0</v>
      </c>
      <c r="Q137" s="525">
        <f t="shared" si="80"/>
        <v>0</v>
      </c>
    </row>
    <row r="138" spans="1:17" s="526" customFormat="1" hidden="1" outlineLevel="2">
      <c r="A138" s="593"/>
      <c r="B138" s="594"/>
      <c r="C138" s="595"/>
      <c r="D138" s="596"/>
      <c r="E138" s="525" t="s">
        <v>983</v>
      </c>
      <c r="F138" s="525"/>
      <c r="G138" s="525" t="s">
        <v>255</v>
      </c>
      <c r="H138" s="525"/>
      <c r="I138" s="525"/>
      <c r="J138" s="525">
        <f t="shared" ref="J138:Q138" si="81" xml:space="preserve"> IF( J$10 = 1, J98 * J119, J106 * J119)</f>
        <v>0</v>
      </c>
      <c r="K138" s="525">
        <f t="shared" si="81"/>
        <v>0</v>
      </c>
      <c r="L138" s="525">
        <f t="shared" si="81"/>
        <v>0</v>
      </c>
      <c r="M138" s="525">
        <f t="shared" si="81"/>
        <v>7.8532062137538228</v>
      </c>
      <c r="N138" s="525">
        <f t="shared" si="81"/>
        <v>16.263747631600285</v>
      </c>
      <c r="O138" s="525">
        <f t="shared" si="81"/>
        <v>24.044892002441468</v>
      </c>
      <c r="P138" s="525">
        <f t="shared" si="81"/>
        <v>0</v>
      </c>
      <c r="Q138" s="525">
        <f t="shared" si="81"/>
        <v>0</v>
      </c>
    </row>
    <row r="139" spans="1:17" s="526" customFormat="1" hidden="1" outlineLevel="2">
      <c r="A139" s="593"/>
      <c r="B139" s="594"/>
      <c r="C139" s="595"/>
      <c r="D139" s="596"/>
      <c r="E139" s="525"/>
      <c r="F139" s="525"/>
      <c r="G139" s="525"/>
      <c r="H139" s="525"/>
      <c r="I139" s="525"/>
      <c r="J139" s="525"/>
      <c r="K139" s="525"/>
      <c r="L139" s="525"/>
      <c r="M139" s="577"/>
      <c r="N139" s="525"/>
      <c r="O139" s="525"/>
      <c r="P139" s="525"/>
      <c r="Q139" s="525"/>
    </row>
    <row r="140" spans="1:17" s="526" customFormat="1" hidden="1" outlineLevel="2">
      <c r="A140" s="593"/>
      <c r="B140" s="594"/>
      <c r="C140" s="595"/>
      <c r="D140" s="596"/>
      <c r="E140" s="525" t="s">
        <v>984</v>
      </c>
      <c r="F140" s="525"/>
      <c r="G140" s="525" t="s">
        <v>255</v>
      </c>
      <c r="H140" s="525"/>
      <c r="I140" s="525"/>
      <c r="J140" s="525">
        <f xml:space="preserve"> J123 + J128 + J134</f>
        <v>0</v>
      </c>
      <c r="K140" s="525">
        <f t="shared" ref="K140:L140" si="82" xml:space="preserve"> K123 + K128 + K134</f>
        <v>0</v>
      </c>
      <c r="L140" s="525">
        <f t="shared" si="82"/>
        <v>0</v>
      </c>
      <c r="M140" s="525">
        <f xml:space="preserve"> M123 + M128 + M134</f>
        <v>313.09841713896191</v>
      </c>
      <c r="N140" s="525">
        <f t="shared" ref="N140:Q140" si="83" xml:space="preserve"> N123 + N128 + N134</f>
        <v>313.22434261251294</v>
      </c>
      <c r="O140" s="525">
        <f t="shared" si="83"/>
        <v>317.19684011476113</v>
      </c>
      <c r="P140" s="525">
        <f t="shared" si="83"/>
        <v>0</v>
      </c>
      <c r="Q140" s="525">
        <f t="shared" si="83"/>
        <v>0</v>
      </c>
    </row>
    <row r="141" spans="1:17" s="526" customFormat="1" hidden="1" outlineLevel="2">
      <c r="A141" s="593"/>
      <c r="B141" s="594"/>
      <c r="C141" s="595"/>
      <c r="D141" s="596" t="s">
        <v>719</v>
      </c>
      <c r="E141" s="525" t="s">
        <v>985</v>
      </c>
      <c r="F141" s="525"/>
      <c r="G141" s="525" t="s">
        <v>255</v>
      </c>
      <c r="H141" s="525"/>
      <c r="I141" s="525"/>
      <c r="J141" s="525">
        <f xml:space="preserve"> J124 + J129 + J135</f>
        <v>0</v>
      </c>
      <c r="K141" s="525">
        <f t="shared" ref="K141:Q141" si="84" xml:space="preserve"> K124 + K129 + K135</f>
        <v>0</v>
      </c>
      <c r="L141" s="525">
        <f t="shared" si="84"/>
        <v>0</v>
      </c>
      <c r="M141" s="525">
        <f xml:space="preserve"> M124 + M129 + M135</f>
        <v>2.6228151274985163</v>
      </c>
      <c r="N141" s="525">
        <f t="shared" si="84"/>
        <v>14.943358027989719</v>
      </c>
      <c r="O141" s="525">
        <f t="shared" si="84"/>
        <v>35.478781568735485</v>
      </c>
      <c r="P141" s="525">
        <f t="shared" si="84"/>
        <v>0</v>
      </c>
      <c r="Q141" s="525">
        <f t="shared" si="84"/>
        <v>0</v>
      </c>
    </row>
    <row r="142" spans="1:17" s="526" customFormat="1" hidden="1" outlineLevel="2">
      <c r="A142" s="593"/>
      <c r="B142" s="594"/>
      <c r="C142" s="595"/>
      <c r="D142" s="596" t="s">
        <v>719</v>
      </c>
      <c r="E142" s="525" t="s">
        <v>986</v>
      </c>
      <c r="F142" s="525"/>
      <c r="G142" s="525" t="s">
        <v>255</v>
      </c>
      <c r="H142" s="525"/>
      <c r="I142" s="525"/>
      <c r="J142" s="525">
        <f xml:space="preserve"> J136</f>
        <v>0</v>
      </c>
      <c r="K142" s="525">
        <f t="shared" ref="K142:L142" si="85" xml:space="preserve"> K136</f>
        <v>0</v>
      </c>
      <c r="L142" s="525">
        <f t="shared" si="85"/>
        <v>0</v>
      </c>
      <c r="M142" s="525">
        <f xml:space="preserve"> M136</f>
        <v>8.0237100523666118</v>
      </c>
      <c r="N142" s="525">
        <f t="shared" ref="N142:Q142" si="86" xml:space="preserve"> N136</f>
        <v>8.457923942577203</v>
      </c>
      <c r="O142" s="525">
        <f t="shared" si="86"/>
        <v>7.2496082928251457</v>
      </c>
      <c r="P142" s="525">
        <f t="shared" si="86"/>
        <v>0</v>
      </c>
      <c r="Q142" s="525">
        <f t="shared" si="86"/>
        <v>0</v>
      </c>
    </row>
    <row r="143" spans="1:17" s="526" customFormat="1" hidden="1" outlineLevel="2">
      <c r="A143" s="593"/>
      <c r="B143" s="594"/>
      <c r="C143" s="595"/>
      <c r="D143" s="596" t="s">
        <v>631</v>
      </c>
      <c r="E143" s="525" t="s">
        <v>987</v>
      </c>
      <c r="F143" s="525"/>
      <c r="G143" s="525" t="s">
        <v>255</v>
      </c>
      <c r="H143" s="525"/>
      <c r="I143" s="525"/>
      <c r="J143" s="525">
        <f xml:space="preserve"> J125 + J130 + J137</f>
        <v>0</v>
      </c>
      <c r="K143" s="525">
        <f t="shared" ref="K143:L143" si="87" xml:space="preserve"> K125 + K130 + K137</f>
        <v>0</v>
      </c>
      <c r="L143" s="525">
        <f t="shared" si="87"/>
        <v>0</v>
      </c>
      <c r="M143" s="525">
        <f xml:space="preserve"> M125 + M130 + M137</f>
        <v>17.756176475854634</v>
      </c>
      <c r="N143" s="525">
        <f t="shared" ref="N143:Q143" si="88" xml:space="preserve"> N125 + N130 + N137</f>
        <v>18.348583746415546</v>
      </c>
      <c r="O143" s="525">
        <f t="shared" si="88"/>
        <v>19.564424413556669</v>
      </c>
      <c r="P143" s="525">
        <f t="shared" si="88"/>
        <v>0</v>
      </c>
      <c r="Q143" s="525">
        <f t="shared" si="88"/>
        <v>0</v>
      </c>
    </row>
    <row r="144" spans="1:17" s="526" customFormat="1" hidden="1" outlineLevel="2">
      <c r="A144" s="593"/>
      <c r="B144" s="594"/>
      <c r="C144" s="595"/>
      <c r="D144" s="596" t="s">
        <v>631</v>
      </c>
      <c r="E144" s="525" t="s">
        <v>988</v>
      </c>
      <c r="F144" s="525"/>
      <c r="G144" s="525" t="s">
        <v>255</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hidden="1" outlineLevel="2">
      <c r="A145" s="593"/>
      <c r="B145" s="594"/>
      <c r="C145" s="595"/>
      <c r="D145" s="596"/>
      <c r="E145" s="525" t="s">
        <v>989</v>
      </c>
      <c r="F145" s="525"/>
      <c r="G145" s="525" t="s">
        <v>255</v>
      </c>
      <c r="H145" s="525"/>
      <c r="I145" s="525"/>
      <c r="J145" s="525">
        <f xml:space="preserve"> J126 + J132 + J138</f>
        <v>0</v>
      </c>
      <c r="K145" s="525">
        <f t="shared" ref="K145:L145" si="90" xml:space="preserve"> K126 + K132 + K138</f>
        <v>0</v>
      </c>
      <c r="L145" s="525">
        <f t="shared" si="90"/>
        <v>312.45065685531267</v>
      </c>
      <c r="M145" s="525">
        <f xml:space="preserve"> M126 + M132 + M138</f>
        <v>305.9887658429721</v>
      </c>
      <c r="N145" s="525">
        <f t="shared" ref="N145:Q145" si="91" xml:space="preserve"> N126 + N132 + N138</f>
        <v>318.2770408366643</v>
      </c>
      <c r="O145" s="525">
        <f t="shared" si="91"/>
        <v>340.36080556276517</v>
      </c>
      <c r="P145" s="525">
        <f t="shared" si="91"/>
        <v>0</v>
      </c>
      <c r="Q145" s="525">
        <f t="shared" si="91"/>
        <v>0</v>
      </c>
    </row>
    <row r="146" spans="1:17" s="526" customFormat="1" hidden="1" outlineLevel="2">
      <c r="A146" s="593"/>
      <c r="B146" s="594"/>
      <c r="C146" s="595"/>
      <c r="D146" s="596"/>
      <c r="E146" s="525"/>
      <c r="F146" s="525"/>
      <c r="G146" s="525"/>
      <c r="H146" s="525"/>
      <c r="I146" s="525"/>
      <c r="J146" s="525"/>
      <c r="K146" s="525"/>
      <c r="L146" s="525"/>
      <c r="M146" s="525"/>
      <c r="N146" s="525"/>
      <c r="O146" s="525"/>
      <c r="P146" s="525"/>
      <c r="Q146" s="525"/>
    </row>
    <row r="147" spans="1:17" s="526" customFormat="1" hidden="1" outlineLevel="2">
      <c r="A147" s="593"/>
      <c r="B147" s="594"/>
      <c r="C147" s="595"/>
      <c r="D147" s="596"/>
      <c r="E147" s="525" t="s">
        <v>990</v>
      </c>
      <c r="F147" s="525"/>
      <c r="G147" s="525" t="s">
        <v>255</v>
      </c>
      <c r="H147" s="525"/>
      <c r="I147" s="525"/>
      <c r="J147" s="525">
        <f t="shared" ref="J147:Q147" si="92" xml:space="preserve"> J83 * J118</f>
        <v>0</v>
      </c>
      <c r="K147" s="525">
        <f t="shared" si="92"/>
        <v>0</v>
      </c>
      <c r="L147" s="525">
        <f t="shared" si="92"/>
        <v>0</v>
      </c>
      <c r="M147" s="525">
        <f t="shared" si="92"/>
        <v>152.68763362931202</v>
      </c>
      <c r="N147" s="525">
        <f t="shared" si="92"/>
        <v>152.51123269784003</v>
      </c>
      <c r="O147" s="525">
        <f t="shared" si="92"/>
        <v>162.55693467054002</v>
      </c>
      <c r="P147" s="525">
        <f t="shared" si="92"/>
        <v>0</v>
      </c>
      <c r="Q147" s="525">
        <f t="shared" si="92"/>
        <v>0</v>
      </c>
    </row>
    <row r="148" spans="1:17" s="526" customFormat="1" hidden="1" outlineLevel="2">
      <c r="A148" s="593"/>
      <c r="B148" s="594"/>
      <c r="C148" s="595"/>
      <c r="D148" s="596"/>
      <c r="E148" s="525" t="s">
        <v>991</v>
      </c>
      <c r="F148" s="525"/>
      <c r="G148" s="525" t="s">
        <v>255</v>
      </c>
      <c r="H148" s="525"/>
      <c r="I148" s="525"/>
      <c r="J148" s="525">
        <f t="shared" ref="J148:Q148" si="93" xml:space="preserve"> J96 * J118</f>
        <v>0</v>
      </c>
      <c r="K148" s="525">
        <f t="shared" si="93"/>
        <v>0</v>
      </c>
      <c r="L148" s="525">
        <f t="shared" si="93"/>
        <v>0</v>
      </c>
      <c r="M148" s="525">
        <f t="shared" si="93"/>
        <v>152.58534480771769</v>
      </c>
      <c r="N148" s="525">
        <f t="shared" si="93"/>
        <v>149.37966807588589</v>
      </c>
      <c r="O148" s="525">
        <f t="shared" si="93"/>
        <v>153.43593573215921</v>
      </c>
      <c r="P148" s="525">
        <f t="shared" si="93"/>
        <v>0</v>
      </c>
      <c r="Q148" s="525">
        <f t="shared" si="93"/>
        <v>0</v>
      </c>
    </row>
    <row r="149" spans="1:17" s="526" customFormat="1" hidden="1" outlineLevel="2">
      <c r="A149" s="593"/>
      <c r="B149" s="594"/>
      <c r="C149" s="595"/>
      <c r="D149" s="596"/>
      <c r="E149" s="525" t="s">
        <v>992</v>
      </c>
      <c r="F149" s="525"/>
      <c r="G149" s="525" t="s">
        <v>255</v>
      </c>
      <c r="H149" s="525"/>
      <c r="I149" s="525"/>
      <c r="J149" s="525">
        <f t="shared" ref="J149:Q149" si="94" xml:space="preserve"> J107 * J118</f>
        <v>0</v>
      </c>
      <c r="K149" s="525">
        <f t="shared" si="94"/>
        <v>0</v>
      </c>
      <c r="L149" s="525">
        <f t="shared" si="94"/>
        <v>0</v>
      </c>
      <c r="M149" s="525">
        <f t="shared" si="94"/>
        <v>3.9054249831616077</v>
      </c>
      <c r="N149" s="525">
        <f t="shared" si="94"/>
        <v>11.944611415511007</v>
      </c>
      <c r="O149" s="525">
        <f t="shared" si="94"/>
        <v>20.254594380787054</v>
      </c>
      <c r="P149" s="525">
        <f t="shared" si="94"/>
        <v>0</v>
      </c>
      <c r="Q149" s="525">
        <f t="shared" si="94"/>
        <v>0</v>
      </c>
    </row>
    <row r="150" spans="1:17" s="529" customFormat="1" hidden="1" outlineLevel="2">
      <c r="A150" s="597"/>
      <c r="B150" s="598"/>
      <c r="C150" s="599"/>
      <c r="D150" s="600"/>
      <c r="E150" s="601" t="s">
        <v>993</v>
      </c>
      <c r="F150" s="528"/>
      <c r="G150" s="528" t="s">
        <v>255</v>
      </c>
      <c r="H150" s="528"/>
      <c r="I150" s="528"/>
      <c r="J150" s="528">
        <f t="shared" ref="J150:Q150" si="95" xml:space="preserve"> SUM(J147:J149)</f>
        <v>0</v>
      </c>
      <c r="K150" s="528">
        <f t="shared" si="95"/>
        <v>0</v>
      </c>
      <c r="L150" s="528">
        <f t="shared" si="95"/>
        <v>0</v>
      </c>
      <c r="M150" s="528">
        <f t="shared" si="95"/>
        <v>309.17840342019127</v>
      </c>
      <c r="N150" s="528">
        <f t="shared" si="95"/>
        <v>313.83551218923691</v>
      </c>
      <c r="O150" s="528">
        <f t="shared" si="95"/>
        <v>336.24746478348629</v>
      </c>
      <c r="P150" s="528">
        <f t="shared" si="95"/>
        <v>0</v>
      </c>
      <c r="Q150" s="528">
        <f t="shared" si="95"/>
        <v>0</v>
      </c>
    </row>
    <row r="151" spans="1:17" s="573" customFormat="1" hidden="1" outlineLevel="1">
      <c r="A151" s="572"/>
      <c r="B151" s="570"/>
      <c r="C151" s="574"/>
      <c r="D151" s="571"/>
      <c r="E151" s="577"/>
      <c r="F151" s="577"/>
      <c r="G151" s="577"/>
      <c r="H151" s="577"/>
      <c r="I151" s="577"/>
      <c r="J151" s="577"/>
      <c r="K151" s="577"/>
      <c r="L151" s="577"/>
      <c r="M151" s="577"/>
      <c r="N151" s="577"/>
      <c r="O151" s="577"/>
      <c r="P151" s="577"/>
      <c r="Q151" s="577"/>
    </row>
    <row r="152" spans="1:17" s="573" customFormat="1" hidden="1" outlineLevel="1" collapsed="1">
      <c r="A152" s="572"/>
      <c r="B152" s="570" t="s">
        <v>994</v>
      </c>
      <c r="C152" s="574"/>
      <c r="D152" s="571"/>
      <c r="E152" s="577"/>
      <c r="F152" s="577"/>
      <c r="G152" s="577"/>
      <c r="H152" s="577"/>
      <c r="I152" s="577"/>
      <c r="J152" s="577"/>
      <c r="K152" s="577"/>
      <c r="L152" s="577"/>
      <c r="M152" s="577"/>
      <c r="N152" s="577"/>
      <c r="O152" s="577"/>
      <c r="P152" s="577"/>
      <c r="Q152" s="577"/>
    </row>
    <row r="153" spans="1:17" s="573" customFormat="1" hidden="1" outlineLevel="2">
      <c r="A153" s="572"/>
      <c r="B153" s="570"/>
      <c r="C153" s="574"/>
      <c r="D153" s="571"/>
      <c r="E153" s="577"/>
      <c r="F153" s="577"/>
      <c r="G153" s="577"/>
      <c r="H153" s="577"/>
      <c r="I153" s="577"/>
      <c r="J153" s="577"/>
      <c r="K153" s="577"/>
      <c r="L153" s="577"/>
      <c r="M153" s="577"/>
      <c r="N153" s="577"/>
      <c r="O153" s="577"/>
      <c r="P153" s="577"/>
      <c r="Q153" s="577"/>
    </row>
    <row r="154" spans="1:17" s="573" customFormat="1" hidden="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156.22532842765648</v>
      </c>
      <c r="M154" s="577">
        <f t="shared" si="96"/>
        <v>149.11772844620108</v>
      </c>
      <c r="N154" s="577">
        <f t="shared" si="96"/>
        <v>152.57306371205217</v>
      </c>
      <c r="O154" s="577">
        <f t="shared" si="96"/>
        <v>162.72311850058276</v>
      </c>
      <c r="P154" s="577">
        <f t="shared" si="96"/>
        <v>0</v>
      </c>
      <c r="Q154" s="577">
        <f t="shared" si="96"/>
        <v>0</v>
      </c>
    </row>
    <row r="155" spans="1:17" s="573" customFormat="1" hidden="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156.22532842765622</v>
      </c>
      <c r="M155" s="577">
        <f t="shared" si="97"/>
        <v>149.01783118301722</v>
      </c>
      <c r="N155" s="577">
        <f t="shared" si="97"/>
        <v>149.44022949301186</v>
      </c>
      <c r="O155" s="577">
        <f t="shared" si="97"/>
        <v>153.59279505974089</v>
      </c>
      <c r="P155" s="577">
        <f t="shared" si="97"/>
        <v>0</v>
      </c>
      <c r="Q155" s="577">
        <f t="shared" si="97"/>
        <v>0</v>
      </c>
    </row>
    <row r="156" spans="1:17" s="573" customFormat="1" hidden="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7.8532062137538228</v>
      </c>
      <c r="N156" s="577">
        <f t="shared" si="98"/>
        <v>16.263747631600285</v>
      </c>
      <c r="O156" s="577">
        <f t="shared" si="98"/>
        <v>24.044892002441468</v>
      </c>
      <c r="P156" s="577">
        <f t="shared" si="98"/>
        <v>0</v>
      </c>
      <c r="Q156" s="577">
        <f t="shared" si="98"/>
        <v>0</v>
      </c>
    </row>
    <row r="157" spans="1:17" s="446" customFormat="1" hidden="1" outlineLevel="2">
      <c r="A157" s="640"/>
      <c r="B157" s="587"/>
      <c r="C157" s="588"/>
      <c r="D157" s="589"/>
      <c r="E157" s="590" t="s">
        <v>995</v>
      </c>
      <c r="F157" s="590"/>
      <c r="G157" s="590" t="s">
        <v>255</v>
      </c>
      <c r="H157" s="590"/>
      <c r="I157" s="590"/>
      <c r="J157" s="610">
        <f t="shared" ref="J157:Q157" si="99" xml:space="preserve"> SUM(J154:J156)</f>
        <v>0</v>
      </c>
      <c r="K157" s="610">
        <f t="shared" si="99"/>
        <v>0</v>
      </c>
      <c r="L157" s="610">
        <f t="shared" si="99"/>
        <v>312.45065685531267</v>
      </c>
      <c r="M157" s="610">
        <f t="shared" si="99"/>
        <v>305.9887658429721</v>
      </c>
      <c r="N157" s="610">
        <f t="shared" si="99"/>
        <v>318.2770408366643</v>
      </c>
      <c r="O157" s="610">
        <f t="shared" si="99"/>
        <v>340.36080556276517</v>
      </c>
      <c r="P157" s="610">
        <f t="shared" si="99"/>
        <v>0</v>
      </c>
      <c r="Q157" s="610">
        <f t="shared" si="99"/>
        <v>0</v>
      </c>
    </row>
    <row r="158" spans="1:17" s="573" customFormat="1" hidden="1" outlineLevel="2">
      <c r="A158" s="572"/>
      <c r="B158" s="570"/>
      <c r="C158" s="574"/>
      <c r="D158" s="571"/>
      <c r="E158" s="577"/>
      <c r="F158" s="577"/>
      <c r="G158" s="577"/>
      <c r="H158" s="577"/>
      <c r="I158" s="577"/>
      <c r="J158" s="577"/>
      <c r="K158" s="577"/>
      <c r="L158" s="577"/>
      <c r="M158" s="577"/>
      <c r="N158" s="577"/>
      <c r="O158" s="577"/>
      <c r="P158" s="577"/>
      <c r="Q158" s="577"/>
    </row>
    <row r="159" spans="1:17" s="573" customFormat="1" hidden="1" outlineLevel="2">
      <c r="A159" s="572"/>
      <c r="B159" s="570"/>
      <c r="C159" s="574"/>
      <c r="D159" s="571"/>
      <c r="E159" s="577" t="s">
        <v>996</v>
      </c>
      <c r="F159" s="577"/>
      <c r="G159" s="577" t="s">
        <v>255</v>
      </c>
      <c r="H159" s="577"/>
      <c r="I159" s="577"/>
      <c r="J159" s="577">
        <f t="shared" ref="J159:Q161" si="100" xml:space="preserve"> I154 * J$22</f>
        <v>0</v>
      </c>
      <c r="K159" s="577">
        <f t="shared" si="100"/>
        <v>0</v>
      </c>
      <c r="L159" s="577">
        <f t="shared" si="100"/>
        <v>0</v>
      </c>
      <c r="M159" s="577">
        <f xml:space="preserve"> L154 * M$22</f>
        <v>157.80772125703425</v>
      </c>
      <c r="N159" s="577">
        <f xml:space="preserve"> M154 * N$22</f>
        <v>158.36112455772496</v>
      </c>
      <c r="O159" s="577">
        <f t="shared" ref="O159:Q159" si="101" xml:space="preserve"> N154 * O$22</f>
        <v>166.06235604024218</v>
      </c>
      <c r="P159" s="577">
        <f t="shared" si="101"/>
        <v>0</v>
      </c>
      <c r="Q159" s="577">
        <f t="shared" si="101"/>
        <v>0</v>
      </c>
    </row>
    <row r="160" spans="1:17" s="573" customFormat="1" hidden="1" outlineLevel="2">
      <c r="A160" s="572"/>
      <c r="B160" s="570"/>
      <c r="C160" s="574"/>
      <c r="D160" s="571" t="s">
        <v>719</v>
      </c>
      <c r="E160" s="577" t="s">
        <v>997</v>
      </c>
      <c r="F160" s="577"/>
      <c r="G160" s="577" t="s">
        <v>255</v>
      </c>
      <c r="H160" s="577"/>
      <c r="I160" s="577"/>
      <c r="J160" s="577">
        <f t="shared" si="100"/>
        <v>0</v>
      </c>
      <c r="K160" s="577">
        <f t="shared" si="100"/>
        <v>0</v>
      </c>
      <c r="L160" s="577">
        <f t="shared" si="100"/>
        <v>0</v>
      </c>
      <c r="M160" s="577">
        <f t="shared" si="100"/>
        <v>157.80772125703399</v>
      </c>
      <c r="N160" s="577">
        <f t="shared" si="100"/>
        <v>158.25503493912041</v>
      </c>
      <c r="O160" s="577">
        <f t="shared" si="100"/>
        <v>162.6525416284455</v>
      </c>
      <c r="P160" s="577">
        <f t="shared" si="100"/>
        <v>0</v>
      </c>
      <c r="Q160" s="577">
        <f t="shared" si="100"/>
        <v>0</v>
      </c>
    </row>
    <row r="161" spans="1:17" s="573" customFormat="1" hidden="1" outlineLevel="2">
      <c r="A161" s="572"/>
      <c r="B161" s="570"/>
      <c r="C161" s="574"/>
      <c r="D161" s="571" t="s">
        <v>719</v>
      </c>
      <c r="E161" s="577" t="s">
        <v>998</v>
      </c>
      <c r="F161" s="577"/>
      <c r="G161" s="577" t="s">
        <v>255</v>
      </c>
      <c r="H161" s="577"/>
      <c r="I161" s="577"/>
      <c r="J161" s="577">
        <f t="shared" si="100"/>
        <v>0</v>
      </c>
      <c r="K161" s="577">
        <f t="shared" si="100"/>
        <v>0</v>
      </c>
      <c r="L161" s="577">
        <f t="shared" si="100"/>
        <v>0</v>
      </c>
      <c r="M161" s="577">
        <f t="shared" si="100"/>
        <v>0</v>
      </c>
      <c r="N161" s="577">
        <f t="shared" si="100"/>
        <v>8.3400047757732025</v>
      </c>
      <c r="O161" s="577">
        <f t="shared" si="100"/>
        <v>17.701658366411298</v>
      </c>
      <c r="P161" s="577">
        <f t="shared" si="100"/>
        <v>0</v>
      </c>
      <c r="Q161" s="577">
        <f t="shared" si="100"/>
        <v>0</v>
      </c>
    </row>
    <row r="162" spans="1:17" s="446" customFormat="1" hidden="1" outlineLevel="2">
      <c r="A162" s="586"/>
      <c r="B162" s="587"/>
      <c r="C162" s="588"/>
      <c r="D162" s="589"/>
      <c r="E162" s="590" t="s">
        <v>999</v>
      </c>
      <c r="F162" s="590"/>
      <c r="G162" s="590" t="s">
        <v>255</v>
      </c>
      <c r="H162" s="590"/>
      <c r="I162" s="590"/>
      <c r="J162" s="610">
        <f t="shared" ref="J162" si="102" xml:space="preserve"> SUM(J159:J161)</f>
        <v>0</v>
      </c>
      <c r="K162" s="610">
        <f t="shared" ref="K162:Q162" si="103" xml:space="preserve"> SUM(K159:K161)</f>
        <v>0</v>
      </c>
      <c r="L162" s="610">
        <f t="shared" si="103"/>
        <v>0</v>
      </c>
      <c r="M162" s="610">
        <f t="shared" si="103"/>
        <v>315.61544251406826</v>
      </c>
      <c r="N162" s="610">
        <f t="shared" si="103"/>
        <v>324.95616427261859</v>
      </c>
      <c r="O162" s="610">
        <f t="shared" si="103"/>
        <v>346.41655603509901</v>
      </c>
      <c r="P162" s="610">
        <f t="shared" si="103"/>
        <v>0</v>
      </c>
      <c r="Q162" s="610">
        <f t="shared" si="103"/>
        <v>0</v>
      </c>
    </row>
    <row r="163" spans="1:17" s="573" customFormat="1" hidden="1" outlineLevel="2">
      <c r="A163" s="572"/>
      <c r="B163" s="570"/>
      <c r="C163" s="574"/>
      <c r="D163" s="571"/>
      <c r="E163" s="577"/>
      <c r="F163" s="577"/>
      <c r="G163" s="577"/>
      <c r="H163" s="577"/>
      <c r="I163" s="577"/>
      <c r="J163" s="577"/>
      <c r="K163" s="577"/>
      <c r="L163" s="577"/>
      <c r="M163" s="577"/>
      <c r="N163" s="577"/>
      <c r="O163" s="577"/>
      <c r="P163" s="577"/>
      <c r="Q163" s="577"/>
    </row>
    <row r="164" spans="1:17" s="573" customFormat="1" hidden="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315.61544251406826</v>
      </c>
      <c r="N164" s="577">
        <f t="shared" si="104"/>
        <v>324.95616427261859</v>
      </c>
      <c r="O164" s="577">
        <f t="shared" si="104"/>
        <v>346.41655603509901</v>
      </c>
      <c r="P164" s="577">
        <f t="shared" si="104"/>
        <v>0</v>
      </c>
      <c r="Q164" s="577">
        <f t="shared" si="104"/>
        <v>0</v>
      </c>
    </row>
    <row r="165" spans="1:17" s="573" customFormat="1" hidden="1" outlineLevel="2">
      <c r="A165" s="572"/>
      <c r="B165" s="570"/>
      <c r="C165" s="574"/>
      <c r="D165" s="571" t="s">
        <v>631</v>
      </c>
      <c r="E165" s="577" t="s">
        <v>1000</v>
      </c>
      <c r="F165" s="577"/>
      <c r="G165" s="577" t="s">
        <v>255</v>
      </c>
      <c r="H165" s="577"/>
      <c r="I165" s="577"/>
      <c r="J165" s="577">
        <f t="shared" ref="J165:Q165" si="105" xml:space="preserve"> I157</f>
        <v>0</v>
      </c>
      <c r="K165" s="577">
        <f t="shared" si="105"/>
        <v>0</v>
      </c>
      <c r="L165" s="577">
        <f t="shared" si="105"/>
        <v>0</v>
      </c>
      <c r="M165" s="577">
        <f t="shared" si="105"/>
        <v>312.45065685531267</v>
      </c>
      <c r="N165" s="577">
        <f t="shared" si="105"/>
        <v>305.9887658429721</v>
      </c>
      <c r="O165" s="577">
        <f t="shared" si="105"/>
        <v>318.2770408366643</v>
      </c>
      <c r="P165" s="577">
        <f t="shared" si="105"/>
        <v>340.36080556276517</v>
      </c>
      <c r="Q165" s="577">
        <f t="shared" si="105"/>
        <v>0</v>
      </c>
    </row>
    <row r="166" spans="1:17" s="259" customFormat="1" hidden="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1</v>
      </c>
      <c r="P166" s="266">
        <f t="shared" si="106"/>
        <v>0</v>
      </c>
      <c r="Q166" s="266">
        <f t="shared" si="106"/>
        <v>0</v>
      </c>
    </row>
    <row r="167" spans="1:17" s="573" customFormat="1" hidden="1" outlineLevel="2">
      <c r="A167" s="572"/>
      <c r="B167" s="570"/>
      <c r="C167" s="574"/>
      <c r="D167" s="571"/>
      <c r="E167" s="610" t="s">
        <v>1001</v>
      </c>
      <c r="F167" s="610"/>
      <c r="G167" s="610" t="s">
        <v>255</v>
      </c>
      <c r="H167" s="610"/>
      <c r="I167" s="610"/>
      <c r="J167" s="610">
        <f t="shared" ref="J167:Q167" si="107" xml:space="preserve"> J166 * (J164 - J165)</f>
        <v>0</v>
      </c>
      <c r="K167" s="610">
        <f t="shared" si="107"/>
        <v>0</v>
      </c>
      <c r="L167" s="610">
        <f t="shared" si="107"/>
        <v>0</v>
      </c>
      <c r="M167" s="610">
        <f xml:space="preserve"> M166 * (M164 - M165)</f>
        <v>3.1647856587555907</v>
      </c>
      <c r="N167" s="610">
        <f t="shared" si="107"/>
        <v>18.967398429646494</v>
      </c>
      <c r="O167" s="610">
        <f t="shared" si="107"/>
        <v>28.139515198434708</v>
      </c>
      <c r="P167" s="610">
        <f t="shared" si="107"/>
        <v>0</v>
      </c>
      <c r="Q167" s="610">
        <f t="shared" si="107"/>
        <v>0</v>
      </c>
    </row>
    <row r="168" spans="1:17" s="617" customFormat="1" hidden="1" outlineLevel="1">
      <c r="A168" s="612"/>
      <c r="B168" s="613"/>
      <c r="C168" s="614"/>
      <c r="D168" s="615"/>
      <c r="E168" s="616"/>
    </row>
    <row r="169" spans="1:17" hidden="1" outlineLevel="1" collapsed="1">
      <c r="B169" s="85" t="s">
        <v>759</v>
      </c>
      <c r="D169" s="83"/>
    </row>
    <row r="170" spans="1:17" hidden="1" outlineLevel="2">
      <c r="D170" s="83"/>
    </row>
    <row r="171" spans="1:17" s="187" customFormat="1" hidden="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hidden="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309.17840342019127</v>
      </c>
      <c r="N172" s="618">
        <f t="shared" si="108"/>
        <v>313.83551218923691</v>
      </c>
      <c r="O172" s="618">
        <f t="shared" si="108"/>
        <v>336.24746478348629</v>
      </c>
      <c r="P172" s="618">
        <f t="shared" si="108"/>
        <v>0</v>
      </c>
      <c r="Q172" s="618">
        <f t="shared" si="108"/>
        <v>0</v>
      </c>
    </row>
    <row r="173" spans="1:17" s="192" customFormat="1" hidden="1" outlineLevel="2">
      <c r="A173" s="188"/>
      <c r="B173" s="304"/>
      <c r="C173" s="190"/>
      <c r="D173" s="191"/>
      <c r="E173" s="195" t="s">
        <v>1002</v>
      </c>
      <c r="F173" s="618"/>
      <c r="G173" s="195" t="s">
        <v>255</v>
      </c>
      <c r="H173" s="618"/>
      <c r="I173" s="618"/>
      <c r="J173" s="618">
        <f t="shared" ref="J173:Q173" si="109" xml:space="preserve"> J171 * J172</f>
        <v>0</v>
      </c>
      <c r="K173" s="618">
        <f t="shared" si="109"/>
        <v>0</v>
      </c>
      <c r="L173" s="618">
        <f t="shared" si="109"/>
        <v>0</v>
      </c>
      <c r="M173" s="618">
        <f xml:space="preserve"> M171 * M172</f>
        <v>123.67136136807652</v>
      </c>
      <c r="N173" s="618">
        <f t="shared" si="109"/>
        <v>125.53420487569477</v>
      </c>
      <c r="O173" s="618">
        <f t="shared" si="109"/>
        <v>134.49898591339453</v>
      </c>
      <c r="P173" s="618">
        <f t="shared" si="109"/>
        <v>0</v>
      </c>
      <c r="Q173" s="618">
        <f t="shared" si="109"/>
        <v>0</v>
      </c>
    </row>
    <row r="174" spans="1:17" s="192" customFormat="1" hidden="1" outlineLevel="2">
      <c r="A174" s="188"/>
      <c r="B174" s="304"/>
      <c r="C174" s="190"/>
      <c r="D174" s="191"/>
      <c r="E174" s="195" t="s">
        <v>1003</v>
      </c>
      <c r="F174" s="618"/>
      <c r="G174" s="195" t="s">
        <v>255</v>
      </c>
      <c r="H174" s="618"/>
      <c r="I174" s="618"/>
      <c r="J174" s="618">
        <f t="shared" ref="J174:Q174" si="110" xml:space="preserve"> J114 * J$13</f>
        <v>0</v>
      </c>
      <c r="K174" s="618">
        <f t="shared" si="110"/>
        <v>0</v>
      </c>
      <c r="L174" s="618">
        <f t="shared" si="110"/>
        <v>0</v>
      </c>
      <c r="M174" s="618">
        <f xml:space="preserve"> M114 * M$13</f>
        <v>295.31697190658457</v>
      </c>
      <c r="N174" s="618">
        <f t="shared" si="110"/>
        <v>289.14298772937946</v>
      </c>
      <c r="O174" s="618">
        <f t="shared" si="110"/>
        <v>284.80262746916895</v>
      </c>
      <c r="P174" s="618">
        <f t="shared" si="110"/>
        <v>0</v>
      </c>
      <c r="Q174" s="618">
        <f t="shared" si="110"/>
        <v>0</v>
      </c>
    </row>
    <row r="175" spans="1:17" s="137" customFormat="1" hidden="1" outlineLevel="2">
      <c r="A175" s="369"/>
      <c r="B175" s="269"/>
      <c r="C175" s="370"/>
      <c r="D175" s="371"/>
      <c r="E175" s="275" t="s">
        <v>1004</v>
      </c>
      <c r="F175" s="585"/>
      <c r="G175" s="585" t="s">
        <v>255</v>
      </c>
      <c r="H175" s="585"/>
      <c r="I175" s="585"/>
      <c r="J175" s="525">
        <f t="shared" ref="J175:Q175" si="111" xml:space="preserve"> J171 * J174</f>
        <v>0</v>
      </c>
      <c r="K175" s="525">
        <f t="shared" si="111"/>
        <v>0</v>
      </c>
      <c r="L175" s="525">
        <f t="shared" si="111"/>
        <v>0</v>
      </c>
      <c r="M175" s="525">
        <f xml:space="preserve"> M171 * M174</f>
        <v>118.12678876263384</v>
      </c>
      <c r="N175" s="525">
        <f t="shared" si="111"/>
        <v>115.65719509175179</v>
      </c>
      <c r="O175" s="525">
        <f t="shared" si="111"/>
        <v>113.92105098766758</v>
      </c>
      <c r="P175" s="525">
        <f t="shared" si="111"/>
        <v>0</v>
      </c>
      <c r="Q175" s="525">
        <f t="shared" si="111"/>
        <v>0</v>
      </c>
    </row>
    <row r="176" spans="1:17" s="192" customFormat="1" hidden="1" outlineLevel="1">
      <c r="A176" s="188"/>
      <c r="B176" s="85"/>
      <c r="C176" s="190"/>
      <c r="D176" s="191"/>
      <c r="E176" s="195"/>
    </row>
    <row r="177" spans="1:17" s="192" customFormat="1" hidden="1" outlineLevel="1" collapsed="1">
      <c r="A177" s="188"/>
      <c r="B177" s="85" t="s">
        <v>761</v>
      </c>
      <c r="C177" s="190"/>
      <c r="D177" s="191"/>
      <c r="E177" s="195"/>
    </row>
    <row r="178" spans="1:17" s="192" customFormat="1" hidden="1" outlineLevel="2">
      <c r="A178" s="188"/>
      <c r="B178" s="304"/>
      <c r="C178" s="190"/>
      <c r="D178" s="191"/>
      <c r="E178" s="195"/>
    </row>
    <row r="179" spans="1:17" s="187" customFormat="1" hidden="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0.30715000000000003</v>
      </c>
      <c r="N179" s="291">
        <f xml:space="preserve"> Inp!N$214</f>
        <v>0.30374999999999996</v>
      </c>
      <c r="O179" s="291">
        <f xml:space="preserve"> Inp!O$214</f>
        <v>0</v>
      </c>
      <c r="P179" s="291">
        <f xml:space="preserve"> Inp!P$214</f>
        <v>0</v>
      </c>
      <c r="Q179" s="291">
        <f xml:space="preserve"> Inp!Q$214</f>
        <v>0</v>
      </c>
    </row>
    <row r="180" spans="1:17" s="192" customFormat="1" hidden="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309.17840342019127</v>
      </c>
      <c r="N180" s="618">
        <f t="shared" si="112"/>
        <v>313.83551218923691</v>
      </c>
      <c r="O180" s="618">
        <f t="shared" si="112"/>
        <v>336.24746478348629</v>
      </c>
      <c r="P180" s="618">
        <f t="shared" si="112"/>
        <v>0</v>
      </c>
      <c r="Q180" s="618">
        <f t="shared" si="112"/>
        <v>0</v>
      </c>
    </row>
    <row r="181" spans="1:17" s="310" customFormat="1" hidden="1" outlineLevel="2">
      <c r="A181" s="306"/>
      <c r="B181" s="307"/>
      <c r="C181" s="308"/>
      <c r="D181" s="250"/>
      <c r="E181" s="619" t="s">
        <v>1005</v>
      </c>
      <c r="F181" s="397"/>
      <c r="G181" s="397" t="s">
        <v>255</v>
      </c>
      <c r="H181" s="397"/>
      <c r="I181" s="397"/>
      <c r="J181" s="619">
        <f t="shared" ref="J181:Q181" si="113" xml:space="preserve"> J179 * J180</f>
        <v>0</v>
      </c>
      <c r="K181" s="619">
        <f t="shared" si="113"/>
        <v>0</v>
      </c>
      <c r="L181" s="619">
        <f t="shared" si="113"/>
        <v>0</v>
      </c>
      <c r="M181" s="619">
        <f t="shared" si="113"/>
        <v>94.964146610511762</v>
      </c>
      <c r="N181" s="619">
        <f t="shared" si="113"/>
        <v>95.327536827480699</v>
      </c>
      <c r="O181" s="619">
        <f t="shared" si="113"/>
        <v>0</v>
      </c>
      <c r="P181" s="619">
        <f t="shared" si="113"/>
        <v>0</v>
      </c>
      <c r="Q181" s="619">
        <f t="shared" si="113"/>
        <v>0</v>
      </c>
    </row>
    <row r="182" spans="1:17" s="259" customFormat="1" hidden="1" outlineLevel="2">
      <c r="A182" s="256"/>
      <c r="B182" s="257"/>
      <c r="C182" s="258"/>
      <c r="D182" s="255"/>
      <c r="E182" s="274" t="s">
        <v>1003</v>
      </c>
      <c r="F182" s="398"/>
      <c r="G182" s="398" t="s">
        <v>255</v>
      </c>
      <c r="H182" s="398"/>
      <c r="I182" s="398"/>
      <c r="J182" s="274">
        <f t="shared" ref="J182:Q182" si="114" xml:space="preserve"> J114 * J$13</f>
        <v>0</v>
      </c>
      <c r="K182" s="274">
        <f t="shared" si="114"/>
        <v>0</v>
      </c>
      <c r="L182" s="274">
        <f t="shared" si="114"/>
        <v>0</v>
      </c>
      <c r="M182" s="274">
        <f t="shared" si="114"/>
        <v>295.31697190658457</v>
      </c>
      <c r="N182" s="274">
        <f t="shared" si="114"/>
        <v>289.14298772937946</v>
      </c>
      <c r="O182" s="274">
        <f t="shared" si="114"/>
        <v>284.80262746916895</v>
      </c>
      <c r="P182" s="274">
        <f t="shared" si="114"/>
        <v>0</v>
      </c>
      <c r="Q182" s="274">
        <f t="shared" si="114"/>
        <v>0</v>
      </c>
    </row>
    <row r="183" spans="1:17" s="259" customFormat="1" hidden="1" outlineLevel="2">
      <c r="A183" s="256"/>
      <c r="B183" s="257"/>
      <c r="C183" s="258"/>
      <c r="D183" s="255"/>
      <c r="E183" s="311" t="s">
        <v>1006</v>
      </c>
      <c r="F183" s="620"/>
      <c r="G183" s="620" t="s">
        <v>255</v>
      </c>
      <c r="H183" s="620"/>
      <c r="I183" s="620"/>
      <c r="J183" s="311">
        <f t="shared" ref="J183:Q183" si="115" xml:space="preserve"> J179 * J182</f>
        <v>0</v>
      </c>
      <c r="K183" s="311">
        <f t="shared" si="115"/>
        <v>0</v>
      </c>
      <c r="L183" s="311">
        <f t="shared" si="115"/>
        <v>0</v>
      </c>
      <c r="M183" s="311">
        <f t="shared" si="115"/>
        <v>90.706607921107462</v>
      </c>
      <c r="N183" s="311">
        <f t="shared" si="115"/>
        <v>87.827182522799006</v>
      </c>
      <c r="O183" s="311">
        <f t="shared" si="115"/>
        <v>0</v>
      </c>
      <c r="P183" s="311">
        <f t="shared" si="115"/>
        <v>0</v>
      </c>
      <c r="Q183" s="311">
        <f t="shared" si="115"/>
        <v>0</v>
      </c>
    </row>
    <row r="184" spans="1:17" s="148" customFormat="1" hidden="1" outlineLevel="1">
      <c r="A184" s="143"/>
      <c r="B184" s="144"/>
      <c r="C184" s="145"/>
      <c r="D184" s="146"/>
      <c r="E184" s="147"/>
      <c r="G184" s="149"/>
    </row>
    <row r="185" spans="1:17" s="240" customFormat="1" hidden="1" outlineLevel="1" collapsed="1">
      <c r="A185" s="237"/>
      <c r="B185" s="304" t="s">
        <v>1007</v>
      </c>
      <c r="C185" s="238"/>
      <c r="D185" s="239"/>
      <c r="E185" s="196"/>
      <c r="F185" s="196"/>
      <c r="G185" s="196"/>
      <c r="H185" s="196"/>
      <c r="I185" s="196"/>
      <c r="J185" s="196"/>
      <c r="K185" s="196"/>
      <c r="L185" s="196"/>
      <c r="M185" s="196"/>
      <c r="N185" s="196"/>
      <c r="O185" s="196"/>
      <c r="P185" s="196"/>
      <c r="Q185" s="196"/>
    </row>
    <row r="186" spans="1:17" s="240" customFormat="1" hidden="1" outlineLevel="2">
      <c r="A186" s="237"/>
      <c r="B186" s="241"/>
      <c r="C186" s="238"/>
      <c r="D186" s="239"/>
      <c r="E186" s="266"/>
      <c r="F186" s="266"/>
      <c r="G186" s="266"/>
      <c r="H186" s="266"/>
      <c r="I186" s="266"/>
      <c r="J186" s="266"/>
      <c r="K186" s="266"/>
      <c r="L186" s="266"/>
      <c r="M186" s="266"/>
      <c r="N186" s="266"/>
      <c r="O186" s="266"/>
      <c r="P186" s="266"/>
      <c r="Q186" s="266"/>
    </row>
    <row r="187" spans="1:17" s="240" customFormat="1" hidden="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312.45065685531267</v>
      </c>
      <c r="N187" s="274">
        <f t="shared" si="116"/>
        <v>305.9887658429721</v>
      </c>
      <c r="O187" s="274">
        <f t="shared" si="116"/>
        <v>318.2770408366643</v>
      </c>
      <c r="P187" s="274">
        <f t="shared" si="116"/>
        <v>340.36080556276517</v>
      </c>
      <c r="Q187" s="274">
        <f t="shared" si="116"/>
        <v>0</v>
      </c>
    </row>
    <row r="188" spans="1:17" s="240" customFormat="1" hidden="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3.1647856587555907</v>
      </c>
      <c r="N188" s="274">
        <f t="shared" si="117"/>
        <v>18.967398429646494</v>
      </c>
      <c r="O188" s="274">
        <f t="shared" si="117"/>
        <v>28.139515198434708</v>
      </c>
      <c r="P188" s="274">
        <f t="shared" si="117"/>
        <v>0</v>
      </c>
      <c r="Q188" s="274">
        <f t="shared" si="117"/>
        <v>0</v>
      </c>
    </row>
    <row r="189" spans="1:17" s="240" customFormat="1" hidden="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1.0101289134438309</v>
      </c>
      <c r="N189" s="267">
        <f t="shared" si="118"/>
        <v>1.0619872379216047</v>
      </c>
      <c r="O189" s="267">
        <f t="shared" si="118"/>
        <v>1.0884120171673821</v>
      </c>
      <c r="P189" s="267">
        <f t="shared" si="118"/>
        <v>1</v>
      </c>
      <c r="Q189" s="267">
        <f t="shared" si="118"/>
        <v>0</v>
      </c>
    </row>
    <row r="190" spans="1:17" s="581" customFormat="1" hidden="1" outlineLevel="2">
      <c r="A190" s="578"/>
      <c r="B190" s="579"/>
      <c r="C190" s="580"/>
      <c r="E190" s="581" t="s">
        <v>1010</v>
      </c>
      <c r="G190" s="581" t="s">
        <v>446</v>
      </c>
      <c r="J190" s="581">
        <f t="shared" ref="J190:Q190" si="119" xml:space="preserve"> IF( J187 &lt;&gt; 0, J188 / J187, 0)</f>
        <v>0</v>
      </c>
      <c r="K190" s="581">
        <f t="shared" si="119"/>
        <v>0</v>
      </c>
      <c r="L190" s="581">
        <f t="shared" si="119"/>
        <v>0</v>
      </c>
      <c r="M190" s="581">
        <f t="shared" si="119"/>
        <v>1.012891344383096E-2</v>
      </c>
      <c r="N190" s="581">
        <f t="shared" si="119"/>
        <v>6.1987237921604675E-2</v>
      </c>
      <c r="O190" s="581">
        <f t="shared" si="119"/>
        <v>8.8412017167382007E-2</v>
      </c>
      <c r="P190" s="581">
        <f t="shared" si="119"/>
        <v>0</v>
      </c>
      <c r="Q190" s="581">
        <f t="shared" si="119"/>
        <v>0</v>
      </c>
    </row>
    <row r="191" spans="1:17" s="240" customFormat="1" hidden="1" outlineLevel="2">
      <c r="A191" s="237"/>
      <c r="B191" s="241"/>
      <c r="C191" s="238"/>
      <c r="D191" s="239"/>
      <c r="E191" s="266"/>
      <c r="F191" s="266"/>
      <c r="G191" s="266"/>
      <c r="H191" s="266"/>
      <c r="I191" s="266"/>
      <c r="J191" s="266"/>
      <c r="K191" s="266"/>
      <c r="L191" s="266"/>
      <c r="M191" s="266"/>
      <c r="N191" s="266"/>
      <c r="O191" s="266"/>
      <c r="P191" s="266"/>
      <c r="Q191" s="266"/>
    </row>
    <row r="192" spans="1:17" s="240" customFormat="1" hidden="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156.55422679352455</v>
      </c>
      <c r="N192" s="274">
        <f t="shared" si="120"/>
        <v>152.74953615988602</v>
      </c>
      <c r="O192" s="274">
        <f t="shared" si="120"/>
        <v>152.66714669083967</v>
      </c>
      <c r="P192" s="274">
        <f t="shared" si="120"/>
        <v>0</v>
      </c>
      <c r="Q192" s="274">
        <f t="shared" si="120"/>
        <v>0</v>
      </c>
    </row>
    <row r="193" spans="1:17" s="240" customFormat="1" hidden="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1.3592842159015726</v>
      </c>
      <c r="N193" s="274">
        <f t="shared" si="121"/>
        <v>8.8231247657225609</v>
      </c>
      <c r="O193" s="274">
        <f t="shared" si="121"/>
        <v>19.654274997800339</v>
      </c>
      <c r="P193" s="274">
        <f t="shared" si="121"/>
        <v>0</v>
      </c>
      <c r="Q193" s="274">
        <f t="shared" si="121"/>
        <v>0</v>
      </c>
    </row>
    <row r="194" spans="1:17" s="240" customFormat="1" hidden="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156.54419034543736</v>
      </c>
      <c r="N194" s="274">
        <f t="shared" si="122"/>
        <v>152.44118999863991</v>
      </c>
      <c r="O194" s="274">
        <f t="shared" si="122"/>
        <v>148.38120104501536</v>
      </c>
      <c r="P194" s="274">
        <f t="shared" si="122"/>
        <v>0</v>
      </c>
      <c r="Q194" s="274">
        <f t="shared" si="122"/>
        <v>0</v>
      </c>
    </row>
    <row r="195" spans="1:17" s="240" customFormat="1" hidden="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1.2635309115969438</v>
      </c>
      <c r="N195" s="274">
        <f t="shared" si="123"/>
        <v>5.8138449404809442</v>
      </c>
      <c r="O195" s="274">
        <f t="shared" si="123"/>
        <v>14.271340583429929</v>
      </c>
      <c r="P195" s="274">
        <f t="shared" si="123"/>
        <v>0</v>
      </c>
      <c r="Q195" s="274">
        <f t="shared" si="123"/>
        <v>0</v>
      </c>
    </row>
    <row r="196" spans="1:17" s="240" customFormat="1" hidden="1" outlineLevel="2">
      <c r="A196" s="237"/>
      <c r="B196" s="241"/>
      <c r="C196" s="238"/>
      <c r="D196" s="239"/>
      <c r="E196" s="266" t="s">
        <v>1011</v>
      </c>
      <c r="F196" s="266"/>
      <c r="G196" s="266" t="s">
        <v>255</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0.10578975239181543</v>
      </c>
      <c r="N196" s="274">
        <f t="shared" ref="N196" si="127" xml:space="preserve"> N192 + N193 - N194 - N195</f>
        <v>3.317625986487716</v>
      </c>
      <c r="O196" s="274">
        <f t="shared" ref="O196" si="128" xml:space="preserve"> O192 + O193 - O194 - O195</f>
        <v>9.6688800601947271</v>
      </c>
      <c r="P196" s="274">
        <f t="shared" ref="P196" si="129" xml:space="preserve"> P192 + P193 - P194 - P195</f>
        <v>0</v>
      </c>
      <c r="Q196" s="274">
        <f t="shared" ref="Q196" si="130" xml:space="preserve"> Q192 + Q193 - Q194 - Q195</f>
        <v>0</v>
      </c>
    </row>
    <row r="197" spans="1:17" s="240" customFormat="1" hidden="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1.0003385806688856</v>
      </c>
      <c r="N197" s="267">
        <f t="shared" si="131"/>
        <v>1.0108423130416175</v>
      </c>
      <c r="O197" s="267">
        <f t="shared" si="131"/>
        <v>1.0303788172554886</v>
      </c>
      <c r="P197" s="267">
        <f t="shared" si="131"/>
        <v>1</v>
      </c>
      <c r="Q197" s="267">
        <f t="shared" si="131"/>
        <v>0</v>
      </c>
    </row>
    <row r="198" spans="1:17" s="581" customFormat="1" hidden="1" outlineLevel="2">
      <c r="A198" s="578"/>
      <c r="B198" s="579"/>
      <c r="C198" s="580"/>
      <c r="E198" s="581" t="s">
        <v>1013</v>
      </c>
      <c r="G198" s="581" t="s">
        <v>446</v>
      </c>
      <c r="J198" s="581">
        <f t="shared" ref="J198:Q198" si="132" xml:space="preserve"> IF( J187 &lt;&gt; 0, J196 / J187, 0)</f>
        <v>0</v>
      </c>
      <c r="K198" s="581">
        <f t="shared" si="132"/>
        <v>0</v>
      </c>
      <c r="L198" s="581">
        <f t="shared" si="132"/>
        <v>0</v>
      </c>
      <c r="M198" s="581">
        <f t="shared" si="132"/>
        <v>3.3858066888559546E-4</v>
      </c>
      <c r="N198" s="581">
        <f t="shared" si="132"/>
        <v>1.0842313041617552E-2</v>
      </c>
      <c r="O198" s="581">
        <f t="shared" si="132"/>
        <v>3.0378817255488664E-2</v>
      </c>
      <c r="P198" s="581">
        <f t="shared" si="132"/>
        <v>0</v>
      </c>
      <c r="Q198" s="581">
        <f t="shared" si="132"/>
        <v>0</v>
      </c>
    </row>
    <row r="199" spans="1:17" s="240" customFormat="1" hidden="1" outlineLevel="2">
      <c r="A199" s="237"/>
      <c r="B199" s="241"/>
      <c r="C199" s="238"/>
      <c r="D199" s="239"/>
      <c r="E199" s="266"/>
      <c r="F199" s="266"/>
      <c r="G199" s="266"/>
      <c r="H199" s="266"/>
      <c r="I199" s="266"/>
      <c r="J199" s="266"/>
      <c r="K199" s="266"/>
      <c r="L199" s="266"/>
      <c r="M199" s="266"/>
      <c r="N199" s="266"/>
      <c r="O199" s="266"/>
      <c r="P199" s="266"/>
      <c r="Q199" s="266"/>
    </row>
    <row r="200" spans="1:17" s="581" customFormat="1" hidden="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1.012891344383096E-2</v>
      </c>
      <c r="N200" s="581">
        <f t="shared" ref="N200:Q200" si="134" xml:space="preserve"> N190</f>
        <v>6.1987237921604675E-2</v>
      </c>
      <c r="O200" s="581">
        <f t="shared" si="134"/>
        <v>8.8412017167382007E-2</v>
      </c>
      <c r="P200" s="581">
        <f t="shared" si="134"/>
        <v>0</v>
      </c>
      <c r="Q200" s="581">
        <f t="shared" si="134"/>
        <v>0</v>
      </c>
    </row>
    <row r="201" spans="1:17" s="581" customFormat="1" hidden="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3.3858066888559546E-4</v>
      </c>
      <c r="N201" s="581">
        <f t="shared" ref="N201:Q201" si="136" xml:space="preserve"> N198</f>
        <v>1.0842313041617552E-2</v>
      </c>
      <c r="O201" s="581">
        <f t="shared" si="136"/>
        <v>3.0378817255488664E-2</v>
      </c>
      <c r="P201" s="581">
        <f t="shared" si="136"/>
        <v>0</v>
      </c>
      <c r="Q201" s="581">
        <f t="shared" si="136"/>
        <v>0</v>
      </c>
    </row>
    <row r="202" spans="1:17" s="197" customFormat="1" hidden="1" outlineLevel="2">
      <c r="A202" s="582"/>
      <c r="B202" s="583"/>
      <c r="C202" s="584"/>
      <c r="E202" s="197" t="s">
        <v>1014</v>
      </c>
      <c r="G202" s="197" t="s">
        <v>446</v>
      </c>
      <c r="J202" s="197">
        <f xml:space="preserve"> (1 + J200) * (1 + J201) -1</f>
        <v>0</v>
      </c>
      <c r="K202" s="197">
        <f t="shared" ref="K202" si="137" xml:space="preserve"> (1 + K200) * (1 + K201) -1</f>
        <v>0</v>
      </c>
      <c r="L202" s="197">
        <f t="shared" ref="L202" si="138" xml:space="preserve"> (1 + L200) * (1 + L201) -1</f>
        <v>0</v>
      </c>
      <c r="M202" s="197">
        <f t="shared" ref="M202" si="139" xml:space="preserve"> (1 + M200) * (1 + M201) -1</f>
        <v>1.0470923567005519E-2</v>
      </c>
      <c r="N202" s="197">
        <f t="shared" ref="N202" si="140" xml:space="preserve"> (1 + N200) * (1 + N201) -1</f>
        <v>7.3501636001353399E-2</v>
      </c>
      <c r="O202" s="197">
        <f t="shared" ref="O202" si="141" xml:space="preserve"> (1 + O200) * (1 + O201) -1</f>
        <v>0.12147668693558789</v>
      </c>
      <c r="P202" s="197">
        <f t="shared" ref="P202" si="142" xml:space="preserve"> (1 + P200) * (1 + P201) -1</f>
        <v>0</v>
      </c>
      <c r="Q202" s="197">
        <f t="shared" ref="Q202" si="143" xml:space="preserve"> (1 + Q200) * (1 + Q201) -1</f>
        <v>0</v>
      </c>
    </row>
    <row r="203" spans="1:17" s="137" customFormat="1" hidden="1" outlineLevel="2">
      <c r="A203" s="369"/>
      <c r="B203" s="380"/>
      <c r="C203" s="370"/>
      <c r="D203" s="371"/>
      <c r="E203" s="275"/>
      <c r="F203" s="275"/>
      <c r="G203" s="275"/>
      <c r="H203" s="275"/>
      <c r="I203" s="275"/>
      <c r="J203" s="197"/>
      <c r="K203" s="197"/>
      <c r="L203" s="197"/>
      <c r="M203" s="197"/>
      <c r="N203" s="197"/>
      <c r="O203" s="197"/>
      <c r="P203" s="197"/>
      <c r="Q203" s="197"/>
    </row>
    <row r="204" spans="1:17" s="259" customFormat="1" hidden="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ollapsed="1">
      <c r="A208" s="256"/>
      <c r="B208" s="257" t="s">
        <v>942</v>
      </c>
      <c r="C208" s="258"/>
      <c r="D208" s="255"/>
      <c r="E208" s="196"/>
      <c r="F208" s="196"/>
      <c r="G208" s="196"/>
      <c r="H208" s="196"/>
      <c r="I208" s="196"/>
      <c r="J208" s="196"/>
      <c r="K208" s="196"/>
      <c r="L208" s="196"/>
      <c r="M208" s="196"/>
      <c r="N208" s="196"/>
      <c r="O208" s="196"/>
      <c r="P208" s="196"/>
      <c r="Q208" s="196"/>
    </row>
    <row r="209" spans="1:17" s="259" customFormat="1" hidden="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hidden="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1701.1679379105999</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hidden="1" outlineLevel="2">
      <c r="A211" s="256"/>
      <c r="B211" s="257"/>
      <c r="C211" s="258"/>
      <c r="D211" s="255"/>
      <c r="E211" s="181" t="s">
        <v>944</v>
      </c>
      <c r="F211" s="181">
        <v>0.5</v>
      </c>
      <c r="G211" s="181" t="s">
        <v>446</v>
      </c>
      <c r="H211" s="196"/>
      <c r="I211" s="196"/>
      <c r="J211" s="196"/>
      <c r="K211" s="196"/>
      <c r="L211" s="196"/>
      <c r="M211" s="196"/>
      <c r="N211" s="196"/>
      <c r="O211" s="196"/>
      <c r="P211" s="196"/>
      <c r="Q211" s="196"/>
    </row>
    <row r="212" spans="1:17" s="292" customFormat="1" hidden="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hidden="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hidden="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hidden="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hidden="1" outlineLevel="2">
      <c r="A216" s="256"/>
      <c r="B216" s="257"/>
      <c r="C216" s="258"/>
      <c r="D216" s="255"/>
      <c r="E216" s="196" t="s">
        <v>1016</v>
      </c>
      <c r="F216" s="274"/>
      <c r="G216" s="196" t="s">
        <v>255</v>
      </c>
      <c r="H216" s="196"/>
      <c r="I216" s="196"/>
      <c r="J216" s="274">
        <f t="shared" ref="J216:Q216" si="152" xml:space="preserve"> (1 - $F211) * J210 * J215</f>
        <v>0</v>
      </c>
      <c r="K216" s="274">
        <f t="shared" si="152"/>
        <v>0</v>
      </c>
      <c r="L216" s="274">
        <f t="shared" si="152"/>
        <v>885.97074589756824</v>
      </c>
      <c r="M216" s="274">
        <f t="shared" si="152"/>
        <v>0</v>
      </c>
      <c r="N216" s="274">
        <f t="shared" si="152"/>
        <v>0</v>
      </c>
      <c r="O216" s="274">
        <f t="shared" si="152"/>
        <v>0</v>
      </c>
      <c r="P216" s="274">
        <f t="shared" si="152"/>
        <v>0</v>
      </c>
      <c r="Q216" s="274">
        <f t="shared" si="152"/>
        <v>0</v>
      </c>
    </row>
    <row r="217" spans="1:17" s="259" customFormat="1" hidden="1" outlineLevel="2">
      <c r="A217" s="256"/>
      <c r="B217" s="257"/>
      <c r="C217" s="258"/>
      <c r="D217" s="255"/>
      <c r="E217" s="196"/>
      <c r="F217" s="196"/>
      <c r="G217" s="196"/>
      <c r="H217" s="196"/>
      <c r="I217" s="196"/>
      <c r="J217" s="196"/>
      <c r="K217" s="196"/>
      <c r="L217" s="196"/>
      <c r="M217" s="196"/>
      <c r="N217" s="196"/>
      <c r="O217" s="196"/>
      <c r="P217" s="196"/>
      <c r="Q217" s="196"/>
    </row>
    <row r="218" spans="1:17" s="259" customFormat="1" hidden="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hidden="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1701.1679379105999</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hidden="1" outlineLevel="2">
      <c r="A220" s="256"/>
      <c r="B220" s="257"/>
      <c r="C220" s="258"/>
      <c r="D220" s="255"/>
      <c r="E220" s="181" t="s">
        <v>944</v>
      </c>
      <c r="F220" s="181">
        <v>0.5</v>
      </c>
      <c r="G220" s="181" t="s">
        <v>446</v>
      </c>
      <c r="H220" s="196"/>
      <c r="I220" s="196"/>
      <c r="J220" s="196"/>
      <c r="K220" s="196"/>
      <c r="L220" s="196"/>
      <c r="M220" s="196"/>
      <c r="N220" s="196"/>
      <c r="O220" s="196"/>
      <c r="P220" s="196"/>
      <c r="Q220" s="196"/>
    </row>
    <row r="221" spans="1:17" s="292" customFormat="1" hidden="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hidden="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1.1806332960179113</v>
      </c>
      <c r="P222" s="576">
        <f xml:space="preserve"> Index!P$199</f>
        <v>0</v>
      </c>
      <c r="Q222" s="576">
        <f xml:space="preserve"> Index!Q$199</f>
        <v>0</v>
      </c>
    </row>
    <row r="223" spans="1:17" s="259" customFormat="1" hidden="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4.099811769635564E-2</v>
      </c>
      <c r="P223" s="263">
        <f xml:space="preserve"> Index!P$241</f>
        <v>0</v>
      </c>
      <c r="Q223" s="263">
        <f xml:space="preserve"> Index!Q$241</f>
        <v>0</v>
      </c>
    </row>
    <row r="224" spans="1:17" s="259" customFormat="1" hidden="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1.1046810909418163</v>
      </c>
      <c r="P224" s="267">
        <f t="shared" ref="P224" si="159" xml:space="preserve"> IF(P221 = 1, P222, O224 * (1 + P223))</f>
        <v>1.1046810909418163</v>
      </c>
      <c r="Q224" s="267">
        <f t="shared" ref="Q224" si="160" xml:space="preserve"> IF(Q221 = 1, Q222, P224 * (1 + Q223))</f>
        <v>1.1046810909418163</v>
      </c>
    </row>
    <row r="225" spans="1:17" s="259" customFormat="1" hidden="1" outlineLevel="2">
      <c r="A225" s="256"/>
      <c r="B225" s="257"/>
      <c r="C225" s="258"/>
      <c r="D225" s="255"/>
      <c r="E225" s="196" t="s">
        <v>1017</v>
      </c>
      <c r="F225" s="274"/>
      <c r="G225" s="196" t="s">
        <v>255</v>
      </c>
      <c r="H225" s="196"/>
      <c r="I225" s="196"/>
      <c r="J225" s="274">
        <f t="shared" ref="J225:Q225" si="161" xml:space="preserve"> (1 - $F220) * J219 * J224</f>
        <v>0</v>
      </c>
      <c r="K225" s="274">
        <f t="shared" si="161"/>
        <v>0</v>
      </c>
      <c r="L225" s="274">
        <f t="shared" si="161"/>
        <v>883.43476513356711</v>
      </c>
      <c r="M225" s="274">
        <f t="shared" si="161"/>
        <v>0</v>
      </c>
      <c r="N225" s="274">
        <f t="shared" si="161"/>
        <v>0</v>
      </c>
      <c r="O225" s="274">
        <f t="shared" si="161"/>
        <v>0</v>
      </c>
      <c r="P225" s="274">
        <f t="shared" si="161"/>
        <v>0</v>
      </c>
      <c r="Q225" s="274">
        <f t="shared" si="161"/>
        <v>0</v>
      </c>
    </row>
    <row r="226" spans="1:17" s="259" customFormat="1" hidden="1" outlineLevel="2">
      <c r="A226" s="256"/>
      <c r="B226" s="257"/>
      <c r="C226" s="258"/>
      <c r="D226" s="255"/>
      <c r="E226" s="196"/>
      <c r="F226" s="274"/>
      <c r="G226" s="196"/>
      <c r="H226" s="196"/>
      <c r="I226" s="196"/>
      <c r="J226" s="196"/>
      <c r="K226" s="196"/>
      <c r="L226" s="196"/>
      <c r="M226" s="196"/>
      <c r="N226" s="196"/>
      <c r="O226" s="196"/>
      <c r="P226" s="196"/>
      <c r="Q226" s="196"/>
    </row>
    <row r="227" spans="1:17" s="259" customFormat="1" hidden="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hidden="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885.97074589756824</v>
      </c>
      <c r="M228" s="577">
        <f t="shared" si="162"/>
        <v>0</v>
      </c>
      <c r="N228" s="577">
        <f t="shared" si="162"/>
        <v>0</v>
      </c>
      <c r="O228" s="577">
        <f t="shared" si="162"/>
        <v>0</v>
      </c>
      <c r="P228" s="577">
        <f t="shared" si="162"/>
        <v>0</v>
      </c>
      <c r="Q228" s="577">
        <f t="shared" si="162"/>
        <v>0</v>
      </c>
    </row>
    <row r="229" spans="1:17" s="573" customFormat="1" hidden="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883.43476513356711</v>
      </c>
      <c r="M229" s="577">
        <f t="shared" si="163"/>
        <v>0</v>
      </c>
      <c r="N229" s="577">
        <f t="shared" si="163"/>
        <v>0</v>
      </c>
      <c r="O229" s="577">
        <f t="shared" si="163"/>
        <v>0</v>
      </c>
      <c r="P229" s="577">
        <f t="shared" si="163"/>
        <v>0</v>
      </c>
      <c r="Q229" s="577">
        <f t="shared" si="163"/>
        <v>0</v>
      </c>
    </row>
    <row r="230" spans="1:17" s="573" customFormat="1" hidden="1" outlineLevel="2">
      <c r="A230" s="572"/>
      <c r="B230" s="570"/>
      <c r="C230" s="574"/>
      <c r="D230" s="571"/>
      <c r="E230" s="577" t="s">
        <v>1018</v>
      </c>
      <c r="F230" s="577"/>
      <c r="G230" s="577" t="s">
        <v>255</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-2.535980764001124</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ollapsed="1">
      <c r="A232" s="256"/>
      <c r="B232" s="257" t="s">
        <v>951</v>
      </c>
      <c r="C232" s="258"/>
      <c r="D232" s="255"/>
      <c r="E232" s="196"/>
      <c r="F232" s="196"/>
      <c r="G232" s="196"/>
      <c r="H232" s="196"/>
      <c r="I232" s="196"/>
      <c r="J232" s="196"/>
      <c r="K232" s="196"/>
      <c r="L232" s="196"/>
      <c r="M232" s="196"/>
      <c r="N232" s="196"/>
      <c r="O232" s="196"/>
      <c r="P232" s="196"/>
      <c r="Q232" s="196"/>
    </row>
    <row r="233" spans="1:17" s="259" customFormat="1" hidden="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hidden="1" outlineLevel="2">
      <c r="A234" s="256"/>
      <c r="B234" s="257"/>
      <c r="C234" s="258"/>
      <c r="D234" s="255"/>
      <c r="E234" s="196" t="s">
        <v>1019</v>
      </c>
      <c r="F234" s="274"/>
      <c r="G234" s="196" t="s">
        <v>255</v>
      </c>
      <c r="H234" s="274"/>
      <c r="I234" s="274"/>
      <c r="J234" s="274">
        <f t="shared" ref="J234:Q234" si="174" xml:space="preserve"> J225</f>
        <v>0</v>
      </c>
      <c r="K234" s="274">
        <f t="shared" si="174"/>
        <v>0</v>
      </c>
      <c r="L234" s="274">
        <f t="shared" si="174"/>
        <v>883.43476513356711</v>
      </c>
      <c r="M234" s="274">
        <f t="shared" si="174"/>
        <v>0</v>
      </c>
      <c r="N234" s="274">
        <f t="shared" si="174"/>
        <v>0</v>
      </c>
      <c r="O234" s="274">
        <f t="shared" si="174"/>
        <v>0</v>
      </c>
      <c r="P234" s="274">
        <f t="shared" si="174"/>
        <v>0</v>
      </c>
      <c r="Q234" s="274">
        <f t="shared" si="174"/>
        <v>0</v>
      </c>
    </row>
    <row r="235" spans="1:17" s="259" customFormat="1" hidden="1" outlineLevel="2">
      <c r="A235" s="256"/>
      <c r="B235" s="257"/>
      <c r="C235" s="258"/>
      <c r="D235" s="255"/>
      <c r="E235" s="196"/>
      <c r="F235" s="274"/>
      <c r="G235" s="196"/>
      <c r="H235" s="274"/>
      <c r="I235" s="274"/>
      <c r="J235" s="274"/>
      <c r="K235" s="274"/>
      <c r="L235" s="274"/>
      <c r="M235" s="274"/>
      <c r="N235" s="274"/>
      <c r="O235" s="274"/>
      <c r="P235" s="274"/>
      <c r="Q235" s="274"/>
    </row>
    <row r="236" spans="1:17" s="281" customFormat="1" hidden="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883.43476513356711</v>
      </c>
      <c r="N236" s="282">
        <f t="shared" si="175"/>
        <v>848.42126050852073</v>
      </c>
      <c r="O236" s="282">
        <f t="shared" si="175"/>
        <v>854.44101124244014</v>
      </c>
      <c r="P236" s="282">
        <f t="shared" si="175"/>
        <v>918.24448929104483</v>
      </c>
      <c r="Q236" s="282">
        <f t="shared" si="175"/>
        <v>0</v>
      </c>
    </row>
    <row r="237" spans="1:17" s="259" customFormat="1" hidden="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1.1287393877714991</v>
      </c>
      <c r="P237" s="263">
        <f xml:space="preserve"> Index!P$239</f>
        <v>0</v>
      </c>
      <c r="Q237" s="263">
        <f xml:space="preserve"> Index!Q$239</f>
        <v>0</v>
      </c>
    </row>
    <row r="238" spans="1:17" s="259" customFormat="1" hidden="1" outlineLevel="2">
      <c r="A238" s="256"/>
      <c r="B238" s="257"/>
      <c r="C238" s="258"/>
      <c r="D238" s="255"/>
      <c r="E238" s="196" t="s">
        <v>295</v>
      </c>
      <c r="F238" s="196"/>
      <c r="G238" s="196" t="s">
        <v>255</v>
      </c>
      <c r="H238" s="196"/>
      <c r="I238" s="196"/>
      <c r="J238" s="274">
        <f t="shared" ref="J238:Q238" si="176" xml:space="preserve"> J236 * (J237 - 1)</f>
        <v>0</v>
      </c>
      <c r="K238" s="274">
        <f t="shared" si="176"/>
        <v>0</v>
      </c>
      <c r="L238" s="274">
        <f t="shared" si="176"/>
        <v>0</v>
      </c>
      <c r="M238" s="274">
        <f t="shared" si="176"/>
        <v>7.6704344342521464</v>
      </c>
      <c r="N238" s="274">
        <f t="shared" si="176"/>
        <v>49.006542497928251</v>
      </c>
      <c r="O238" s="274">
        <f t="shared" si="176"/>
        <v>110.00021267421229</v>
      </c>
      <c r="P238" s="274">
        <f t="shared" si="176"/>
        <v>-918.24448929104483</v>
      </c>
      <c r="Q238" s="274">
        <f t="shared" si="176"/>
        <v>0</v>
      </c>
    </row>
    <row r="239" spans="1:17" s="259" customFormat="1" hidden="1" outlineLevel="2">
      <c r="A239" s="256"/>
      <c r="B239" s="257"/>
      <c r="C239" s="258"/>
      <c r="D239" s="255"/>
      <c r="E239" s="196"/>
      <c r="F239" s="196"/>
      <c r="G239" s="196"/>
      <c r="H239" s="196"/>
      <c r="I239" s="196"/>
      <c r="J239" s="196"/>
      <c r="K239" s="196"/>
      <c r="L239" s="196"/>
      <c r="M239" s="196"/>
      <c r="N239" s="196"/>
      <c r="O239" s="196"/>
      <c r="P239" s="196"/>
      <c r="Q239" s="196"/>
    </row>
    <row r="240" spans="1:17" s="292" customFormat="1" hidden="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4.7899999999999998E-2</v>
      </c>
      <c r="N240" s="291">
        <f xml:space="preserve"> Inp!N$133</f>
        <v>4.7899999999999998E-2</v>
      </c>
      <c r="O240" s="291">
        <f xml:space="preserve"> Inp!O$133</f>
        <v>4.7899999999999998E-2</v>
      </c>
      <c r="P240" s="291">
        <f xml:space="preserve"> Inp!P$133</f>
        <v>4.7899999999999998E-2</v>
      </c>
      <c r="Q240" s="291">
        <f xml:space="preserve"> Inp!Q$133</f>
        <v>4.7899999999999998E-2</v>
      </c>
    </row>
    <row r="241" spans="1:17" s="281" customFormat="1" hidden="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883.43476513356711</v>
      </c>
      <c r="N241" s="282">
        <f t="shared" si="177"/>
        <v>848.42126050852073</v>
      </c>
      <c r="O241" s="282">
        <f t="shared" si="177"/>
        <v>854.44101124244014</v>
      </c>
      <c r="P241" s="282">
        <f t="shared" si="177"/>
        <v>918.24448929104483</v>
      </c>
      <c r="Q241" s="282">
        <f t="shared" si="177"/>
        <v>0</v>
      </c>
    </row>
    <row r="242" spans="1:17" s="259" customFormat="1" hidden="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7.6704344342521464</v>
      </c>
      <c r="N242" s="274">
        <f t="shared" si="178"/>
        <v>49.006542497928251</v>
      </c>
      <c r="O242" s="274">
        <f t="shared" si="178"/>
        <v>110.00021267421229</v>
      </c>
      <c r="P242" s="274">
        <f t="shared" si="178"/>
        <v>-918.24448929104483</v>
      </c>
      <c r="Q242" s="274">
        <f t="shared" si="178"/>
        <v>0</v>
      </c>
    </row>
    <row r="243" spans="1:17" s="259" customFormat="1" hidden="1" outlineLevel="2">
      <c r="A243" s="256"/>
      <c r="B243" s="257"/>
      <c r="C243" s="258"/>
      <c r="D243" s="255"/>
      <c r="E243" s="196" t="s">
        <v>1020</v>
      </c>
      <c r="F243" s="196"/>
      <c r="G243" s="196" t="s">
        <v>255</v>
      </c>
      <c r="H243" s="274"/>
      <c r="I243" s="274"/>
      <c r="J243" s="274">
        <f t="shared" ref="J243:Q243" si="179" xml:space="preserve"> (J241 + J242) * J240</f>
        <v>0</v>
      </c>
      <c r="K243" s="274">
        <f t="shared" si="179"/>
        <v>0</v>
      </c>
      <c r="L243" s="274">
        <f t="shared" si="179"/>
        <v>0</v>
      </c>
      <c r="M243" s="274">
        <f t="shared" si="179"/>
        <v>42.683939059298538</v>
      </c>
      <c r="N243" s="274">
        <f t="shared" si="179"/>
        <v>42.986791764008906</v>
      </c>
      <c r="O243" s="274">
        <f t="shared" si="179"/>
        <v>46.196734625607654</v>
      </c>
      <c r="P243" s="274">
        <f t="shared" si="179"/>
        <v>0</v>
      </c>
      <c r="Q243" s="274">
        <f t="shared" si="179"/>
        <v>0</v>
      </c>
    </row>
    <row r="244" spans="1:17" s="259" customFormat="1" hidden="1" outlineLevel="2">
      <c r="A244" s="256"/>
      <c r="B244" s="257"/>
      <c r="C244" s="258"/>
      <c r="D244" s="255"/>
      <c r="E244" s="196"/>
      <c r="F244" s="196"/>
      <c r="G244" s="196"/>
      <c r="H244" s="274"/>
      <c r="I244" s="274"/>
      <c r="J244" s="274"/>
      <c r="K244" s="274"/>
      <c r="L244" s="274"/>
      <c r="M244" s="274"/>
      <c r="N244" s="274"/>
      <c r="O244" s="274"/>
      <c r="P244" s="274"/>
      <c r="Q244" s="274"/>
    </row>
    <row r="245" spans="1:17" s="259" customFormat="1" hidden="1" outlineLevel="2">
      <c r="A245" s="256"/>
      <c r="B245" s="257"/>
      <c r="C245" s="258"/>
      <c r="D245" s="255"/>
      <c r="E245" s="196" t="s">
        <v>1021</v>
      </c>
      <c r="F245" s="196"/>
      <c r="G245" s="196" t="s">
        <v>255</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883.43476513356711</v>
      </c>
      <c r="N245" s="274">
        <f t="shared" ref="N245" si="184" xml:space="preserve"> M248</f>
        <v>848.42126050852073</v>
      </c>
      <c r="O245" s="274">
        <f t="shared" ref="O245" si="185" xml:space="preserve"> N248</f>
        <v>854.44101124244014</v>
      </c>
      <c r="P245" s="274">
        <f t="shared" ref="P245" si="186" xml:space="preserve"> O248</f>
        <v>918.24448929104483</v>
      </c>
      <c r="Q245" s="274">
        <f t="shared" ref="Q245" si="187" xml:space="preserve"> P248</f>
        <v>0</v>
      </c>
    </row>
    <row r="246" spans="1:17" s="259" customFormat="1" hidden="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7.6704344342521464</v>
      </c>
      <c r="N246" s="274">
        <f t="shared" si="188"/>
        <v>49.006542497928251</v>
      </c>
      <c r="O246" s="274">
        <f t="shared" si="188"/>
        <v>110.00021267421229</v>
      </c>
      <c r="P246" s="274">
        <f t="shared" si="188"/>
        <v>-918.24448929104483</v>
      </c>
      <c r="Q246" s="274">
        <f t="shared" si="188"/>
        <v>0</v>
      </c>
    </row>
    <row r="247" spans="1:17" s="259" customFormat="1" hidden="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42.683939059298538</v>
      </c>
      <c r="N247" s="274">
        <f t="shared" si="189"/>
        <v>42.986791764008906</v>
      </c>
      <c r="O247" s="274">
        <f t="shared" si="189"/>
        <v>46.196734625607654</v>
      </c>
      <c r="P247" s="274">
        <f t="shared" si="189"/>
        <v>0</v>
      </c>
      <c r="Q247" s="274">
        <f t="shared" si="189"/>
        <v>0</v>
      </c>
    </row>
    <row r="248" spans="1:17" s="259" customFormat="1" hidden="1" outlineLevel="2">
      <c r="A248" s="256"/>
      <c r="B248" s="257"/>
      <c r="C248" s="258"/>
      <c r="D248" s="255"/>
      <c r="E248" s="196" t="s">
        <v>1022</v>
      </c>
      <c r="F248" s="196"/>
      <c r="G248" s="196" t="s">
        <v>255</v>
      </c>
      <c r="H248" s="274"/>
      <c r="I248" s="274"/>
      <c r="J248" s="274">
        <f t="shared" ref="J248:Q248" si="190" xml:space="preserve"> IF(J233 = 1, J234, J245 + J246 - J247)</f>
        <v>0</v>
      </c>
      <c r="K248" s="274">
        <f t="shared" si="190"/>
        <v>0</v>
      </c>
      <c r="L248" s="274">
        <f t="shared" si="190"/>
        <v>883.43476513356711</v>
      </c>
      <c r="M248" s="274">
        <f t="shared" si="190"/>
        <v>848.42126050852073</v>
      </c>
      <c r="N248" s="274">
        <f t="shared" si="190"/>
        <v>854.44101124244014</v>
      </c>
      <c r="O248" s="274">
        <f t="shared" si="190"/>
        <v>918.24448929104483</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ollapsed="1">
      <c r="A250" s="256"/>
      <c r="B250" s="257" t="s">
        <v>956</v>
      </c>
      <c r="C250" s="258"/>
      <c r="D250" s="255"/>
      <c r="E250" s="196"/>
      <c r="F250" s="196"/>
      <c r="G250" s="196"/>
      <c r="H250" s="196"/>
      <c r="I250" s="196"/>
      <c r="J250" s="196"/>
      <c r="K250" s="196"/>
      <c r="L250" s="196"/>
      <c r="M250" s="196"/>
      <c r="N250" s="196"/>
      <c r="O250" s="196"/>
      <c r="P250" s="196"/>
      <c r="Q250" s="196"/>
    </row>
    <row r="251" spans="1:17" s="259" customFormat="1" hidden="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883.43476513356711</v>
      </c>
      <c r="N251" s="274">
        <f t="shared" si="191"/>
        <v>848.42126050852073</v>
      </c>
      <c r="O251" s="274">
        <f t="shared" si="191"/>
        <v>854.44101124244014</v>
      </c>
      <c r="P251" s="274">
        <f t="shared" si="191"/>
        <v>918.24448929104483</v>
      </c>
      <c r="Q251" s="274">
        <f t="shared" si="191"/>
        <v>0</v>
      </c>
    </row>
    <row r="252" spans="1:17" s="259" customFormat="1" hidden="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7.6704344342521464</v>
      </c>
      <c r="N252" s="274">
        <f t="shared" si="192"/>
        <v>49.006542497928251</v>
      </c>
      <c r="O252" s="274">
        <f t="shared" si="192"/>
        <v>110.00021267421229</v>
      </c>
      <c r="P252" s="274">
        <f t="shared" si="192"/>
        <v>-918.24448929104483</v>
      </c>
      <c r="Q252" s="274">
        <f t="shared" si="192"/>
        <v>0</v>
      </c>
    </row>
    <row r="253" spans="1:17" s="259" customFormat="1" hidden="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42.683939059298538</v>
      </c>
      <c r="N253" s="274">
        <f t="shared" si="193"/>
        <v>42.986791764008906</v>
      </c>
      <c r="O253" s="274">
        <f t="shared" si="193"/>
        <v>46.196734625607654</v>
      </c>
      <c r="P253" s="274">
        <f t="shared" si="193"/>
        <v>0</v>
      </c>
      <c r="Q253" s="274">
        <f t="shared" si="193"/>
        <v>0</v>
      </c>
    </row>
    <row r="254" spans="1:17" s="259" customFormat="1" hidden="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883.43476513356711</v>
      </c>
      <c r="M254" s="274">
        <f t="shared" si="194"/>
        <v>848.42126050852073</v>
      </c>
      <c r="N254" s="274">
        <f t="shared" si="194"/>
        <v>854.44101124244014</v>
      </c>
      <c r="O254" s="274">
        <f t="shared" si="194"/>
        <v>918.24448929104483</v>
      </c>
      <c r="P254" s="274">
        <f t="shared" si="194"/>
        <v>0</v>
      </c>
      <c r="Q254" s="274">
        <f t="shared" si="194"/>
        <v>0</v>
      </c>
    </row>
    <row r="255" spans="1:17" s="259" customFormat="1" hidden="1" outlineLevel="2">
      <c r="A255" s="256"/>
      <c r="B255" s="257"/>
      <c r="C255" s="258"/>
      <c r="D255" s="255"/>
      <c r="E255" s="196" t="s">
        <v>1023</v>
      </c>
      <c r="F255" s="196"/>
      <c r="G255" s="196" t="s">
        <v>255</v>
      </c>
      <c r="H255" s="274"/>
      <c r="I255" s="274"/>
      <c r="J255" s="274">
        <f t="shared" ref="J255:Q255" si="195" xml:space="preserve"> ((J251 + J252) + J254) / 2</f>
        <v>0</v>
      </c>
      <c r="K255" s="274">
        <f t="shared" si="195"/>
        <v>0</v>
      </c>
      <c r="L255" s="274">
        <f t="shared" si="195"/>
        <v>441.71738256678356</v>
      </c>
      <c r="M255" s="274">
        <f t="shared" si="195"/>
        <v>869.76323003816992</v>
      </c>
      <c r="N255" s="274">
        <f t="shared" si="195"/>
        <v>875.93440712444453</v>
      </c>
      <c r="O255" s="274">
        <f t="shared" si="195"/>
        <v>941.34285660384865</v>
      </c>
      <c r="P255" s="274">
        <f t="shared" si="195"/>
        <v>0</v>
      </c>
      <c r="Q255" s="274">
        <f t="shared" si="195"/>
        <v>0</v>
      </c>
    </row>
    <row r="256" spans="1:17" s="259" customFormat="1" hidden="1" outlineLevel="2">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1.1806332960179113</v>
      </c>
      <c r="P257" s="263">
        <f xml:space="preserve"> Index!P$199</f>
        <v>0</v>
      </c>
      <c r="Q257" s="263">
        <f xml:space="preserve"> Index!Q$199</f>
        <v>0</v>
      </c>
    </row>
    <row r="258" spans="1:17" s="259" customFormat="1" hidden="1" outlineLevel="2">
      <c r="A258" s="256"/>
      <c r="B258" s="257"/>
      <c r="C258" s="258"/>
      <c r="D258" s="255"/>
      <c r="E258" s="196"/>
      <c r="F258" s="196"/>
      <c r="G258" s="196"/>
      <c r="H258" s="196"/>
      <c r="I258" s="196"/>
      <c r="J258" s="196"/>
      <c r="K258" s="196"/>
      <c r="L258" s="196"/>
      <c r="M258" s="196"/>
      <c r="N258" s="196"/>
      <c r="O258" s="196"/>
      <c r="P258" s="196"/>
      <c r="Q258" s="196"/>
    </row>
    <row r="259" spans="1:17" s="573" customFormat="1" hidden="1" outlineLevel="2">
      <c r="A259" s="572"/>
      <c r="B259" s="570"/>
      <c r="C259" s="574"/>
      <c r="D259" s="571"/>
      <c r="E259" s="196" t="s">
        <v>1024</v>
      </c>
      <c r="F259" s="196"/>
      <c r="G259" s="196" t="s">
        <v>255</v>
      </c>
      <c r="H259" s="577"/>
      <c r="I259" s="577"/>
      <c r="J259" s="577">
        <f t="shared" ref="J259:Q259" si="196" xml:space="preserve"> IF(J$13 = 1, J251 / J257, 0)</f>
        <v>0</v>
      </c>
      <c r="K259" s="577">
        <f t="shared" si="196"/>
        <v>0</v>
      </c>
      <c r="L259" s="577">
        <f t="shared" si="196"/>
        <v>0</v>
      </c>
      <c r="M259" s="577">
        <f t="shared" si="196"/>
        <v>843.82763100591058</v>
      </c>
      <c r="N259" s="577">
        <f t="shared" si="196"/>
        <v>781.66762073961684</v>
      </c>
      <c r="O259" s="577">
        <f t="shared" si="196"/>
        <v>723.71414064327507</v>
      </c>
      <c r="P259" s="577">
        <f t="shared" si="196"/>
        <v>0</v>
      </c>
      <c r="Q259" s="577">
        <f t="shared" si="196"/>
        <v>0</v>
      </c>
    </row>
    <row r="260" spans="1:17" s="573" customFormat="1" hidden="1" outlineLevel="2">
      <c r="A260" s="572"/>
      <c r="B260" s="570"/>
      <c r="C260" s="574"/>
      <c r="D260" s="571" t="s">
        <v>719</v>
      </c>
      <c r="E260" s="196" t="s">
        <v>767</v>
      </c>
      <c r="F260" s="196"/>
      <c r="G260" s="196" t="s">
        <v>255</v>
      </c>
      <c r="H260" s="577"/>
      <c r="I260" s="577"/>
      <c r="J260" s="577">
        <f t="shared" ref="J260:Q260" si="197" xml:space="preserve"> IF(J$13 = 1, J252 / J257, 0)</f>
        <v>0</v>
      </c>
      <c r="K260" s="577">
        <f t="shared" si="197"/>
        <v>0</v>
      </c>
      <c r="L260" s="577">
        <f t="shared" si="197"/>
        <v>0</v>
      </c>
      <c r="M260" s="577">
        <f t="shared" si="197"/>
        <v>7.3265449503366158</v>
      </c>
      <c r="N260" s="577">
        <f t="shared" si="197"/>
        <v>45.150716110143705</v>
      </c>
      <c r="O260" s="577">
        <f t="shared" si="197"/>
        <v>93.170515387991799</v>
      </c>
      <c r="P260" s="577">
        <f t="shared" si="197"/>
        <v>0</v>
      </c>
      <c r="Q260" s="577">
        <f t="shared" si="197"/>
        <v>0</v>
      </c>
    </row>
    <row r="261" spans="1:17" s="573" customFormat="1" hidden="1" outlineLevel="2">
      <c r="A261" s="572"/>
      <c r="B261" s="570"/>
      <c r="C261" s="574"/>
      <c r="D261" s="571" t="str">
        <f xml:space="preserve"> PR19FDPublishedTables!D$29</f>
        <v>less</v>
      </c>
      <c r="E261" s="196" t="s">
        <v>1025</v>
      </c>
      <c r="F261" s="196"/>
      <c r="G261" s="196" t="s">
        <v>255</v>
      </c>
      <c r="H261" s="577"/>
      <c r="I261" s="577"/>
      <c r="J261" s="577">
        <f t="shared" ref="J261:Q261" si="198" xml:space="preserve"> IF(J$13 = 1, J253 / J257, 0)</f>
        <v>0</v>
      </c>
      <c r="K261" s="577">
        <f t="shared" si="198"/>
        <v>0</v>
      </c>
      <c r="L261" s="577">
        <f t="shared" si="198"/>
        <v>0</v>
      </c>
      <c r="M261" s="577">
        <f t="shared" si="198"/>
        <v>40.770285028304237</v>
      </c>
      <c r="N261" s="577">
        <f t="shared" si="198"/>
        <v>39.604598335103525</v>
      </c>
      <c r="O261" s="577">
        <f t="shared" si="198"/>
        <v>39.128775023897688</v>
      </c>
      <c r="P261" s="577">
        <f t="shared" si="198"/>
        <v>0</v>
      </c>
      <c r="Q261" s="577">
        <f t="shared" si="198"/>
        <v>0</v>
      </c>
    </row>
    <row r="262" spans="1:17" s="573" customFormat="1" hidden="1" outlineLevel="2">
      <c r="A262" s="572"/>
      <c r="B262" s="570"/>
      <c r="C262" s="574"/>
      <c r="D262" s="571"/>
      <c r="E262" s="196" t="s">
        <v>1026</v>
      </c>
      <c r="F262" s="196"/>
      <c r="G262" s="196" t="s">
        <v>255</v>
      </c>
      <c r="H262" s="577"/>
      <c r="I262" s="577"/>
      <c r="J262" s="577">
        <f t="shared" ref="J262:Q262" si="199" xml:space="preserve"> IF(J$13 = 1, J254 / J257, 0)</f>
        <v>0</v>
      </c>
      <c r="K262" s="577">
        <f t="shared" si="199"/>
        <v>0</v>
      </c>
      <c r="L262" s="577">
        <f t="shared" si="199"/>
        <v>850.58396895529995</v>
      </c>
      <c r="M262" s="577">
        <f t="shared" si="199"/>
        <v>810.38389092794296</v>
      </c>
      <c r="N262" s="577">
        <f t="shared" si="199"/>
        <v>787.21373851465705</v>
      </c>
      <c r="O262" s="577">
        <f t="shared" si="199"/>
        <v>777.75588100736923</v>
      </c>
      <c r="P262" s="577">
        <f t="shared" si="199"/>
        <v>0</v>
      </c>
      <c r="Q262" s="577">
        <f t="shared" si="199"/>
        <v>0</v>
      </c>
    </row>
    <row r="263" spans="1:17" s="573" customFormat="1" hidden="1" outlineLevel="2">
      <c r="A263" s="572"/>
      <c r="B263" s="570"/>
      <c r="C263" s="574"/>
      <c r="D263" s="571"/>
      <c r="E263" s="196" t="s">
        <v>1027</v>
      </c>
      <c r="F263" s="196"/>
      <c r="G263" s="196" t="s">
        <v>255</v>
      </c>
      <c r="H263" s="577"/>
      <c r="I263" s="577"/>
      <c r="J263" s="577">
        <f t="shared" ref="J263:Q263" si="200" xml:space="preserve"> IF(J$10 = 1, 0, IF(J$13 = 1, J255 / J257,0))</f>
        <v>0</v>
      </c>
      <c r="K263" s="577">
        <f t="shared" si="200"/>
        <v>0</v>
      </c>
      <c r="L263" s="577">
        <f t="shared" si="200"/>
        <v>0</v>
      </c>
      <c r="M263" s="577">
        <f t="shared" si="200"/>
        <v>830.76903344209495</v>
      </c>
      <c r="N263" s="577">
        <f t="shared" si="200"/>
        <v>807.01603768220878</v>
      </c>
      <c r="O263" s="577">
        <f t="shared" si="200"/>
        <v>797.32026851931812</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ollapsed="1">
      <c r="A265" s="572"/>
      <c r="B265" s="602" t="s">
        <v>962</v>
      </c>
      <c r="C265" s="574"/>
      <c r="D265" s="571"/>
      <c r="E265" s="577"/>
      <c r="F265" s="577"/>
      <c r="G265" s="577"/>
      <c r="H265" s="577"/>
      <c r="I265" s="577"/>
      <c r="J265" s="577"/>
      <c r="K265" s="577"/>
      <c r="L265" s="577"/>
      <c r="M265" s="577"/>
      <c r="N265" s="577"/>
      <c r="O265" s="577"/>
      <c r="P265" s="577"/>
      <c r="Q265" s="577"/>
    </row>
    <row r="266" spans="1:17" s="573" customFormat="1" hidden="1" outlineLevel="2">
      <c r="A266" s="572"/>
      <c r="B266" s="570"/>
      <c r="C266" s="574"/>
      <c r="D266" s="571"/>
      <c r="E266" s="577"/>
      <c r="F266" s="577"/>
      <c r="G266" s="577"/>
      <c r="H266" s="577"/>
      <c r="I266" s="577"/>
      <c r="J266" s="577"/>
      <c r="K266" s="577"/>
      <c r="L266" s="577"/>
      <c r="M266" s="577"/>
      <c r="N266" s="577"/>
      <c r="O266" s="577"/>
      <c r="P266" s="577"/>
      <c r="Q266" s="577"/>
    </row>
    <row r="267" spans="1:17" s="607" customFormat="1" hidden="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850.58396895529972</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hidden="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850.58396895529972</v>
      </c>
      <c r="N268" s="575">
        <f xml:space="preserve"> PR19FDPublishedTables!N$247</f>
        <v>809.84099684234172</v>
      </c>
      <c r="O268" s="575">
        <f xml:space="preserve"> PR19FDPublishedTables!O$247</f>
        <v>771.04961309359282</v>
      </c>
      <c r="P268" s="575">
        <f xml:space="preserve"> PR19FDPublishedTables!P$247</f>
        <v>734.11633662641054</v>
      </c>
      <c r="Q268" s="575">
        <f xml:space="preserve"> PR19FDPublishedTables!Q$247</f>
        <v>698.95216410200544</v>
      </c>
    </row>
    <row r="269" spans="1:17" s="573" customFormat="1" hidden="1" outlineLevel="2">
      <c r="A269" s="572"/>
      <c r="B269" s="570"/>
      <c r="C269" s="574"/>
      <c r="D269" s="639"/>
      <c r="E269" s="577" t="s">
        <v>1028</v>
      </c>
      <c r="F269" s="577"/>
      <c r="G269" s="577" t="s">
        <v>255</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6.8104344269272028</v>
      </c>
      <c r="N269" s="577">
        <f t="shared" ref="N269" si="204" xml:space="preserve"> IF(N$12 = 1, N268 * (N$17 - 1) * N$13, 0)</f>
        <v>29.751280797461671</v>
      </c>
      <c r="O269" s="577">
        <f t="shared" ref="O269" si="205" xml:space="preserve"> IF(O$12 = 1, O268 * (O$17 - 1) * O$13, 0)</f>
        <v>67.652872343779777</v>
      </c>
      <c r="P269" s="577">
        <f t="shared" ref="P269" si="206" xml:space="preserve"> IF(P$12 = 1, P268 * (P$17 - 1) * P$13, 0)</f>
        <v>0</v>
      </c>
      <c r="Q269" s="577">
        <f t="shared" ref="Q269" si="207" xml:space="preserve"> IF(Q$12 = 1, Q268 * (Q$17 - 1) * Q$13, 0)</f>
        <v>0</v>
      </c>
    </row>
    <row r="270" spans="1:17" s="573" customFormat="1" hidden="1" outlineLevel="2">
      <c r="A270" s="572"/>
      <c r="B270" s="570"/>
      <c r="C270" s="574"/>
      <c r="D270" s="639"/>
      <c r="E270" s="577"/>
      <c r="F270" s="577"/>
      <c r="G270" s="577"/>
      <c r="H270" s="577"/>
      <c r="I270" s="577"/>
      <c r="J270" s="577"/>
      <c r="K270" s="577"/>
      <c r="L270" s="577"/>
      <c r="M270" s="577"/>
      <c r="N270" s="577"/>
      <c r="O270" s="577"/>
      <c r="P270" s="577"/>
      <c r="Q270" s="577"/>
    </row>
    <row r="271" spans="1:17" s="573" customFormat="1" hidden="1" outlineLevel="2">
      <c r="A271" s="572"/>
      <c r="B271" s="570"/>
      <c r="C271" s="574"/>
      <c r="D271" s="639"/>
      <c r="E271" s="577" t="s">
        <v>1029</v>
      </c>
      <c r="F271" s="577"/>
      <c r="G271" s="577" t="s">
        <v>255</v>
      </c>
      <c r="H271" s="577"/>
      <c r="I271" s="577"/>
      <c r="J271" s="577">
        <f t="shared" ref="J271:P271" si="208" xml:space="preserve"> IF(J$12 = 1, J268 - J269, 0)</f>
        <v>0</v>
      </c>
      <c r="K271" s="577">
        <f t="shared" si="208"/>
        <v>0</v>
      </c>
      <c r="L271" s="577">
        <f t="shared" si="208"/>
        <v>0</v>
      </c>
      <c r="M271" s="577">
        <f xml:space="preserve"> IF(M$12 = 1, M268 - M269, 0)</f>
        <v>843.77353452837247</v>
      </c>
      <c r="N271" s="577">
        <f t="shared" si="208"/>
        <v>780.08971604488011</v>
      </c>
      <c r="O271" s="577">
        <f t="shared" si="208"/>
        <v>703.39674074981303</v>
      </c>
      <c r="P271" s="577">
        <f t="shared" si="208"/>
        <v>734.11633662641054</v>
      </c>
      <c r="Q271" s="577">
        <f xml:space="preserve"> IF(Q$12 = 1, Q268 - Q269, 0)</f>
        <v>698.95216410200544</v>
      </c>
    </row>
    <row r="272" spans="1:17" s="573" customFormat="1" hidden="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6.8104344269272028</v>
      </c>
      <c r="N272" s="577">
        <f t="shared" si="209"/>
        <v>29.751280797461671</v>
      </c>
      <c r="O272" s="577">
        <f t="shared" si="209"/>
        <v>67.652872343779777</v>
      </c>
      <c r="P272" s="577">
        <f t="shared" si="209"/>
        <v>0</v>
      </c>
      <c r="Q272" s="577">
        <f t="shared" si="209"/>
        <v>0</v>
      </c>
    </row>
    <row r="273" spans="1:17" s="573" customFormat="1" hidden="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40.742972112958881</v>
      </c>
      <c r="N273" s="575">
        <f xml:space="preserve"> PR19FDPublishedTables!N$248</f>
        <v>38.791383748748132</v>
      </c>
      <c r="O273" s="575">
        <f xml:space="preserve"> PR19FDPublishedTables!O$248</f>
        <v>36.933276467183092</v>
      </c>
      <c r="P273" s="575">
        <f xml:space="preserve"> PR19FDPublishedTables!P$248</f>
        <v>35.16417252440506</v>
      </c>
      <c r="Q273" s="575">
        <f xml:space="preserve"> PR19FDPublishedTables!Q$248</f>
        <v>33.479808660486007</v>
      </c>
    </row>
    <row r="274" spans="1:17" s="573" customFormat="1" hidden="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hidden="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809.84099684234081</v>
      </c>
      <c r="N275" s="575">
        <f xml:space="preserve"> PR19FDPublishedTables!N$250</f>
        <v>771.04961309359362</v>
      </c>
      <c r="O275" s="575">
        <f xml:space="preserve"> PR19FDPublishedTables!O$250</f>
        <v>734.11633662640975</v>
      </c>
      <c r="P275" s="575">
        <f xml:space="preserve"> PR19FDPublishedTables!P$250</f>
        <v>698.95216410200544</v>
      </c>
      <c r="Q275" s="575">
        <f xml:space="preserve"> PR19FDPublishedTables!Q$250</f>
        <v>665.47235544151943</v>
      </c>
    </row>
    <row r="276" spans="1:17" s="573" customFormat="1" hidden="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830.21248289882033</v>
      </c>
      <c r="N276" s="575">
        <f xml:space="preserve"> PR19FDPublishedTables!N$254</f>
        <v>790.44530496796767</v>
      </c>
      <c r="O276" s="575">
        <f xml:space="preserve"> PR19FDPublishedTables!O$254</f>
        <v>752.58297486000129</v>
      </c>
      <c r="P276" s="575">
        <f xml:space="preserve"> PR19FDPublishedTables!P$254</f>
        <v>716.53425036420799</v>
      </c>
      <c r="Q276" s="575">
        <f xml:space="preserve"> PR19FDPublishedTables!Q$254</f>
        <v>682.21225977176243</v>
      </c>
    </row>
    <row r="277" spans="1:17" s="573" customFormat="1" hidden="1" outlineLevel="2">
      <c r="A277" s="572"/>
      <c r="B277" s="570"/>
      <c r="C277" s="574"/>
      <c r="D277" s="571"/>
      <c r="E277" s="577"/>
      <c r="F277" s="577"/>
      <c r="G277" s="577"/>
      <c r="H277" s="577"/>
      <c r="I277" s="577"/>
      <c r="J277" s="577"/>
      <c r="K277" s="577"/>
      <c r="L277" s="577"/>
      <c r="M277" s="577"/>
      <c r="N277" s="577"/>
      <c r="O277" s="577"/>
      <c r="P277" s="577"/>
      <c r="Q277" s="577"/>
    </row>
    <row r="278" spans="1:17" s="607" customFormat="1" hidden="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hidden="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114.79991933483853</v>
      </c>
      <c r="O279" s="575">
        <f xml:space="preserve"> PR19FDPublishedTables!O$285</f>
        <v>236.23866750979974</v>
      </c>
      <c r="P279" s="575">
        <f xml:space="preserve"> PR19FDPublishedTables!P$285</f>
        <v>344.81347929912806</v>
      </c>
      <c r="Q279" s="575">
        <f xml:space="preserve"> PR19FDPublishedTables!Q$285</f>
        <v>432.19093133542731</v>
      </c>
    </row>
    <row r="280" spans="1:17" s="573" customFormat="1" hidden="1" outlineLevel="2">
      <c r="A280" s="572"/>
      <c r="B280" s="570"/>
      <c r="C280" s="574"/>
      <c r="D280" s="639"/>
      <c r="E280" s="577" t="s">
        <v>1030</v>
      </c>
      <c r="F280" s="577"/>
      <c r="G280" s="577" t="s">
        <v>255</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4.2174261972089848</v>
      </c>
      <c r="O280" s="577">
        <f t="shared" ref="O280" si="215" xml:space="preserve"> IF(O$12 = 1, O279 * (O$17 - 1) * O$13, 0)</f>
        <v>20.72788072816935</v>
      </c>
      <c r="P280" s="577">
        <f t="shared" ref="P280" si="216" xml:space="preserve"> IF(P$12 = 1, P279 * (P$17 - 1) * P$13, 0)</f>
        <v>0</v>
      </c>
      <c r="Q280" s="577">
        <f t="shared" ref="Q280" si="217" xml:space="preserve"> IF(Q$12 = 1, Q279 * (Q$17 - 1) * Q$13, 0)</f>
        <v>0</v>
      </c>
    </row>
    <row r="281" spans="1:17" s="573" customFormat="1" hidden="1" outlineLevel="2">
      <c r="A281" s="572"/>
      <c r="B281" s="570"/>
      <c r="C281" s="574"/>
      <c r="D281" s="639"/>
      <c r="E281" s="577"/>
      <c r="F281" s="577"/>
      <c r="G281" s="577"/>
      <c r="H281" s="577"/>
      <c r="I281" s="577"/>
      <c r="J281" s="577"/>
      <c r="K281" s="577"/>
      <c r="L281" s="577"/>
      <c r="M281" s="577"/>
      <c r="N281" s="577"/>
      <c r="O281" s="577"/>
      <c r="P281" s="577"/>
      <c r="Q281" s="577"/>
    </row>
    <row r="282" spans="1:17" s="573" customFormat="1" hidden="1" outlineLevel="2">
      <c r="A282" s="572"/>
      <c r="B282" s="570"/>
      <c r="C282" s="574"/>
      <c r="D282" s="639"/>
      <c r="E282" s="577" t="s">
        <v>1031</v>
      </c>
      <c r="F282" s="577"/>
      <c r="G282" s="577" t="s">
        <v>255</v>
      </c>
      <c r="H282" s="577"/>
      <c r="I282" s="577"/>
      <c r="J282" s="577">
        <f t="shared" ref="J282:P282" si="218" xml:space="preserve"> IF(J$12 = 1, J279 - J280, 0)</f>
        <v>0</v>
      </c>
      <c r="K282" s="577">
        <f t="shared" si="218"/>
        <v>0</v>
      </c>
      <c r="L282" s="577">
        <f t="shared" si="218"/>
        <v>0</v>
      </c>
      <c r="M282" s="577">
        <f t="shared" si="218"/>
        <v>0</v>
      </c>
      <c r="N282" s="577">
        <f t="shared" si="218"/>
        <v>110.58249313762956</v>
      </c>
      <c r="O282" s="577">
        <f t="shared" si="218"/>
        <v>215.5107867816304</v>
      </c>
      <c r="P282" s="577">
        <f t="shared" si="218"/>
        <v>344.81347929912806</v>
      </c>
      <c r="Q282" s="577">
        <f xml:space="preserve"> IF(Q$12 = 1, Q279 - Q280, 0)</f>
        <v>432.19093133542731</v>
      </c>
    </row>
    <row r="283" spans="1:17" s="573" customFormat="1" hidden="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4.2174261972089848</v>
      </c>
      <c r="O283" s="577">
        <f t="shared" si="219"/>
        <v>20.72788072816935</v>
      </c>
      <c r="P283" s="577">
        <f t="shared" si="219"/>
        <v>0</v>
      </c>
      <c r="Q283" s="577">
        <f t="shared" si="219"/>
        <v>0</v>
      </c>
    </row>
    <row r="284" spans="1:17" s="573" customFormat="1" hidden="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117.61684271793345</v>
      </c>
      <c r="N284" s="575">
        <f xml:space="preserve"> PR19FDPublishedTables!N$286</f>
        <v>130.05241976445868</v>
      </c>
      <c r="O284" s="575">
        <f xml:space="preserve"> PR19FDPublishedTables!O$286</f>
        <v>122.83248190466414</v>
      </c>
      <c r="P284" s="575">
        <f xml:space="preserve"> PR19FDPublishedTables!P$286</f>
        <v>106.44333558191514</v>
      </c>
      <c r="Q284" s="575">
        <f xml:space="preserve"> PR19FDPublishedTables!Q$286</f>
        <v>93.185027725758587</v>
      </c>
    </row>
    <row r="285" spans="1:17" s="573" customFormat="1" hidden="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2.8169233830945006</v>
      </c>
      <c r="N285" s="575">
        <f xml:space="preserve"> PR19FDPublishedTables!N$287</f>
        <v>8.6136715894975477</v>
      </c>
      <c r="O285" s="575">
        <f xml:space="preserve"> PR19FDPublishedTables!O$287</f>
        <v>14.257670115336143</v>
      </c>
      <c r="P285" s="575">
        <f xml:space="preserve"> PR19FDPublishedTables!P$287</f>
        <v>19.065883545615073</v>
      </c>
      <c r="Q285" s="575">
        <f xml:space="preserve"> PR19FDPublishedTables!Q$287</f>
        <v>22.933727024998895</v>
      </c>
    </row>
    <row r="286" spans="1:17" s="573" customFormat="1" hidden="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114.79991933483895</v>
      </c>
      <c r="N286" s="575">
        <f xml:space="preserve"> PR19FDPublishedTables!N$288</f>
        <v>236.23866750979965</v>
      </c>
      <c r="O286" s="575">
        <f xml:space="preserve"> PR19FDPublishedTables!O$288</f>
        <v>344.81347929912772</v>
      </c>
      <c r="P286" s="575">
        <f xml:space="preserve"> PR19FDPublishedTables!P$288</f>
        <v>432.1909313354281</v>
      </c>
      <c r="Q286" s="575">
        <f xml:space="preserve"> PR19FDPublishedTables!Q$288</f>
        <v>502.44223203618697</v>
      </c>
    </row>
    <row r="287" spans="1:17" s="573" customFormat="1" hidden="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57.399959667419473</v>
      </c>
      <c r="N287" s="575">
        <f xml:space="preserve"> PR19FDPublishedTables!N$292</f>
        <v>175.51929342231909</v>
      </c>
      <c r="O287" s="575">
        <f xml:space="preserve"> PR19FDPublishedTables!O$292</f>
        <v>290.52607340446372</v>
      </c>
      <c r="P287" s="575">
        <f xml:space="preserve"> PR19FDPublishedTables!P$292</f>
        <v>388.50220531727808</v>
      </c>
      <c r="Q287" s="575">
        <f xml:space="preserve"> PR19FDPublishedTables!Q$292</f>
        <v>467.31658168580714</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ollapsed="1">
      <c r="A289" s="572"/>
      <c r="B289" s="602" t="s">
        <v>967</v>
      </c>
      <c r="C289" s="574"/>
      <c r="D289" s="571"/>
      <c r="E289" s="577"/>
      <c r="F289" s="577"/>
      <c r="G289" s="577"/>
      <c r="H289" s="577"/>
      <c r="I289" s="577"/>
      <c r="J289" s="577"/>
      <c r="K289" s="577"/>
      <c r="L289" s="577"/>
      <c r="M289" s="577"/>
      <c r="N289" s="577"/>
      <c r="O289" s="577"/>
      <c r="P289" s="577"/>
      <c r="Q289" s="577"/>
    </row>
    <row r="290" spans="1:17" s="573" customFormat="1" hidden="1" outlineLevel="2">
      <c r="A290" s="572"/>
      <c r="B290" s="570"/>
      <c r="C290" s="574"/>
      <c r="D290" s="571"/>
      <c r="E290" s="577"/>
      <c r="F290" s="577"/>
      <c r="G290" s="577"/>
      <c r="H290" s="577"/>
      <c r="I290" s="577"/>
      <c r="J290" s="577"/>
      <c r="K290" s="577"/>
      <c r="L290" s="577"/>
      <c r="M290" s="577"/>
      <c r="N290" s="577"/>
      <c r="O290" s="577"/>
      <c r="P290" s="577"/>
      <c r="Q290" s="577"/>
    </row>
    <row r="291" spans="1:17" s="573" customFormat="1" hidden="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830.76903344209495</v>
      </c>
      <c r="N291" s="577">
        <f t="shared" si="220"/>
        <v>807.01603768220878</v>
      </c>
      <c r="O291" s="577">
        <f t="shared" si="220"/>
        <v>797.32026851931812</v>
      </c>
      <c r="P291" s="577">
        <f t="shared" si="220"/>
        <v>0</v>
      </c>
      <c r="Q291" s="577">
        <f t="shared" si="220"/>
        <v>0</v>
      </c>
    </row>
    <row r="292" spans="1:17" s="573" customFormat="1" hidden="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830.21248289882033</v>
      </c>
      <c r="N292" s="575">
        <f xml:space="preserve"> PR19FDPublishedTables!N$254</f>
        <v>790.44530496796767</v>
      </c>
      <c r="O292" s="575">
        <f xml:space="preserve"> PR19FDPublishedTables!O$254</f>
        <v>752.58297486000129</v>
      </c>
      <c r="P292" s="575">
        <f xml:space="preserve"> PR19FDPublishedTables!P$254</f>
        <v>716.53425036420799</v>
      </c>
      <c r="Q292" s="575">
        <f xml:space="preserve"> PR19FDPublishedTables!Q$254</f>
        <v>682.21225977176243</v>
      </c>
    </row>
    <row r="293" spans="1:17" s="573" customFormat="1" hidden="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57.399959667419473</v>
      </c>
      <c r="N293" s="575">
        <f xml:space="preserve"> PR19FDPublishedTables!N$292</f>
        <v>175.51929342231909</v>
      </c>
      <c r="O293" s="575">
        <f xml:space="preserve"> PR19FDPublishedTables!O$292</f>
        <v>290.52607340446372</v>
      </c>
      <c r="P293" s="575">
        <f xml:space="preserve"> PR19FDPublishedTables!P$292</f>
        <v>388.50220531727808</v>
      </c>
      <c r="Q293" s="575">
        <f xml:space="preserve"> PR19FDPublishedTables!Q$292</f>
        <v>467.31658168580714</v>
      </c>
    </row>
    <row r="294" spans="1:17" s="573" customFormat="1" hidden="1" outlineLevel="2">
      <c r="A294" s="572"/>
      <c r="B294" s="570"/>
      <c r="C294" s="574"/>
      <c r="D294" s="571"/>
      <c r="E294" s="608" t="s">
        <v>1032</v>
      </c>
      <c r="F294" s="608"/>
      <c r="G294" s="608" t="s">
        <v>255</v>
      </c>
      <c r="H294" s="608"/>
      <c r="I294" s="608"/>
      <c r="J294" s="609">
        <f t="shared" ref="J294:Q294" si="221" xml:space="preserve"> SUM(J291:J293)</f>
        <v>0</v>
      </c>
      <c r="K294" s="609">
        <f t="shared" si="221"/>
        <v>0</v>
      </c>
      <c r="L294" s="609">
        <f t="shared" si="221"/>
        <v>0</v>
      </c>
      <c r="M294" s="609">
        <f t="shared" si="221"/>
        <v>1718.3814760083349</v>
      </c>
      <c r="N294" s="609">
        <f t="shared" si="221"/>
        <v>1772.9806360724956</v>
      </c>
      <c r="O294" s="609">
        <f t="shared" si="221"/>
        <v>1840.4293167837832</v>
      </c>
      <c r="P294" s="609">
        <f t="shared" si="221"/>
        <v>1105.0364556814861</v>
      </c>
      <c r="Q294" s="609">
        <f t="shared" si="221"/>
        <v>1149.5288414575696</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ollapsed="1">
      <c r="A296" s="256"/>
      <c r="B296" s="257" t="s">
        <v>936</v>
      </c>
      <c r="C296" s="258"/>
      <c r="D296" s="255"/>
      <c r="E296" s="196"/>
      <c r="F296" s="196"/>
      <c r="G296" s="196"/>
      <c r="H296" s="196"/>
      <c r="I296" s="196"/>
      <c r="J296" s="196"/>
      <c r="K296" s="196"/>
      <c r="L296" s="196"/>
      <c r="M296" s="196"/>
      <c r="N296" s="196"/>
      <c r="O296" s="196"/>
      <c r="P296" s="196"/>
      <c r="Q296" s="196"/>
    </row>
    <row r="297" spans="1:17" s="259" customFormat="1" hidden="1" outlineLevel="2">
      <c r="A297" s="256"/>
      <c r="B297" s="257"/>
      <c r="C297" s="258"/>
      <c r="D297" s="255"/>
      <c r="E297" s="196"/>
      <c r="F297" s="196"/>
      <c r="G297" s="196"/>
      <c r="H297" s="196"/>
      <c r="I297" s="196"/>
      <c r="J297" s="196"/>
      <c r="K297" s="196"/>
      <c r="L297" s="196"/>
      <c r="M297" s="196"/>
      <c r="N297" s="196"/>
      <c r="O297" s="196"/>
      <c r="P297" s="196"/>
      <c r="Q297" s="196"/>
    </row>
    <row r="298" spans="1:17" s="259" customFormat="1" hidden="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1.1806332960179113</v>
      </c>
      <c r="P298" s="267">
        <f t="shared" si="222"/>
        <v>0</v>
      </c>
      <c r="Q298" s="267">
        <f t="shared" si="222"/>
        <v>0</v>
      </c>
    </row>
    <row r="299" spans="1:17" s="259" customFormat="1" hidden="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1.2166959859267552</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ollapsed="1">
      <c r="A301" s="256"/>
      <c r="B301" s="257" t="s">
        <v>969</v>
      </c>
      <c r="C301" s="258"/>
      <c r="D301" s="255"/>
      <c r="E301" s="196"/>
      <c r="F301" s="196"/>
      <c r="G301" s="196"/>
      <c r="H301" s="196"/>
      <c r="I301" s="196"/>
      <c r="J301" s="196"/>
      <c r="K301" s="196"/>
      <c r="M301" s="274"/>
      <c r="N301" s="196"/>
      <c r="O301" s="196"/>
      <c r="P301" s="196"/>
      <c r="Q301" s="196"/>
    </row>
    <row r="302" spans="1:17" s="259" customFormat="1" hidden="1" outlineLevel="2">
      <c r="A302" s="256"/>
      <c r="B302" s="257"/>
      <c r="C302" s="258"/>
      <c r="D302" s="255"/>
      <c r="E302" s="196"/>
      <c r="F302" s="196"/>
      <c r="G302" s="196"/>
      <c r="H302" s="196"/>
      <c r="I302" s="196"/>
      <c r="J302" s="196"/>
      <c r="K302" s="196"/>
      <c r="L302" s="196"/>
      <c r="M302" s="196"/>
      <c r="N302" s="196"/>
      <c r="O302" s="196"/>
      <c r="P302" s="196"/>
      <c r="Q302" s="196"/>
    </row>
    <row r="303" spans="1:17" s="526" customFormat="1" hidden="1" outlineLevel="2">
      <c r="A303" s="593"/>
      <c r="B303" s="594"/>
      <c r="C303" s="595"/>
      <c r="D303" s="596"/>
      <c r="E303" s="525" t="s">
        <v>1033</v>
      </c>
      <c r="F303" s="525"/>
      <c r="G303" s="525" t="s">
        <v>255</v>
      </c>
      <c r="H303" s="525"/>
      <c r="I303" s="525"/>
      <c r="J303" s="525">
        <f t="shared" ref="J303:Q303" si="224" xml:space="preserve"> J259 * J299</f>
        <v>0</v>
      </c>
      <c r="K303" s="525">
        <f t="shared" si="224"/>
        <v>0</v>
      </c>
      <c r="L303" s="525">
        <f t="shared" si="224"/>
        <v>0</v>
      </c>
      <c r="M303" s="525">
        <f t="shared" si="224"/>
        <v>888.22540656979118</v>
      </c>
      <c r="N303" s="525">
        <f t="shared" si="224"/>
        <v>873.79764416598789</v>
      </c>
      <c r="O303" s="525">
        <f t="shared" si="224"/>
        <v>880.5400898791039</v>
      </c>
      <c r="P303" s="525">
        <f t="shared" si="224"/>
        <v>0</v>
      </c>
      <c r="Q303" s="525">
        <f t="shared" si="224"/>
        <v>0</v>
      </c>
    </row>
    <row r="304" spans="1:17" s="526" customFormat="1" hidden="1" outlineLevel="2">
      <c r="A304" s="593"/>
      <c r="B304" s="594"/>
      <c r="C304" s="595"/>
      <c r="D304" s="596" t="s">
        <v>719</v>
      </c>
      <c r="E304" s="525" t="s">
        <v>1034</v>
      </c>
      <c r="F304" s="525"/>
      <c r="G304" s="525" t="s">
        <v>255</v>
      </c>
      <c r="H304" s="525"/>
      <c r="I304" s="525"/>
      <c r="J304" s="525">
        <f t="shared" ref="J304:Q304" si="225" xml:space="preserve"> J260 * J299</f>
        <v>0</v>
      </c>
      <c r="K304" s="525">
        <f t="shared" si="225"/>
        <v>0</v>
      </c>
      <c r="L304" s="525">
        <f t="shared" si="225"/>
        <v>0</v>
      </c>
      <c r="M304" s="525">
        <f t="shared" si="225"/>
        <v>7.7120292440613492</v>
      </c>
      <c r="N304" s="525">
        <f t="shared" si="225"/>
        <v>50.472334177179675</v>
      </c>
      <c r="O304" s="525">
        <f t="shared" si="225"/>
        <v>113.3601920792966</v>
      </c>
      <c r="P304" s="525">
        <f t="shared" si="225"/>
        <v>0</v>
      </c>
      <c r="Q304" s="525">
        <f t="shared" si="225"/>
        <v>0</v>
      </c>
    </row>
    <row r="305" spans="1:17" s="526" customFormat="1" hidden="1" outlineLevel="2">
      <c r="A305" s="593"/>
      <c r="B305" s="594"/>
      <c r="C305" s="595"/>
      <c r="D305" s="596" t="s">
        <v>631</v>
      </c>
      <c r="E305" s="525" t="s">
        <v>1035</v>
      </c>
      <c r="F305" s="525"/>
      <c r="G305" s="525" t="s">
        <v>255</v>
      </c>
      <c r="H305" s="525"/>
      <c r="I305" s="525"/>
      <c r="J305" s="525">
        <f t="shared" ref="J305:Q305" si="226" xml:space="preserve"> J261 * J299</f>
        <v>0</v>
      </c>
      <c r="K305" s="525">
        <f t="shared" si="226"/>
        <v>0</v>
      </c>
      <c r="L305" s="525">
        <f t="shared" si="226"/>
        <v>0</v>
      </c>
      <c r="M305" s="525">
        <f t="shared" si="226"/>
        <v>42.915403175483533</v>
      </c>
      <c r="N305" s="525">
        <f t="shared" si="226"/>
        <v>44.272531962637721</v>
      </c>
      <c r="O305" s="525">
        <f t="shared" si="226"/>
        <v>47.607823505807396</v>
      </c>
      <c r="P305" s="525">
        <f t="shared" si="226"/>
        <v>0</v>
      </c>
      <c r="Q305" s="525">
        <f t="shared" si="226"/>
        <v>0</v>
      </c>
    </row>
    <row r="306" spans="1:17" s="526" customFormat="1" hidden="1" outlineLevel="2">
      <c r="A306" s="593"/>
      <c r="B306" s="594"/>
      <c r="C306" s="595"/>
      <c r="D306" s="596"/>
      <c r="E306" s="525" t="s">
        <v>1036</v>
      </c>
      <c r="F306" s="525"/>
      <c r="G306" s="525" t="s">
        <v>255</v>
      </c>
      <c r="H306" s="525"/>
      <c r="I306" s="525"/>
      <c r="J306" s="525">
        <f t="shared" ref="J306:Q306" si="227" xml:space="preserve"> J262 * J299</f>
        <v>0</v>
      </c>
      <c r="K306" s="525">
        <f t="shared" si="227"/>
        <v>0</v>
      </c>
      <c r="L306" s="525">
        <f t="shared" si="227"/>
        <v>886.35937017635285</v>
      </c>
      <c r="M306" s="525">
        <f t="shared" si="227"/>
        <v>853.02203263836907</v>
      </c>
      <c r="N306" s="525">
        <f t="shared" si="227"/>
        <v>879.99744638052994</v>
      </c>
      <c r="O306" s="525">
        <f t="shared" si="227"/>
        <v>946.29245845259322</v>
      </c>
      <c r="P306" s="525">
        <f t="shared" si="227"/>
        <v>0</v>
      </c>
      <c r="Q306" s="525">
        <f t="shared" si="227"/>
        <v>0</v>
      </c>
    </row>
    <row r="307" spans="1:17" s="573" customFormat="1" hidden="1" outlineLevel="2">
      <c r="A307" s="572"/>
      <c r="B307" s="570"/>
      <c r="C307" s="574"/>
      <c r="D307" s="571"/>
      <c r="E307" s="577"/>
      <c r="F307" s="577"/>
      <c r="G307" s="577"/>
      <c r="H307" s="577"/>
      <c r="I307" s="577"/>
      <c r="J307" s="577"/>
      <c r="K307" s="577"/>
      <c r="L307" s="577"/>
      <c r="M307" s="577"/>
      <c r="N307" s="577"/>
      <c r="O307" s="577"/>
      <c r="P307" s="577"/>
      <c r="Q307" s="577"/>
    </row>
    <row r="308" spans="1:17" s="658" customFormat="1" hidden="1" outlineLevel="2">
      <c r="A308" s="654"/>
      <c r="B308" s="655"/>
      <c r="C308" s="656"/>
      <c r="D308" s="657"/>
      <c r="E308" s="645" t="s">
        <v>1037</v>
      </c>
      <c r="F308" s="645"/>
      <c r="G308" s="645" t="s">
        <v>255</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888.16846381988648</v>
      </c>
      <c r="N308" s="645">
        <f t="shared" ref="N308:Q308" si="229" xml:space="preserve"> IF(N$11 = 1, N271 * N299 - (M312 - M306), N271 * N299)</f>
        <v>872.03376221872907</v>
      </c>
      <c r="O308" s="645">
        <f t="shared" si="229"/>
        <v>855.81999098426002</v>
      </c>
      <c r="P308" s="645">
        <f t="shared" si="229"/>
        <v>0</v>
      </c>
      <c r="Q308" s="645">
        <f t="shared" si="229"/>
        <v>0</v>
      </c>
    </row>
    <row r="309" spans="1:17" s="658" customFormat="1" hidden="1" outlineLevel="2">
      <c r="A309" s="654"/>
      <c r="B309" s="655"/>
      <c r="C309" s="656"/>
      <c r="D309" s="657" t="s">
        <v>719</v>
      </c>
      <c r="E309" s="645" t="s">
        <v>1038</v>
      </c>
      <c r="F309" s="645"/>
      <c r="G309" s="645" t="s">
        <v>255</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7.1687636971109638</v>
      </c>
      <c r="N309" s="645">
        <f>IF(N$11 = 1, (N272 - PR19FDPublishedTables!N237) * N299, N272 * N299)</f>
        <v>33.257868666921013</v>
      </c>
      <c r="O309" s="645">
        <f>IF(O$11 = 1, (O272 - PR19FDPublishedTables!O237) * O299, O272 * O299)</f>
        <v>82.312978217092052</v>
      </c>
      <c r="P309" s="645">
        <f>IF(P$11 = 1, (P272 - PR19FDPublishedTables!P237) * P299, P272 * P299)</f>
        <v>0</v>
      </c>
      <c r="Q309" s="645">
        <f>IF(Q$11 = 1, (Q272 - PR19FDPublishedTables!Q237) * Q299, Q272 * Q299)</f>
        <v>0</v>
      </c>
    </row>
    <row r="310" spans="1:17" s="526" customFormat="1" hidden="1" outlineLevel="2">
      <c r="A310" s="593"/>
      <c r="B310" s="594"/>
      <c r="C310" s="595"/>
      <c r="D310" s="596" t="s">
        <v>631</v>
      </c>
      <c r="E310" s="525" t="s">
        <v>1039</v>
      </c>
      <c r="F310" s="525"/>
      <c r="G310" s="525" t="s">
        <v>255</v>
      </c>
      <c r="H310" s="525"/>
      <c r="I310" s="525"/>
      <c r="J310" s="525">
        <f t="shared" ref="J310:Q310" si="230" xml:space="preserve"> J273 * J299</f>
        <v>0</v>
      </c>
      <c r="K310" s="525">
        <f t="shared" si="230"/>
        <v>0</v>
      </c>
      <c r="L310" s="525">
        <f t="shared" si="230"/>
        <v>0</v>
      </c>
      <c r="M310" s="525">
        <f t="shared" si="230"/>
        <v>42.886653198064195</v>
      </c>
      <c r="N310" s="525">
        <f t="shared" si="230"/>
        <v>43.363469119422589</v>
      </c>
      <c r="O310" s="525">
        <f t="shared" si="230"/>
        <v>44.936569224744758</v>
      </c>
      <c r="P310" s="525">
        <f t="shared" si="230"/>
        <v>0</v>
      </c>
      <c r="Q310" s="525">
        <f t="shared" si="230"/>
        <v>0</v>
      </c>
    </row>
    <row r="311" spans="1:17" s="526" customFormat="1" hidden="1" outlineLevel="2">
      <c r="A311" s="593"/>
      <c r="B311" s="594"/>
      <c r="C311" s="595"/>
      <c r="D311" s="596" t="s">
        <v>631</v>
      </c>
      <c r="E311" s="525" t="s">
        <v>1040</v>
      </c>
      <c r="F311" s="525"/>
      <c r="G311" s="525" t="s">
        <v>255</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hidden="1" outlineLevel="2">
      <c r="A312" s="593"/>
      <c r="B312" s="594"/>
      <c r="C312" s="595"/>
      <c r="D312" s="596"/>
      <c r="E312" s="525" t="s">
        <v>1041</v>
      </c>
      <c r="F312" s="525"/>
      <c r="G312" s="525" t="s">
        <v>255</v>
      </c>
      <c r="I312" s="525"/>
      <c r="J312" s="525">
        <f t="shared" ref="J312:Q312" si="232" xml:space="preserve"> IF( J$10 = 1, J267 * J299, J275 * J299)</f>
        <v>0</v>
      </c>
      <c r="K312" s="525">
        <f t="shared" si="232"/>
        <v>0</v>
      </c>
      <c r="L312" s="525">
        <f xml:space="preserve"> IF( L$10 = 1, L267 * L299, L275 * L299)</f>
        <v>886.35937017635263</v>
      </c>
      <c r="M312" s="525">
        <f t="shared" si="232"/>
        <v>852.45057431893304</v>
      </c>
      <c r="N312" s="525">
        <f t="shared" si="232"/>
        <v>861.92816176622739</v>
      </c>
      <c r="O312" s="525">
        <f t="shared" si="232"/>
        <v>893.19639997660727</v>
      </c>
      <c r="P312" s="525">
        <f t="shared" si="232"/>
        <v>0</v>
      </c>
      <c r="Q312" s="525">
        <f t="shared" si="232"/>
        <v>0</v>
      </c>
    </row>
    <row r="313" spans="1:17" s="573" customFormat="1" hidden="1" outlineLevel="2">
      <c r="A313" s="572"/>
      <c r="B313" s="570"/>
      <c r="C313" s="574"/>
      <c r="D313" s="571"/>
      <c r="E313" s="577"/>
      <c r="F313" s="577"/>
      <c r="G313" s="577"/>
      <c r="I313" s="577"/>
      <c r="J313" s="577"/>
      <c r="K313" s="577"/>
      <c r="L313" s="647"/>
      <c r="M313" s="577"/>
      <c r="N313" s="577"/>
      <c r="O313" s="577"/>
      <c r="P313" s="577"/>
      <c r="Q313" s="577"/>
    </row>
    <row r="314" spans="1:17" s="526" customFormat="1" hidden="1" outlineLevel="2">
      <c r="A314" s="593"/>
      <c r="B314" s="594"/>
      <c r="C314" s="595"/>
      <c r="D314" s="596"/>
      <c r="E314" s="525" t="s">
        <v>1042</v>
      </c>
      <c r="F314" s="525"/>
      <c r="G314" s="525" t="s">
        <v>255</v>
      </c>
      <c r="H314" s="525"/>
      <c r="I314" s="525"/>
      <c r="J314" s="525">
        <f t="shared" ref="J314:Q314" si="233" xml:space="preserve"> J282 * J299</f>
        <v>0</v>
      </c>
      <c r="K314" s="525">
        <f t="shared" si="233"/>
        <v>0</v>
      </c>
      <c r="L314" s="525">
        <f t="shared" si="233"/>
        <v>0</v>
      </c>
      <c r="M314" s="525">
        <f t="shared" si="233"/>
        <v>0</v>
      </c>
      <c r="N314" s="525">
        <f t="shared" si="233"/>
        <v>123.61612458532396</v>
      </c>
      <c r="O314" s="525">
        <f t="shared" si="233"/>
        <v>262.21110920112653</v>
      </c>
      <c r="P314" s="525">
        <f t="shared" si="233"/>
        <v>0</v>
      </c>
      <c r="Q314" s="525">
        <f t="shared" si="233"/>
        <v>0</v>
      </c>
    </row>
    <row r="315" spans="1:17" s="526" customFormat="1" hidden="1" outlineLevel="2">
      <c r="A315" s="593"/>
      <c r="B315" s="594"/>
      <c r="C315" s="595"/>
      <c r="D315" s="596" t="s">
        <v>719</v>
      </c>
      <c r="E315" s="525" t="s">
        <v>1043</v>
      </c>
      <c r="F315" s="525"/>
      <c r="G315" s="525" t="s">
        <v>255</v>
      </c>
      <c r="H315" s="525"/>
      <c r="I315" s="525"/>
      <c r="J315" s="525">
        <f t="shared" ref="J315:Q315" si="234" xml:space="preserve"> J283 * J299</f>
        <v>0</v>
      </c>
      <c r="K315" s="525">
        <f t="shared" si="234"/>
        <v>0</v>
      </c>
      <c r="L315" s="525">
        <f t="shared" si="234"/>
        <v>0</v>
      </c>
      <c r="M315" s="525">
        <f t="shared" si="234"/>
        <v>0</v>
      </c>
      <c r="N315" s="525">
        <f t="shared" si="234"/>
        <v>4.7145064958405261</v>
      </c>
      <c r="O315" s="525">
        <f t="shared" si="234"/>
        <v>25.219529278732196</v>
      </c>
      <c r="P315" s="525">
        <f t="shared" si="234"/>
        <v>0</v>
      </c>
      <c r="Q315" s="525">
        <f t="shared" si="234"/>
        <v>0</v>
      </c>
    </row>
    <row r="316" spans="1:17" s="526" customFormat="1" hidden="1" outlineLevel="2">
      <c r="A316" s="593"/>
      <c r="B316" s="594"/>
      <c r="C316" s="595"/>
      <c r="D316" s="596" t="s">
        <v>719</v>
      </c>
      <c r="E316" s="525" t="s">
        <v>1044</v>
      </c>
      <c r="F316" s="525"/>
      <c r="G316" s="525" t="s">
        <v>255</v>
      </c>
      <c r="H316" s="525"/>
      <c r="I316" s="525"/>
      <c r="J316" s="525">
        <f t="shared" ref="J316:Q316" si="235" xml:space="preserve"> J284 * J299</f>
        <v>0</v>
      </c>
      <c r="K316" s="525">
        <f t="shared" si="235"/>
        <v>0</v>
      </c>
      <c r="L316" s="525">
        <f t="shared" si="235"/>
        <v>0</v>
      </c>
      <c r="M316" s="525">
        <f t="shared" si="235"/>
        <v>123.80522289611997</v>
      </c>
      <c r="N316" s="525">
        <f t="shared" si="235"/>
        <v>145.38084345970995</v>
      </c>
      <c r="O316" s="525">
        <f t="shared" si="235"/>
        <v>149.44978767482564</v>
      </c>
      <c r="P316" s="525">
        <f t="shared" si="235"/>
        <v>0</v>
      </c>
      <c r="Q316" s="525">
        <f t="shared" si="235"/>
        <v>0</v>
      </c>
    </row>
    <row r="317" spans="1:17" s="526" customFormat="1" hidden="1" outlineLevel="2">
      <c r="A317" s="593"/>
      <c r="B317" s="594"/>
      <c r="C317" s="595"/>
      <c r="D317" s="596" t="s">
        <v>631</v>
      </c>
      <c r="E317" s="525" t="s">
        <v>1045</v>
      </c>
      <c r="F317" s="525"/>
      <c r="G317" s="525" t="s">
        <v>255</v>
      </c>
      <c r="H317" s="525"/>
      <c r="I317" s="525"/>
      <c r="J317" s="525">
        <f t="shared" ref="J317:Q317" si="236" xml:space="preserve"> J285 * J299</f>
        <v>0</v>
      </c>
      <c r="K317" s="525">
        <f t="shared" si="236"/>
        <v>0</v>
      </c>
      <c r="L317" s="525">
        <f t="shared" si="236"/>
        <v>0</v>
      </c>
      <c r="M317" s="525">
        <f t="shared" si="236"/>
        <v>2.9651350883620675</v>
      </c>
      <c r="N317" s="525">
        <f t="shared" si="236"/>
        <v>9.6289084296478276</v>
      </c>
      <c r="O317" s="525">
        <f t="shared" si="236"/>
        <v>17.347249997997341</v>
      </c>
      <c r="P317" s="525">
        <f t="shared" si="236"/>
        <v>0</v>
      </c>
      <c r="Q317" s="525">
        <f t="shared" si="236"/>
        <v>0</v>
      </c>
    </row>
    <row r="318" spans="1:17" s="526" customFormat="1" hidden="1" outlineLevel="2">
      <c r="A318" s="593"/>
      <c r="B318" s="594"/>
      <c r="C318" s="595"/>
      <c r="D318" s="596"/>
      <c r="E318" s="525" t="s">
        <v>1046</v>
      </c>
      <c r="F318" s="525"/>
      <c r="G318" s="525" t="s">
        <v>255</v>
      </c>
      <c r="H318" s="525"/>
      <c r="I318" s="525"/>
      <c r="J318" s="525">
        <f t="shared" ref="J318:Q318" si="237" xml:space="preserve"> IF( J$10 = 1, J278 * J299, J286 * J299)</f>
        <v>0</v>
      </c>
      <c r="K318" s="525">
        <f t="shared" si="237"/>
        <v>0</v>
      </c>
      <c r="L318" s="525">
        <f t="shared" si="237"/>
        <v>0</v>
      </c>
      <c r="M318" s="525">
        <f t="shared" si="237"/>
        <v>120.8400878077579</v>
      </c>
      <c r="N318" s="525">
        <f t="shared" si="237"/>
        <v>264.08256611122658</v>
      </c>
      <c r="O318" s="525">
        <f t="shared" si="237"/>
        <v>419.53317615668698</v>
      </c>
      <c r="P318" s="525">
        <f t="shared" si="237"/>
        <v>0</v>
      </c>
      <c r="Q318" s="525">
        <f t="shared" si="237"/>
        <v>0</v>
      </c>
    </row>
    <row r="319" spans="1:17" s="172" customFormat="1" hidden="1" outlineLevel="2">
      <c r="A319" s="586"/>
      <c r="B319" s="587"/>
      <c r="C319" s="646"/>
      <c r="D319" s="589"/>
      <c r="E319" s="647"/>
      <c r="F319" s="647"/>
      <c r="G319" s="647"/>
      <c r="H319" s="647"/>
      <c r="I319" s="647"/>
      <c r="J319" s="647"/>
      <c r="K319" s="647"/>
      <c r="L319" s="647"/>
      <c r="M319" s="647"/>
      <c r="N319" s="647"/>
      <c r="O319" s="647"/>
      <c r="P319" s="647"/>
      <c r="Q319" s="647"/>
    </row>
    <row r="320" spans="1:17" s="526" customFormat="1" hidden="1" outlineLevel="2">
      <c r="A320" s="593"/>
      <c r="B320" s="594"/>
      <c r="C320" s="595"/>
      <c r="D320" s="596"/>
      <c r="E320" s="525" t="s">
        <v>1047</v>
      </c>
      <c r="F320" s="525"/>
      <c r="G320" s="525" t="s">
        <v>255</v>
      </c>
      <c r="H320" s="525"/>
      <c r="I320" s="525"/>
      <c r="J320" s="525">
        <f t="shared" ref="J320:Q321" si="238" xml:space="preserve"> J303 + J308 + J314</f>
        <v>0</v>
      </c>
      <c r="K320" s="525">
        <f t="shared" si="238"/>
        <v>0</v>
      </c>
      <c r="L320" s="525">
        <f t="shared" si="238"/>
        <v>0</v>
      </c>
      <c r="M320" s="525">
        <f t="shared" si="238"/>
        <v>1776.3938703896777</v>
      </c>
      <c r="N320" s="525">
        <f t="shared" si="238"/>
        <v>1869.4475309700408</v>
      </c>
      <c r="O320" s="525">
        <f t="shared" si="238"/>
        <v>1998.5711900644906</v>
      </c>
      <c r="P320" s="525">
        <f t="shared" si="238"/>
        <v>0</v>
      </c>
      <c r="Q320" s="525">
        <f t="shared" si="238"/>
        <v>0</v>
      </c>
    </row>
    <row r="321" spans="1:17" s="526" customFormat="1" hidden="1" outlineLevel="2">
      <c r="A321" s="593"/>
      <c r="B321" s="594"/>
      <c r="C321" s="595"/>
      <c r="D321" s="596" t="s">
        <v>719</v>
      </c>
      <c r="E321" s="525" t="s">
        <v>1048</v>
      </c>
      <c r="F321" s="525"/>
      <c r="G321" s="525" t="s">
        <v>255</v>
      </c>
      <c r="H321" s="525"/>
      <c r="I321" s="525"/>
      <c r="J321" s="525">
        <f t="shared" si="238"/>
        <v>0</v>
      </c>
      <c r="K321" s="525">
        <f t="shared" si="238"/>
        <v>0</v>
      </c>
      <c r="L321" s="525">
        <f t="shared" si="238"/>
        <v>0</v>
      </c>
      <c r="M321" s="525">
        <f t="shared" si="238"/>
        <v>14.880792941172313</v>
      </c>
      <c r="N321" s="525">
        <f t="shared" si="238"/>
        <v>88.444709339941213</v>
      </c>
      <c r="O321" s="525">
        <f t="shared" si="238"/>
        <v>220.89269957512084</v>
      </c>
      <c r="P321" s="525">
        <f t="shared" si="238"/>
        <v>0</v>
      </c>
      <c r="Q321" s="525">
        <f t="shared" si="238"/>
        <v>0</v>
      </c>
    </row>
    <row r="322" spans="1:17" s="526" customFormat="1" hidden="1" outlineLevel="2">
      <c r="A322" s="593"/>
      <c r="B322" s="594"/>
      <c r="C322" s="595"/>
      <c r="D322" s="596" t="s">
        <v>719</v>
      </c>
      <c r="E322" s="525" t="s">
        <v>1049</v>
      </c>
      <c r="F322" s="525"/>
      <c r="G322" s="525" t="s">
        <v>255</v>
      </c>
      <c r="H322" s="525"/>
      <c r="I322" s="525"/>
      <c r="J322" s="525">
        <f t="shared" ref="J322:Q322" si="239" xml:space="preserve"> J316</f>
        <v>0</v>
      </c>
      <c r="K322" s="525">
        <f t="shared" si="239"/>
        <v>0</v>
      </c>
      <c r="L322" s="525">
        <f t="shared" si="239"/>
        <v>0</v>
      </c>
      <c r="M322" s="525">
        <f t="shared" si="239"/>
        <v>123.80522289611997</v>
      </c>
      <c r="N322" s="525">
        <f t="shared" si="239"/>
        <v>145.38084345970995</v>
      </c>
      <c r="O322" s="525">
        <f t="shared" si="239"/>
        <v>149.44978767482564</v>
      </c>
      <c r="P322" s="525">
        <f t="shared" si="239"/>
        <v>0</v>
      </c>
      <c r="Q322" s="525">
        <f t="shared" si="239"/>
        <v>0</v>
      </c>
    </row>
    <row r="323" spans="1:17" s="526" customFormat="1" hidden="1" outlineLevel="2">
      <c r="A323" s="593"/>
      <c r="B323" s="594"/>
      <c r="C323" s="595"/>
      <c r="D323" s="596" t="s">
        <v>631</v>
      </c>
      <c r="E323" s="525" t="s">
        <v>1050</v>
      </c>
      <c r="F323" s="525"/>
      <c r="G323" s="525" t="s">
        <v>255</v>
      </c>
      <c r="H323" s="525"/>
      <c r="I323" s="525"/>
      <c r="J323" s="525">
        <f t="shared" ref="J323:Q323" si="240" xml:space="preserve"> J305 + J310 + J317</f>
        <v>0</v>
      </c>
      <c r="K323" s="525">
        <f t="shared" si="240"/>
        <v>0</v>
      </c>
      <c r="L323" s="525">
        <f t="shared" si="240"/>
        <v>0</v>
      </c>
      <c r="M323" s="525">
        <f t="shared" si="240"/>
        <v>88.767191461909789</v>
      </c>
      <c r="N323" s="525">
        <f t="shared" si="240"/>
        <v>97.26490951170814</v>
      </c>
      <c r="O323" s="525">
        <f t="shared" si="240"/>
        <v>109.89164272854948</v>
      </c>
      <c r="P323" s="525">
        <f t="shared" si="240"/>
        <v>0</v>
      </c>
      <c r="Q323" s="525">
        <f t="shared" si="240"/>
        <v>0</v>
      </c>
    </row>
    <row r="324" spans="1:17" s="526" customFormat="1" hidden="1" outlineLevel="2">
      <c r="A324" s="593"/>
      <c r="B324" s="594"/>
      <c r="C324" s="595"/>
      <c r="D324" s="596" t="s">
        <v>631</v>
      </c>
      <c r="E324" s="525" t="s">
        <v>1051</v>
      </c>
      <c r="F324" s="525"/>
      <c r="G324" s="525" t="s">
        <v>255</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hidden="1" outlineLevel="2">
      <c r="A325" s="593"/>
      <c r="B325" s="594"/>
      <c r="C325" s="595"/>
      <c r="D325" s="596"/>
      <c r="E325" s="525" t="s">
        <v>1052</v>
      </c>
      <c r="F325" s="525"/>
      <c r="G325" s="525" t="s">
        <v>255</v>
      </c>
      <c r="H325" s="525"/>
      <c r="I325" s="525"/>
      <c r="J325" s="525">
        <f t="shared" ref="J325:Q325" si="242" xml:space="preserve"> J306 + J312 + J318</f>
        <v>0</v>
      </c>
      <c r="K325" s="525">
        <f t="shared" si="242"/>
        <v>0</v>
      </c>
      <c r="L325" s="525">
        <f t="shared" si="242"/>
        <v>1772.7187403527055</v>
      </c>
      <c r="M325" s="525">
        <f t="shared" si="242"/>
        <v>1826.3126947650601</v>
      </c>
      <c r="N325" s="525">
        <f t="shared" si="242"/>
        <v>2006.0081742579841</v>
      </c>
      <c r="O325" s="525">
        <f t="shared" si="242"/>
        <v>2259.0220345858875</v>
      </c>
      <c r="P325" s="525">
        <f t="shared" si="242"/>
        <v>0</v>
      </c>
      <c r="Q325" s="525">
        <f t="shared" si="242"/>
        <v>0</v>
      </c>
    </row>
    <row r="326" spans="1:17" s="526" customFormat="1" hidden="1" outlineLevel="2">
      <c r="A326" s="593"/>
      <c r="B326" s="594"/>
      <c r="C326" s="595"/>
      <c r="D326" s="596"/>
      <c r="E326" s="525"/>
      <c r="F326" s="525"/>
      <c r="G326" s="525"/>
      <c r="H326" s="525"/>
      <c r="I326" s="525"/>
      <c r="J326" s="525"/>
      <c r="K326" s="525"/>
      <c r="L326" s="525"/>
      <c r="M326" s="525"/>
      <c r="N326" s="525"/>
      <c r="O326" s="525"/>
      <c r="P326" s="525"/>
      <c r="Q326" s="525"/>
    </row>
    <row r="327" spans="1:17" s="526" customFormat="1" hidden="1" outlineLevel="2">
      <c r="A327" s="593"/>
      <c r="B327" s="594"/>
      <c r="C327" s="595"/>
      <c r="D327" s="596"/>
      <c r="E327" s="525" t="s">
        <v>1053</v>
      </c>
      <c r="F327" s="525"/>
      <c r="G327" s="525" t="s">
        <v>255</v>
      </c>
      <c r="H327" s="525"/>
      <c r="I327" s="525"/>
      <c r="J327" s="525">
        <f t="shared" ref="J327:Q327" si="243" xml:space="preserve"> J263 * J298</f>
        <v>0</v>
      </c>
      <c r="K327" s="525">
        <f t="shared" si="243"/>
        <v>0</v>
      </c>
      <c r="L327" s="525">
        <f t="shared" si="243"/>
        <v>0</v>
      </c>
      <c r="M327" s="525">
        <f t="shared" si="243"/>
        <v>869.76323003816992</v>
      </c>
      <c r="N327" s="525">
        <f t="shared" si="243"/>
        <v>875.93440712444453</v>
      </c>
      <c r="O327" s="525">
        <f t="shared" si="243"/>
        <v>941.34285660384865</v>
      </c>
      <c r="P327" s="525">
        <f t="shared" si="243"/>
        <v>0</v>
      </c>
      <c r="Q327" s="525">
        <f t="shared" si="243"/>
        <v>0</v>
      </c>
    </row>
    <row r="328" spans="1:17" s="526" customFormat="1" hidden="1" outlineLevel="2">
      <c r="A328" s="593"/>
      <c r="B328" s="594"/>
      <c r="C328" s="595"/>
      <c r="D328" s="596"/>
      <c r="E328" s="525" t="s">
        <v>1054</v>
      </c>
      <c r="F328" s="525"/>
      <c r="G328" s="525" t="s">
        <v>255</v>
      </c>
      <c r="H328" s="525"/>
      <c r="I328" s="525"/>
      <c r="J328" s="525">
        <f t="shared" ref="J328:Q328" si="244" xml:space="preserve"> J276 * J298</f>
        <v>0</v>
      </c>
      <c r="K328" s="525">
        <f t="shared" si="244"/>
        <v>0</v>
      </c>
      <c r="L328" s="525">
        <f t="shared" si="244"/>
        <v>0</v>
      </c>
      <c r="M328" s="525">
        <f t="shared" si="244"/>
        <v>869.18055642045886</v>
      </c>
      <c r="N328" s="525">
        <f t="shared" si="244"/>
        <v>857.94855026668756</v>
      </c>
      <c r="O328" s="525">
        <f t="shared" si="244"/>
        <v>888.52451813592825</v>
      </c>
      <c r="P328" s="525">
        <f t="shared" si="244"/>
        <v>0</v>
      </c>
      <c r="Q328" s="525">
        <f t="shared" si="244"/>
        <v>0</v>
      </c>
    </row>
    <row r="329" spans="1:17" s="526" customFormat="1" hidden="1" outlineLevel="2">
      <c r="A329" s="593"/>
      <c r="B329" s="594"/>
      <c r="C329" s="595"/>
      <c r="D329" s="596"/>
      <c r="E329" s="525" t="s">
        <v>1055</v>
      </c>
      <c r="F329" s="525"/>
      <c r="G329" s="525" t="s">
        <v>255</v>
      </c>
      <c r="H329" s="525"/>
      <c r="I329" s="525"/>
      <c r="J329" s="525">
        <f t="shared" ref="J329:Q329" si="245" xml:space="preserve"> J287 * J298</f>
        <v>0</v>
      </c>
      <c r="K329" s="525">
        <f t="shared" si="245"/>
        <v>0</v>
      </c>
      <c r="L329" s="525">
        <f t="shared" si="245"/>
        <v>0</v>
      </c>
      <c r="M329" s="525">
        <f t="shared" si="245"/>
        <v>60.094168553136363</v>
      </c>
      <c r="N329" s="525">
        <f t="shared" si="245"/>
        <v>190.50846704898126</v>
      </c>
      <c r="O329" s="525">
        <f t="shared" si="245"/>
        <v>343.00475562265365</v>
      </c>
      <c r="P329" s="525">
        <f t="shared" si="245"/>
        <v>0</v>
      </c>
      <c r="Q329" s="525">
        <f t="shared" si="245"/>
        <v>0</v>
      </c>
    </row>
    <row r="330" spans="1:17" s="529" customFormat="1" hidden="1" outlineLevel="2">
      <c r="A330" s="597"/>
      <c r="B330" s="598"/>
      <c r="C330" s="599"/>
      <c r="D330" s="600"/>
      <c r="E330" s="601" t="s">
        <v>1056</v>
      </c>
      <c r="F330" s="528"/>
      <c r="G330" s="528" t="s">
        <v>255</v>
      </c>
      <c r="H330" s="528"/>
      <c r="I330" s="528"/>
      <c r="J330" s="528">
        <f t="shared" ref="J330:Q330" si="246" xml:space="preserve"> SUM(J327:J329)</f>
        <v>0</v>
      </c>
      <c r="K330" s="528">
        <f t="shared" si="246"/>
        <v>0</v>
      </c>
      <c r="L330" s="528">
        <f t="shared" si="246"/>
        <v>0</v>
      </c>
      <c r="M330" s="528">
        <f t="shared" si="246"/>
        <v>1799.0379550117652</v>
      </c>
      <c r="N330" s="528">
        <f t="shared" si="246"/>
        <v>1924.3914244401133</v>
      </c>
      <c r="O330" s="528">
        <f t="shared" si="246"/>
        <v>2172.8721303624307</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ollapsed="1">
      <c r="A332" s="572"/>
      <c r="B332" s="570" t="s">
        <v>994</v>
      </c>
      <c r="C332" s="574"/>
      <c r="D332" s="571"/>
      <c r="E332" s="577"/>
      <c r="F332" s="577"/>
      <c r="G332" s="577"/>
      <c r="H332" s="577"/>
      <c r="I332" s="577"/>
      <c r="J332" s="577"/>
      <c r="K332" s="577"/>
      <c r="L332" s="577"/>
      <c r="M332" s="577"/>
      <c r="N332" s="577"/>
      <c r="O332" s="577"/>
      <c r="P332" s="577"/>
      <c r="Q332" s="577"/>
    </row>
    <row r="333" spans="1:17" s="573" customFormat="1" hidden="1" outlineLevel="2">
      <c r="A333" s="572"/>
      <c r="B333" s="570"/>
      <c r="C333" s="574"/>
      <c r="D333" s="571"/>
      <c r="E333" s="577"/>
      <c r="F333" s="577"/>
      <c r="G333" s="577"/>
      <c r="H333" s="577"/>
      <c r="I333" s="577"/>
      <c r="J333" s="577"/>
      <c r="K333" s="577"/>
      <c r="L333" s="577"/>
      <c r="M333" s="577"/>
      <c r="N333" s="577"/>
      <c r="O333" s="577"/>
      <c r="P333" s="577"/>
      <c r="Q333" s="577"/>
    </row>
    <row r="334" spans="1:17" s="573" customFormat="1" hidden="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886.35937017635285</v>
      </c>
      <c r="M334" s="274">
        <f t="shared" si="247"/>
        <v>853.02203263836907</v>
      </c>
      <c r="N334" s="577">
        <f t="shared" si="247"/>
        <v>879.99744638052994</v>
      </c>
      <c r="O334" s="577">
        <f t="shared" si="247"/>
        <v>946.29245845259322</v>
      </c>
      <c r="P334" s="577">
        <f t="shared" si="247"/>
        <v>0</v>
      </c>
      <c r="Q334" s="577">
        <f t="shared" si="247"/>
        <v>0</v>
      </c>
    </row>
    <row r="335" spans="1:17" s="573" customFormat="1" hidden="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886.35937017635263</v>
      </c>
      <c r="M335" s="274">
        <f t="shared" si="248"/>
        <v>852.45057431893304</v>
      </c>
      <c r="N335" s="577">
        <f t="shared" si="248"/>
        <v>861.92816176622739</v>
      </c>
      <c r="O335" s="577">
        <f t="shared" si="248"/>
        <v>893.19639997660727</v>
      </c>
      <c r="P335" s="577">
        <f t="shared" si="248"/>
        <v>0</v>
      </c>
      <c r="Q335" s="577">
        <f t="shared" si="248"/>
        <v>0</v>
      </c>
    </row>
    <row r="336" spans="1:17" s="573" customFormat="1" hidden="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120.8400878077579</v>
      </c>
      <c r="N336" s="577">
        <f t="shared" si="249"/>
        <v>264.08256611122658</v>
      </c>
      <c r="O336" s="577">
        <f t="shared" si="249"/>
        <v>419.53317615668698</v>
      </c>
      <c r="P336" s="577">
        <f t="shared" si="249"/>
        <v>0</v>
      </c>
      <c r="Q336" s="577">
        <f t="shared" si="249"/>
        <v>0</v>
      </c>
    </row>
    <row r="337" spans="1:17" s="446" customFormat="1" hidden="1" outlineLevel="2">
      <c r="A337" s="586"/>
      <c r="B337" s="587"/>
      <c r="C337" s="588"/>
      <c r="D337" s="589"/>
      <c r="E337" s="590" t="s">
        <v>1057</v>
      </c>
      <c r="F337" s="590"/>
      <c r="G337" s="590" t="s">
        <v>255</v>
      </c>
      <c r="H337" s="590"/>
      <c r="I337" s="590"/>
      <c r="J337" s="610">
        <f t="shared" ref="J337:Q337" si="250" xml:space="preserve"> SUM(J334:J336)</f>
        <v>0</v>
      </c>
      <c r="K337" s="610">
        <f t="shared" si="250"/>
        <v>0</v>
      </c>
      <c r="L337" s="591">
        <f t="shared" si="250"/>
        <v>1772.7187403527055</v>
      </c>
      <c r="M337" s="591">
        <f t="shared" si="250"/>
        <v>1826.3126947650601</v>
      </c>
      <c r="N337" s="610">
        <f t="shared" si="250"/>
        <v>2006.0081742579841</v>
      </c>
      <c r="O337" s="610">
        <f t="shared" si="250"/>
        <v>2259.0220345858875</v>
      </c>
      <c r="P337" s="610">
        <f t="shared" si="250"/>
        <v>0</v>
      </c>
      <c r="Q337" s="610">
        <f t="shared" si="250"/>
        <v>0</v>
      </c>
    </row>
    <row r="338" spans="1:17" s="573" customFormat="1" hidden="1" outlineLevel="2">
      <c r="A338" s="572"/>
      <c r="B338" s="570"/>
      <c r="C338" s="574"/>
      <c r="D338" s="571"/>
      <c r="E338" s="577"/>
      <c r="F338" s="577"/>
      <c r="G338" s="577"/>
      <c r="H338" s="577"/>
      <c r="I338" s="577"/>
      <c r="J338" s="577"/>
      <c r="K338" s="577"/>
      <c r="L338" s="577"/>
      <c r="M338" s="577"/>
      <c r="N338" s="577"/>
      <c r="O338" s="577"/>
      <c r="P338" s="577"/>
      <c r="Q338" s="577"/>
    </row>
    <row r="339" spans="1:17" s="573" customFormat="1" hidden="1" outlineLevel="2">
      <c r="A339" s="572"/>
      <c r="B339" s="570"/>
      <c r="C339" s="574"/>
      <c r="D339" s="571"/>
      <c r="E339" s="577" t="s">
        <v>1058</v>
      </c>
      <c r="F339" s="577"/>
      <c r="G339" s="577" t="s">
        <v>255</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895.33722751699747</v>
      </c>
      <c r="N339" s="577">
        <f xml:space="preserve"> M334 * N$22</f>
        <v>905.89851232789431</v>
      </c>
      <c r="O339" s="577">
        <f t="shared" ref="O339:O341" si="254" xml:space="preserve"> N334 * O$22</f>
        <v>957.79979571717763</v>
      </c>
      <c r="P339" s="577">
        <f t="shared" ref="P339:P341" si="255" xml:space="preserve"> O334 * P$22</f>
        <v>0</v>
      </c>
      <c r="Q339" s="577">
        <f t="shared" ref="Q339:Q341" si="256" xml:space="preserve"> P334 * Q$22</f>
        <v>0</v>
      </c>
    </row>
    <row r="340" spans="1:17" s="573" customFormat="1" hidden="1" outlineLevel="2">
      <c r="A340" s="572"/>
      <c r="B340" s="570"/>
      <c r="C340" s="574"/>
      <c r="D340" s="571" t="s">
        <v>719</v>
      </c>
      <c r="E340" s="577" t="s">
        <v>1059</v>
      </c>
      <c r="F340" s="577"/>
      <c r="G340" s="577" t="s">
        <v>255</v>
      </c>
      <c r="H340" s="577"/>
      <c r="I340" s="577"/>
      <c r="J340" s="577">
        <f t="shared" si="251"/>
        <v>0</v>
      </c>
      <c r="K340" s="577">
        <f t="shared" si="252"/>
        <v>0</v>
      </c>
      <c r="L340" s="577">
        <f t="shared" si="253"/>
        <v>0</v>
      </c>
      <c r="M340" s="577">
        <f t="shared" ref="M340:M341" si="257" xml:space="preserve"> L335 * M$22</f>
        <v>895.33722751699725</v>
      </c>
      <c r="N340" s="577">
        <f t="shared" ref="N340:N341" si="258" xml:space="preserve"> M335 * N$22</f>
        <v>905.29163088564906</v>
      </c>
      <c r="O340" s="577">
        <f t="shared" si="254"/>
        <v>938.13296920135303</v>
      </c>
      <c r="P340" s="577">
        <f t="shared" si="255"/>
        <v>0</v>
      </c>
      <c r="Q340" s="577">
        <f t="shared" si="256"/>
        <v>0</v>
      </c>
    </row>
    <row r="341" spans="1:17" s="573" customFormat="1" hidden="1" outlineLevel="2">
      <c r="A341" s="572"/>
      <c r="B341" s="570"/>
      <c r="C341" s="574"/>
      <c r="D341" s="571" t="s">
        <v>719</v>
      </c>
      <c r="E341" s="577" t="s">
        <v>1060</v>
      </c>
      <c r="F341" s="577"/>
      <c r="G341" s="577" t="s">
        <v>255</v>
      </c>
      <c r="H341" s="577"/>
      <c r="I341" s="577"/>
      <c r="J341" s="577">
        <f t="shared" si="251"/>
        <v>0</v>
      </c>
      <c r="K341" s="577">
        <f t="shared" si="252"/>
        <v>0</v>
      </c>
      <c r="L341" s="577">
        <f t="shared" si="253"/>
        <v>0</v>
      </c>
      <c r="M341" s="577">
        <f t="shared" si="257"/>
        <v>0</v>
      </c>
      <c r="N341" s="577">
        <f t="shared" si="258"/>
        <v>128.33063108116497</v>
      </c>
      <c r="O341" s="577">
        <f t="shared" si="254"/>
        <v>287.4306384798586</v>
      </c>
      <c r="P341" s="577">
        <f t="shared" si="255"/>
        <v>0</v>
      </c>
      <c r="Q341" s="577">
        <f t="shared" si="256"/>
        <v>0</v>
      </c>
    </row>
    <row r="342" spans="1:17" s="446" customFormat="1" hidden="1" outlineLevel="2">
      <c r="A342" s="586"/>
      <c r="B342" s="587"/>
      <c r="C342" s="588"/>
      <c r="D342" s="589"/>
      <c r="E342" s="590" t="s">
        <v>1061</v>
      </c>
      <c r="F342" s="590"/>
      <c r="G342" s="590" t="s">
        <v>255</v>
      </c>
      <c r="H342" s="590"/>
      <c r="I342" s="590"/>
      <c r="J342" s="610">
        <f t="shared" ref="J342" si="259" xml:space="preserve"> SUM(J339:J341)</f>
        <v>0</v>
      </c>
      <c r="K342" s="610">
        <f t="shared" ref="K342:Q342" si="260" xml:space="preserve"> SUM(K339:K341)</f>
        <v>0</v>
      </c>
      <c r="L342" s="610">
        <f t="shared" si="260"/>
        <v>0</v>
      </c>
      <c r="M342" s="610">
        <f xml:space="preserve"> SUM(M339:M341)</f>
        <v>1790.6744550339947</v>
      </c>
      <c r="N342" s="610">
        <f t="shared" si="260"/>
        <v>1939.5207742947082</v>
      </c>
      <c r="O342" s="610">
        <f t="shared" si="260"/>
        <v>2183.3634033983894</v>
      </c>
      <c r="P342" s="610">
        <f t="shared" si="260"/>
        <v>0</v>
      </c>
      <c r="Q342" s="610">
        <f t="shared" si="260"/>
        <v>0</v>
      </c>
    </row>
    <row r="343" spans="1:17" s="573" customFormat="1" hidden="1" outlineLevel="2">
      <c r="A343" s="572"/>
      <c r="B343" s="570"/>
      <c r="C343" s="574"/>
      <c r="D343" s="571"/>
      <c r="E343" s="577"/>
      <c r="F343" s="577"/>
      <c r="G343" s="577"/>
      <c r="H343" s="577"/>
      <c r="I343" s="577"/>
      <c r="J343" s="577"/>
      <c r="K343" s="577"/>
      <c r="L343" s="577"/>
      <c r="M343" s="577"/>
      <c r="N343" s="577"/>
      <c r="O343" s="577"/>
      <c r="P343" s="577"/>
      <c r="Q343" s="577"/>
    </row>
    <row r="344" spans="1:17" s="573" customFormat="1" hidden="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1790.6744550339947</v>
      </c>
      <c r="N344" s="577">
        <f t="shared" si="261"/>
        <v>1939.5207742947082</v>
      </c>
      <c r="O344" s="577">
        <f t="shared" si="261"/>
        <v>2183.3634033983894</v>
      </c>
      <c r="P344" s="577">
        <f t="shared" si="261"/>
        <v>0</v>
      </c>
      <c r="Q344" s="577">
        <f t="shared" si="261"/>
        <v>0</v>
      </c>
    </row>
    <row r="345" spans="1:17" s="573" customFormat="1" hidden="1" outlineLevel="2">
      <c r="A345" s="572"/>
      <c r="B345" s="570"/>
      <c r="C345" s="574"/>
      <c r="D345" s="571" t="s">
        <v>631</v>
      </c>
      <c r="E345" s="577" t="s">
        <v>1062</v>
      </c>
      <c r="F345" s="577"/>
      <c r="G345" s="577" t="s">
        <v>255</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1772.7187403527055</v>
      </c>
      <c r="N345" s="577">
        <f t="shared" ref="N345" si="266" xml:space="preserve"> M337</f>
        <v>1826.3126947650601</v>
      </c>
      <c r="O345" s="577">
        <f t="shared" ref="O345" si="267" xml:space="preserve"> N337</f>
        <v>2006.0081742579841</v>
      </c>
      <c r="P345" s="577">
        <f t="shared" ref="P345" si="268" xml:space="preserve"> O337</f>
        <v>2259.0220345858875</v>
      </c>
      <c r="Q345" s="577">
        <f t="shared" ref="Q345" si="269" xml:space="preserve"> P337</f>
        <v>0</v>
      </c>
    </row>
    <row r="346" spans="1:17" s="259" customFormat="1" hidden="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1</v>
      </c>
      <c r="P346" s="266">
        <f t="shared" si="270"/>
        <v>0</v>
      </c>
      <c r="Q346" s="266">
        <f t="shared" si="270"/>
        <v>0</v>
      </c>
    </row>
    <row r="347" spans="1:17" s="573" customFormat="1" hidden="1" outlineLevel="2">
      <c r="A347" s="572"/>
      <c r="B347" s="570"/>
      <c r="C347" s="574"/>
      <c r="D347" s="571"/>
      <c r="E347" s="610" t="s">
        <v>1063</v>
      </c>
      <c r="F347" s="610"/>
      <c r="G347" s="610" t="s">
        <v>255</v>
      </c>
      <c r="H347" s="610"/>
      <c r="I347" s="610"/>
      <c r="J347" s="610">
        <f t="shared" ref="J347:Q347" si="271" xml:space="preserve"> J346 * (J344 - J345)</f>
        <v>0</v>
      </c>
      <c r="K347" s="610">
        <f t="shared" si="271"/>
        <v>0</v>
      </c>
      <c r="L347" s="610">
        <f t="shared" si="271"/>
        <v>0</v>
      </c>
      <c r="M347" s="610">
        <f xml:space="preserve"> M346 * (M344 - M345)</f>
        <v>17.955714681289237</v>
      </c>
      <c r="N347" s="610">
        <f t="shared" si="271"/>
        <v>113.2080795296481</v>
      </c>
      <c r="O347" s="610">
        <f t="shared" si="271"/>
        <v>177.3552291404053</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1799.0379550117652</v>
      </c>
      <c r="N352" s="618">
        <f t="shared" si="272"/>
        <v>1924.3914244401133</v>
      </c>
      <c r="O352" s="618">
        <f t="shared" si="272"/>
        <v>2172.8721303624307</v>
      </c>
      <c r="P352" s="618">
        <f t="shared" si="272"/>
        <v>0</v>
      </c>
      <c r="Q352" s="618">
        <f t="shared" si="272"/>
        <v>0</v>
      </c>
    </row>
    <row r="353" spans="1:17" s="192" customFormat="1" outlineLevel="2">
      <c r="A353" s="188"/>
      <c r="B353" s="304"/>
      <c r="C353" s="190"/>
      <c r="D353" s="191"/>
      <c r="E353" s="195" t="s">
        <v>1064</v>
      </c>
      <c r="F353" s="618"/>
      <c r="G353" s="195" t="s">
        <v>255</v>
      </c>
      <c r="H353" s="618"/>
      <c r="I353" s="618"/>
      <c r="J353" s="618">
        <f t="shared" ref="J353:Q353" si="274" xml:space="preserve"> J351 * J352</f>
        <v>0</v>
      </c>
      <c r="K353" s="618">
        <f t="shared" si="274"/>
        <v>0</v>
      </c>
      <c r="L353" s="618"/>
      <c r="M353" s="618">
        <f t="shared" ref="M353" si="275" xml:space="preserve"> M351 * M352</f>
        <v>719.61518200470618</v>
      </c>
      <c r="N353" s="618">
        <f t="shared" si="274"/>
        <v>769.75656977604535</v>
      </c>
      <c r="O353" s="618">
        <f t="shared" si="274"/>
        <v>869.14885214497235</v>
      </c>
      <c r="P353" s="618">
        <f t="shared" si="274"/>
        <v>0</v>
      </c>
      <c r="Q353" s="618">
        <f t="shared" si="274"/>
        <v>0</v>
      </c>
    </row>
    <row r="354" spans="1:17" s="192" customFormat="1" outlineLevel="2">
      <c r="A354" s="188"/>
      <c r="B354" s="304"/>
      <c r="C354" s="190"/>
      <c r="D354" s="191"/>
      <c r="E354" s="195" t="s">
        <v>1065</v>
      </c>
      <c r="F354" s="618"/>
      <c r="G354" s="195" t="s">
        <v>255</v>
      </c>
      <c r="H354" s="618"/>
      <c r="I354" s="618"/>
      <c r="J354" s="618">
        <f xml:space="preserve"> J294 * J$13</f>
        <v>0</v>
      </c>
      <c r="K354" s="618">
        <f xml:space="preserve"> K294 * K$13</f>
        <v>0</v>
      </c>
      <c r="L354" s="618"/>
      <c r="M354" s="618">
        <f xml:space="preserve"> M294 * M$13</f>
        <v>1718.3814760083349</v>
      </c>
      <c r="N354" s="618">
        <f xml:space="preserve"> N294 * N$13</f>
        <v>1772.9806360724956</v>
      </c>
      <c r="O354" s="618">
        <f xml:space="preserve"> O294 * O$13</f>
        <v>1840.4293167837832</v>
      </c>
      <c r="P354" s="618">
        <f xml:space="preserve"> P294 * P$13</f>
        <v>0</v>
      </c>
      <c r="Q354" s="618">
        <f xml:space="preserve"> Q294 * Q$13</f>
        <v>0</v>
      </c>
    </row>
    <row r="355" spans="1:17" s="137" customFormat="1" outlineLevel="2">
      <c r="A355" s="369"/>
      <c r="B355" s="269"/>
      <c r="C355" s="370"/>
      <c r="D355" s="371"/>
      <c r="E355" s="275" t="s">
        <v>1066</v>
      </c>
      <c r="F355" s="585"/>
      <c r="G355" s="585" t="s">
        <v>255</v>
      </c>
      <c r="H355" s="585"/>
      <c r="I355" s="585"/>
      <c r="J355" s="525">
        <f t="shared" ref="J355" si="276" xml:space="preserve"> J351 * J354</f>
        <v>0</v>
      </c>
      <c r="K355" s="525">
        <f t="shared" ref="K355" si="277" xml:space="preserve"> K351 * K354</f>
        <v>0</v>
      </c>
      <c r="L355" s="525"/>
      <c r="M355" s="525">
        <f t="shared" ref="M355:N355" si="278" xml:space="preserve"> M351 * M354</f>
        <v>687.35259040333403</v>
      </c>
      <c r="N355" s="525">
        <f t="shared" si="278"/>
        <v>709.19225442899824</v>
      </c>
      <c r="O355" s="525">
        <f t="shared" ref="O355" si="279" xml:space="preserve"> O351 * O354</f>
        <v>736.17172671351329</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ollapsed="1">
      <c r="A357" s="188"/>
      <c r="B357" s="85" t="s">
        <v>761</v>
      </c>
      <c r="C357" s="190"/>
      <c r="D357" s="191"/>
      <c r="E357" s="195"/>
      <c r="M357" s="446"/>
    </row>
    <row r="358" spans="1:17" s="192" customFormat="1" hidden="1" outlineLevel="2">
      <c r="A358" s="188"/>
      <c r="B358" s="304"/>
      <c r="C358" s="190"/>
      <c r="D358" s="191"/>
      <c r="E358" s="195"/>
    </row>
    <row r="359" spans="1:17" s="187" customFormat="1" hidden="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0.30715000000000003</v>
      </c>
      <c r="N359" s="291">
        <f xml:space="preserve"> Inp!N$214</f>
        <v>0.30374999999999996</v>
      </c>
      <c r="O359" s="291">
        <f xml:space="preserve"> Inp!O$214</f>
        <v>0</v>
      </c>
      <c r="P359" s="291">
        <f xml:space="preserve"> Inp!P$214</f>
        <v>0</v>
      </c>
      <c r="Q359" s="291">
        <f xml:space="preserve"> Inp!Q$214</f>
        <v>0</v>
      </c>
    </row>
    <row r="360" spans="1:17" s="192" customFormat="1" hidden="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1799.0379550117652</v>
      </c>
      <c r="N360" s="618">
        <f t="shared" si="282"/>
        <v>1924.3914244401133</v>
      </c>
      <c r="O360" s="618">
        <f t="shared" si="282"/>
        <v>2172.8721303624307</v>
      </c>
      <c r="P360" s="618">
        <f t="shared" si="282"/>
        <v>0</v>
      </c>
      <c r="Q360" s="618">
        <f t="shared" si="282"/>
        <v>0</v>
      </c>
    </row>
    <row r="361" spans="1:17" s="310" customFormat="1" hidden="1" outlineLevel="2">
      <c r="A361" s="306"/>
      <c r="B361" s="307"/>
      <c r="C361" s="308"/>
      <c r="D361" s="250"/>
      <c r="E361" s="619" t="s">
        <v>1067</v>
      </c>
      <c r="F361" s="397"/>
      <c r="G361" s="397" t="s">
        <v>255</v>
      </c>
      <c r="H361" s="397"/>
      <c r="I361" s="397"/>
      <c r="J361" s="619">
        <f t="shared" ref="J361:Q361" si="283" xml:space="preserve"> J359 * J360</f>
        <v>0</v>
      </c>
      <c r="K361" s="619">
        <f t="shared" si="283"/>
        <v>0</v>
      </c>
      <c r="L361" s="619">
        <f t="shared" si="283"/>
        <v>0</v>
      </c>
      <c r="M361" s="619">
        <f t="shared" si="283"/>
        <v>552.57450788186372</v>
      </c>
      <c r="N361" s="619">
        <f t="shared" si="283"/>
        <v>584.5338951736843</v>
      </c>
      <c r="O361" s="619">
        <f t="shared" si="283"/>
        <v>0</v>
      </c>
      <c r="P361" s="619">
        <f t="shared" si="283"/>
        <v>0</v>
      </c>
      <c r="Q361" s="619">
        <f t="shared" si="283"/>
        <v>0</v>
      </c>
    </row>
    <row r="362" spans="1:17" s="259" customFormat="1" hidden="1" outlineLevel="2">
      <c r="A362" s="256"/>
      <c r="B362" s="257"/>
      <c r="C362" s="258"/>
      <c r="D362" s="255"/>
      <c r="E362" s="274" t="s">
        <v>1065</v>
      </c>
      <c r="F362" s="398"/>
      <c r="G362" s="398" t="s">
        <v>255</v>
      </c>
      <c r="H362" s="398"/>
      <c r="I362" s="398"/>
      <c r="J362" s="274">
        <f t="shared" ref="J362:Q362" si="284" xml:space="preserve"> J294 * J$13</f>
        <v>0</v>
      </c>
      <c r="K362" s="274">
        <f t="shared" si="284"/>
        <v>0</v>
      </c>
      <c r="L362" s="274">
        <f t="shared" si="284"/>
        <v>0</v>
      </c>
      <c r="M362" s="274">
        <f t="shared" si="284"/>
        <v>1718.3814760083349</v>
      </c>
      <c r="N362" s="274">
        <f t="shared" si="284"/>
        <v>1772.9806360724956</v>
      </c>
      <c r="O362" s="274">
        <f t="shared" si="284"/>
        <v>1840.4293167837832</v>
      </c>
      <c r="P362" s="274">
        <f t="shared" si="284"/>
        <v>0</v>
      </c>
      <c r="Q362" s="274">
        <f t="shared" si="284"/>
        <v>0</v>
      </c>
    </row>
    <row r="363" spans="1:17" s="259" customFormat="1" hidden="1" outlineLevel="2">
      <c r="A363" s="256"/>
      <c r="B363" s="257"/>
      <c r="C363" s="258"/>
      <c r="D363" s="255"/>
      <c r="E363" s="311" t="s">
        <v>1068</v>
      </c>
      <c r="F363" s="620"/>
      <c r="G363" s="620" t="s">
        <v>255</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527.80087035596011</v>
      </c>
      <c r="N363" s="311">
        <f t="shared" ref="N363" si="289" xml:space="preserve"> N359 * N362</f>
        <v>538.54286820702043</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ollapsed="1">
      <c r="A365" s="237"/>
      <c r="B365" s="304" t="s">
        <v>1007</v>
      </c>
      <c r="C365" s="238"/>
      <c r="D365" s="239"/>
      <c r="E365" s="196"/>
      <c r="F365" s="196"/>
      <c r="G365" s="196"/>
      <c r="H365" s="196"/>
      <c r="I365" s="196"/>
      <c r="J365" s="196"/>
      <c r="K365" s="196"/>
      <c r="L365" s="196"/>
      <c r="M365" s="196"/>
      <c r="N365" s="196"/>
      <c r="O365" s="196"/>
      <c r="P365" s="196"/>
      <c r="Q365" s="196"/>
    </row>
    <row r="366" spans="1:17" s="240" customFormat="1" hidden="1" outlineLevel="2">
      <c r="A366" s="237"/>
      <c r="B366" s="241"/>
      <c r="C366" s="238"/>
      <c r="D366" s="239"/>
      <c r="E366" s="266"/>
      <c r="F366" s="266"/>
      <c r="G366" s="266"/>
      <c r="H366" s="266"/>
      <c r="I366" s="266"/>
      <c r="J366" s="266"/>
      <c r="K366" s="266"/>
      <c r="L366" s="266"/>
      <c r="M366" s="266"/>
      <c r="N366" s="266"/>
      <c r="O366" s="266"/>
      <c r="P366" s="266"/>
      <c r="Q366" s="266"/>
    </row>
    <row r="367" spans="1:17" s="240" customFormat="1" hidden="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1772.7187403527055</v>
      </c>
      <c r="N367" s="274">
        <f t="shared" si="293"/>
        <v>1826.3126947650601</v>
      </c>
      <c r="O367" s="274">
        <f t="shared" si="293"/>
        <v>2006.0081742579841</v>
      </c>
      <c r="P367" s="274">
        <f t="shared" si="293"/>
        <v>2259.0220345858875</v>
      </c>
      <c r="Q367" s="274">
        <f t="shared" si="293"/>
        <v>0</v>
      </c>
    </row>
    <row r="368" spans="1:17" s="240" customFormat="1" hidden="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17.955714681289237</v>
      </c>
      <c r="N368" s="274">
        <f t="shared" si="294"/>
        <v>113.2080795296481</v>
      </c>
      <c r="O368" s="274">
        <f t="shared" si="294"/>
        <v>177.3552291404053</v>
      </c>
      <c r="P368" s="274">
        <f t="shared" si="294"/>
        <v>0</v>
      </c>
      <c r="Q368" s="274">
        <f t="shared" si="294"/>
        <v>0</v>
      </c>
    </row>
    <row r="369" spans="1:17" s="240" customFormat="1" hidden="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1.0101289134438307</v>
      </c>
      <c r="N369" s="267">
        <f t="shared" ref="N369" si="298" xml:space="preserve"> IF( N367 &lt;&gt; 0, 1 + N368 / N367, 0)</f>
        <v>1.0619872379216042</v>
      </c>
      <c r="O369" s="267">
        <f t="shared" ref="O369" si="299" xml:space="preserve"> IF( O367 &lt;&gt; 0, 1 + O368 / O367, 0)</f>
        <v>1.0884120171673819</v>
      </c>
      <c r="P369" s="267">
        <f t="shared" ref="P369" si="300" xml:space="preserve"> IF( P367 &lt;&gt; 0, 1 + P368 / P367, 0)</f>
        <v>1</v>
      </c>
      <c r="Q369" s="267">
        <f t="shared" ref="Q369" si="301" xml:space="preserve"> IF( Q367 &lt;&gt; 0, 1 + Q368 / Q367, 0)</f>
        <v>0</v>
      </c>
    </row>
    <row r="370" spans="1:17" s="581" customFormat="1" hidden="1" outlineLevel="2">
      <c r="A370" s="578"/>
      <c r="B370" s="579"/>
      <c r="C370" s="580"/>
      <c r="E370" s="581" t="s">
        <v>1070</v>
      </c>
      <c r="G370" s="581" t="s">
        <v>446</v>
      </c>
      <c r="J370" s="581">
        <f t="shared" ref="J370:Q370" si="302" xml:space="preserve"> IF( J367 &lt;&gt; 0, J368 / J367, 0)</f>
        <v>0</v>
      </c>
      <c r="K370" s="581">
        <f t="shared" si="302"/>
        <v>0</v>
      </c>
      <c r="L370" s="581">
        <f t="shared" si="302"/>
        <v>0</v>
      </c>
      <c r="M370" s="581">
        <f t="shared" si="302"/>
        <v>1.0128913443830753E-2</v>
      </c>
      <c r="N370" s="581">
        <f t="shared" si="302"/>
        <v>6.1987237921604314E-2</v>
      </c>
      <c r="O370" s="581">
        <f t="shared" si="302"/>
        <v>8.8412017167381896E-2</v>
      </c>
      <c r="P370" s="581">
        <f t="shared" si="302"/>
        <v>0</v>
      </c>
      <c r="Q370" s="581">
        <f t="shared" si="302"/>
        <v>0</v>
      </c>
    </row>
    <row r="371" spans="1:17" s="240" customFormat="1" hidden="1" outlineLevel="2">
      <c r="A371" s="237"/>
      <c r="B371" s="241"/>
      <c r="C371" s="238"/>
      <c r="D371" s="239"/>
      <c r="E371" s="266"/>
      <c r="F371" s="266"/>
      <c r="G371" s="266"/>
      <c r="H371" s="266"/>
      <c r="I371" s="266"/>
      <c r="J371" s="266"/>
      <c r="K371" s="266"/>
      <c r="L371" s="266"/>
      <c r="M371" s="266"/>
      <c r="N371" s="266"/>
      <c r="O371" s="266"/>
      <c r="P371" s="266"/>
      <c r="Q371" s="266"/>
    </row>
    <row r="372" spans="1:17" s="240" customFormat="1" hidden="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888.22540656979118</v>
      </c>
      <c r="N372" s="274">
        <f t="shared" si="303"/>
        <v>873.79764416598789</v>
      </c>
      <c r="O372" s="274">
        <f t="shared" si="303"/>
        <v>880.5400898791039</v>
      </c>
      <c r="P372" s="274">
        <f t="shared" si="303"/>
        <v>0</v>
      </c>
      <c r="Q372" s="274">
        <f t="shared" si="303"/>
        <v>0</v>
      </c>
    </row>
    <row r="373" spans="1:17" s="240" customFormat="1" hidden="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7.7120292440613492</v>
      </c>
      <c r="N373" s="274">
        <f t="shared" si="304"/>
        <v>50.472334177179675</v>
      </c>
      <c r="O373" s="274">
        <f t="shared" si="304"/>
        <v>113.3601920792966</v>
      </c>
      <c r="P373" s="274">
        <f t="shared" si="304"/>
        <v>0</v>
      </c>
      <c r="Q373" s="274">
        <f t="shared" si="304"/>
        <v>0</v>
      </c>
    </row>
    <row r="374" spans="1:17" s="240" customFormat="1" hidden="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888.16846381988648</v>
      </c>
      <c r="N374" s="274">
        <f t="shared" si="305"/>
        <v>872.03376221872907</v>
      </c>
      <c r="O374" s="274">
        <f t="shared" si="305"/>
        <v>855.81999098426002</v>
      </c>
      <c r="P374" s="274">
        <f t="shared" si="305"/>
        <v>0</v>
      </c>
      <c r="Q374" s="274">
        <f t="shared" si="305"/>
        <v>0</v>
      </c>
    </row>
    <row r="375" spans="1:17" s="240" customFormat="1" hidden="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7.1687636971109638</v>
      </c>
      <c r="N375" s="274">
        <f t="shared" si="306"/>
        <v>33.257868666921013</v>
      </c>
      <c r="O375" s="274">
        <f t="shared" si="306"/>
        <v>82.312978217092052</v>
      </c>
      <c r="P375" s="274">
        <f t="shared" si="306"/>
        <v>0</v>
      </c>
      <c r="Q375" s="274">
        <f t="shared" si="306"/>
        <v>0</v>
      </c>
    </row>
    <row r="376" spans="1:17" s="240" customFormat="1" hidden="1" outlineLevel="2">
      <c r="A376" s="237"/>
      <c r="B376" s="241"/>
      <c r="C376" s="238"/>
      <c r="D376" s="239"/>
      <c r="E376" s="266" t="s">
        <v>1071</v>
      </c>
      <c r="F376" s="266"/>
      <c r="G376" s="266" t="s">
        <v>255</v>
      </c>
      <c r="H376" s="266"/>
      <c r="I376" s="266"/>
      <c r="J376" s="274">
        <f t="shared" ref="J376:L376" si="307" xml:space="preserve"> J372 + J373 - J374 - J375</f>
        <v>0</v>
      </c>
      <c r="K376" s="274">
        <f t="shared" si="307"/>
        <v>0</v>
      </c>
      <c r="L376" s="274">
        <f t="shared" si="307"/>
        <v>0</v>
      </c>
      <c r="M376" s="274">
        <f xml:space="preserve"> M372 + M373 - M374 - M375</f>
        <v>0.60020829685506971</v>
      </c>
      <c r="N376" s="274">
        <f t="shared" ref="N376:Q376" si="308" xml:space="preserve"> N372 + N373 - N374 - N375</f>
        <v>18.978347457517543</v>
      </c>
      <c r="O376" s="274">
        <f t="shared" si="308"/>
        <v>55.767312757048387</v>
      </c>
      <c r="P376" s="274">
        <f t="shared" si="308"/>
        <v>0</v>
      </c>
      <c r="Q376" s="274">
        <f t="shared" si="308"/>
        <v>0</v>
      </c>
    </row>
    <row r="377" spans="1:17" s="240" customFormat="1" hidden="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1.0003385806688858</v>
      </c>
      <c r="N377" s="267">
        <f t="shared" si="309"/>
        <v>1.0103916199629543</v>
      </c>
      <c r="O377" s="267">
        <f t="shared" si="309"/>
        <v>1.0278001423287701</v>
      </c>
      <c r="P377" s="267">
        <f t="shared" si="309"/>
        <v>1</v>
      </c>
      <c r="Q377" s="267">
        <f t="shared" si="309"/>
        <v>0</v>
      </c>
    </row>
    <row r="378" spans="1:17" s="581" customFormat="1" hidden="1" outlineLevel="2">
      <c r="A378" s="578"/>
      <c r="B378" s="579"/>
      <c r="C378" s="580"/>
      <c r="E378" s="581" t="s">
        <v>1073</v>
      </c>
      <c r="G378" s="581" t="s">
        <v>446</v>
      </c>
      <c r="J378" s="581">
        <f t="shared" ref="J378:Q378" si="310" xml:space="preserve"> IF( J367 &lt;&gt; 0, J376 / J367, 0)</f>
        <v>0</v>
      </c>
      <c r="K378" s="581">
        <f t="shared" si="310"/>
        <v>0</v>
      </c>
      <c r="L378" s="581">
        <f t="shared" si="310"/>
        <v>0</v>
      </c>
      <c r="M378" s="581">
        <f t="shared" si="310"/>
        <v>3.3858066888583263E-4</v>
      </c>
      <c r="N378" s="581">
        <f t="shared" si="310"/>
        <v>1.0391619962954344E-2</v>
      </c>
      <c r="O378" s="581">
        <f t="shared" si="310"/>
        <v>2.7800142328770188E-2</v>
      </c>
      <c r="P378" s="581">
        <f t="shared" si="310"/>
        <v>0</v>
      </c>
      <c r="Q378" s="581">
        <f t="shared" si="310"/>
        <v>0</v>
      </c>
    </row>
    <row r="379" spans="1:17" s="240" customFormat="1" hidden="1" outlineLevel="2">
      <c r="A379" s="237"/>
      <c r="B379" s="241"/>
      <c r="C379" s="238"/>
      <c r="D379" s="239"/>
      <c r="E379" s="266"/>
      <c r="F379" s="266"/>
      <c r="G379" s="266"/>
      <c r="H379" s="266"/>
      <c r="I379" s="266"/>
      <c r="J379" s="266"/>
      <c r="K379" s="266"/>
      <c r="L379" s="266"/>
      <c r="M379" s="266"/>
      <c r="N379" s="266"/>
      <c r="O379" s="266"/>
      <c r="P379" s="266"/>
      <c r="Q379" s="266"/>
    </row>
    <row r="380" spans="1:17" s="581" customFormat="1" hidden="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1.0128913443830753E-2</v>
      </c>
      <c r="N380" s="581">
        <f t="shared" si="311"/>
        <v>6.1987237921604314E-2</v>
      </c>
      <c r="O380" s="581">
        <f t="shared" si="311"/>
        <v>8.8412017167381896E-2</v>
      </c>
      <c r="P380" s="581">
        <f t="shared" si="311"/>
        <v>0</v>
      </c>
      <c r="Q380" s="581">
        <f t="shared" si="311"/>
        <v>0</v>
      </c>
    </row>
    <row r="381" spans="1:17" s="581" customFormat="1" hidden="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3.3858066888583263E-4</v>
      </c>
      <c r="N381" s="581">
        <f t="shared" ref="N381:Q381" si="313" xml:space="preserve"> N378</f>
        <v>1.0391619962954344E-2</v>
      </c>
      <c r="O381" s="581">
        <f t="shared" si="313"/>
        <v>2.7800142328770188E-2</v>
      </c>
      <c r="P381" s="581">
        <f t="shared" si="313"/>
        <v>0</v>
      </c>
      <c r="Q381" s="581">
        <f t="shared" si="313"/>
        <v>0</v>
      </c>
    </row>
    <row r="382" spans="1:17" s="197" customFormat="1" hidden="1" outlineLevel="2">
      <c r="A382" s="582"/>
      <c r="B382" s="583"/>
      <c r="C382" s="584"/>
      <c r="E382" s="197" t="s">
        <v>1074</v>
      </c>
      <c r="G382" s="197" t="s">
        <v>446</v>
      </c>
      <c r="J382" s="197">
        <f xml:space="preserve"> (1 + J380) * (1 + J381) -1</f>
        <v>0</v>
      </c>
      <c r="K382" s="197">
        <f t="shared" ref="K382" si="314" xml:space="preserve"> (1 + K380) * (1 + K381) -1</f>
        <v>0</v>
      </c>
      <c r="L382" s="197">
        <f t="shared" ref="L382" si="315" xml:space="preserve"> (1 + L380) * (1 + L381) -1</f>
        <v>0</v>
      </c>
      <c r="M382" s="197">
        <f t="shared" ref="M382" si="316" xml:space="preserve"> (1 + M380) * (1 + M381) -1</f>
        <v>1.0470923567005519E-2</v>
      </c>
      <c r="N382" s="197">
        <f t="shared" ref="N382" si="317" xml:space="preserve"> (1 + N380) * (1 + N381) -1</f>
        <v>7.3023005703592991E-2</v>
      </c>
      <c r="O382" s="197">
        <f t="shared" ref="O382" si="318" xml:space="preserve"> (1 + O380) * (1 + O381) -1</f>
        <v>0.11867002615697886</v>
      </c>
      <c r="P382" s="197">
        <f t="shared" ref="P382" si="319" xml:space="preserve"> (1 + P380) * (1 + P381) -1</f>
        <v>0</v>
      </c>
      <c r="Q382" s="197">
        <f t="shared" ref="Q382" si="320" xml:space="preserve"> (1 + Q380) * (1 + Q381) -1</f>
        <v>0</v>
      </c>
    </row>
    <row r="383" spans="1:17" s="137" customFormat="1" hidden="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ollapsed="1">
      <c r="A386" s="33" t="s">
        <v>1075</v>
      </c>
      <c r="D386" s="253"/>
    </row>
    <row r="387" spans="1:17" s="259" customFormat="1" hidden="1" outlineLevel="1">
      <c r="A387" s="256"/>
      <c r="B387" s="257"/>
      <c r="C387" s="258"/>
      <c r="D387" s="255"/>
      <c r="E387" s="196"/>
      <c r="F387" s="196"/>
      <c r="G387" s="196"/>
      <c r="H387" s="196"/>
      <c r="I387" s="196"/>
      <c r="J387" s="196"/>
      <c r="K387" s="196"/>
      <c r="L387" s="196"/>
      <c r="M387" s="196"/>
      <c r="N387" s="196"/>
      <c r="O387" s="196"/>
      <c r="P387" s="196"/>
      <c r="Q387" s="196"/>
    </row>
    <row r="388" spans="1:17" s="259" customFormat="1" hidden="1" outlineLevel="1" collapsed="1">
      <c r="A388" s="256"/>
      <c r="B388" s="257" t="s">
        <v>942</v>
      </c>
      <c r="C388" s="258"/>
      <c r="D388" s="255"/>
      <c r="E388" s="196"/>
      <c r="F388" s="196"/>
      <c r="G388" s="196"/>
      <c r="H388" s="196"/>
      <c r="I388" s="196"/>
      <c r="J388" s="196"/>
      <c r="K388" s="196"/>
      <c r="L388" s="196"/>
      <c r="M388" s="196"/>
      <c r="N388" s="196"/>
      <c r="O388" s="196"/>
      <c r="P388" s="196"/>
      <c r="Q388" s="196"/>
    </row>
    <row r="389" spans="1:17" s="259" customFormat="1" hidden="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hidden="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1831.48458591292</v>
      </c>
      <c r="M390" s="575">
        <f>Inp!M$136</f>
        <v>0</v>
      </c>
      <c r="N390" s="575">
        <f>Inp!N$136</f>
        <v>0</v>
      </c>
      <c r="O390" s="575">
        <f>Inp!O$136</f>
        <v>0</v>
      </c>
      <c r="P390" s="575">
        <f>Inp!P$136</f>
        <v>0</v>
      </c>
      <c r="Q390" s="575">
        <f>Inp!Q$136</f>
        <v>0</v>
      </c>
    </row>
    <row r="391" spans="1:17" s="259" customFormat="1" hidden="1" outlineLevel="2">
      <c r="A391" s="256"/>
      <c r="B391" s="257"/>
      <c r="C391" s="258"/>
      <c r="D391" s="255"/>
      <c r="E391" s="181" t="s">
        <v>944</v>
      </c>
      <c r="F391" s="181">
        <v>0.5</v>
      </c>
      <c r="G391" s="181" t="s">
        <v>446</v>
      </c>
      <c r="H391" s="196"/>
      <c r="I391" s="196"/>
      <c r="J391" s="196"/>
      <c r="K391" s="196"/>
      <c r="L391" s="196"/>
      <c r="M391" s="196"/>
      <c r="N391" s="196"/>
      <c r="O391" s="196"/>
      <c r="P391" s="196"/>
      <c r="Q391" s="196"/>
    </row>
    <row r="392" spans="1:17" s="292" customFormat="1" hidden="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hidden="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hidden="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hidden="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hidden="1" outlineLevel="2">
      <c r="A396" s="256"/>
      <c r="B396" s="257"/>
      <c r="C396" s="258"/>
      <c r="D396" s="255"/>
      <c r="E396" s="196" t="s">
        <v>1076</v>
      </c>
      <c r="F396" s="274"/>
      <c r="G396" s="196" t="s">
        <v>255</v>
      </c>
      <c r="H396" s="196"/>
      <c r="I396" s="196"/>
      <c r="J396" s="274">
        <f t="shared" ref="J396:Q396" si="329" xml:space="preserve"> (1 - $F391) * J390 * J395</f>
        <v>0</v>
      </c>
      <c r="K396" s="274">
        <f t="shared" si="329"/>
        <v>0</v>
      </c>
      <c r="L396" s="274">
        <f t="shared" si="329"/>
        <v>953.83984644932923</v>
      </c>
      <c r="M396" s="274">
        <f t="shared" si="329"/>
        <v>0</v>
      </c>
      <c r="N396" s="274">
        <f t="shared" si="329"/>
        <v>0</v>
      </c>
      <c r="O396" s="274">
        <f t="shared" si="329"/>
        <v>0</v>
      </c>
      <c r="P396" s="274">
        <f t="shared" si="329"/>
        <v>0</v>
      </c>
      <c r="Q396" s="274">
        <f t="shared" si="329"/>
        <v>0</v>
      </c>
    </row>
    <row r="397" spans="1:17" s="259" customFormat="1" hidden="1" outlineLevel="2">
      <c r="A397" s="256"/>
      <c r="B397" s="257"/>
      <c r="C397" s="258"/>
      <c r="D397" s="255"/>
      <c r="E397" s="196"/>
      <c r="F397" s="196"/>
      <c r="G397" s="196"/>
      <c r="H397" s="196"/>
      <c r="I397" s="196"/>
      <c r="J397" s="196"/>
      <c r="K397" s="196"/>
      <c r="L397" s="196"/>
      <c r="M397" s="196"/>
      <c r="N397" s="196"/>
      <c r="O397" s="196"/>
      <c r="P397" s="196"/>
      <c r="Q397" s="196"/>
    </row>
    <row r="398" spans="1:17" s="259" customFormat="1" hidden="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hidden="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1831.48458591292</v>
      </c>
      <c r="M399" s="575">
        <f>Inp!M$136</f>
        <v>0</v>
      </c>
      <c r="N399" s="575">
        <f>Inp!N$136</f>
        <v>0</v>
      </c>
      <c r="O399" s="575">
        <f>Inp!O$136</f>
        <v>0</v>
      </c>
      <c r="P399" s="575">
        <f>Inp!P$136</f>
        <v>0</v>
      </c>
      <c r="Q399" s="575">
        <f>Inp!Q$136</f>
        <v>0</v>
      </c>
    </row>
    <row r="400" spans="1:17" s="259" customFormat="1" hidden="1" outlineLevel="2">
      <c r="A400" s="256"/>
      <c r="B400" s="257"/>
      <c r="C400" s="258"/>
      <c r="D400" s="255"/>
      <c r="E400" s="181" t="s">
        <v>944</v>
      </c>
      <c r="F400" s="181">
        <v>0.5</v>
      </c>
      <c r="G400" s="181" t="s">
        <v>446</v>
      </c>
      <c r="H400" s="196"/>
      <c r="I400" s="196"/>
      <c r="J400" s="196"/>
      <c r="K400" s="196"/>
      <c r="L400" s="196"/>
      <c r="M400" s="196"/>
      <c r="N400" s="196"/>
      <c r="O400" s="196"/>
      <c r="P400" s="196"/>
      <c r="Q400" s="196"/>
    </row>
    <row r="401" spans="1:17" s="292" customFormat="1" hidden="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hidden="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1.1806332960179113</v>
      </c>
      <c r="P402" s="576">
        <f xml:space="preserve"> Index!P$199</f>
        <v>0</v>
      </c>
      <c r="Q402" s="576">
        <f xml:space="preserve"> Index!Q$199</f>
        <v>0</v>
      </c>
    </row>
    <row r="403" spans="1:17" s="259" customFormat="1" hidden="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4.099811769635564E-2</v>
      </c>
      <c r="P403" s="263">
        <f xml:space="preserve"> Index!P$241</f>
        <v>0</v>
      </c>
      <c r="Q403" s="263">
        <f xml:space="preserve"> Index!Q$241</f>
        <v>0</v>
      </c>
    </row>
    <row r="404" spans="1:17" s="259" customFormat="1" hidden="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1.1046810909418163</v>
      </c>
      <c r="P404" s="267">
        <f t="shared" ref="P404" si="336" xml:space="preserve"> IF(P401 = 1, P402, O404 * (1 + P403))</f>
        <v>1.1046810909418163</v>
      </c>
      <c r="Q404" s="267">
        <f t="shared" ref="Q404" si="337" xml:space="preserve"> IF(Q401 = 1, Q402, P404 * (1 + Q403))</f>
        <v>1.1046810909418163</v>
      </c>
    </row>
    <row r="405" spans="1:17" s="259" customFormat="1" hidden="1" outlineLevel="2">
      <c r="A405" s="256"/>
      <c r="B405" s="257"/>
      <c r="C405" s="258"/>
      <c r="D405" s="255"/>
      <c r="E405" s="196" t="s">
        <v>1077</v>
      </c>
      <c r="F405" s="274"/>
      <c r="G405" s="196" t="s">
        <v>255</v>
      </c>
      <c r="H405" s="196"/>
      <c r="I405" s="196"/>
      <c r="J405" s="274">
        <f t="shared" ref="J405:Q405" si="338" xml:space="preserve"> (1 - $F400) * J399 * J404</f>
        <v>0</v>
      </c>
      <c r="K405" s="274">
        <f t="shared" si="338"/>
        <v>0</v>
      </c>
      <c r="L405" s="274">
        <f t="shared" si="338"/>
        <v>951.10959884946885</v>
      </c>
      <c r="M405" s="274">
        <f t="shared" si="338"/>
        <v>0</v>
      </c>
      <c r="N405" s="274">
        <f t="shared" si="338"/>
        <v>0</v>
      </c>
      <c r="O405" s="274">
        <f t="shared" si="338"/>
        <v>0</v>
      </c>
      <c r="P405" s="274">
        <f t="shared" si="338"/>
        <v>0</v>
      </c>
      <c r="Q405" s="274">
        <f t="shared" si="338"/>
        <v>0</v>
      </c>
    </row>
    <row r="406" spans="1:17" s="259" customFormat="1" hidden="1" outlineLevel="2">
      <c r="A406" s="256"/>
      <c r="B406" s="257"/>
      <c r="C406" s="258"/>
      <c r="D406" s="255"/>
      <c r="E406" s="196"/>
      <c r="F406" s="274"/>
      <c r="G406" s="196"/>
      <c r="H406" s="196"/>
      <c r="I406" s="196"/>
      <c r="J406" s="196"/>
      <c r="K406" s="196"/>
      <c r="L406" s="196"/>
      <c r="M406" s="196"/>
      <c r="N406" s="196"/>
      <c r="O406" s="196"/>
      <c r="P406" s="196"/>
      <c r="Q406" s="196"/>
    </row>
    <row r="407" spans="1:17" s="259" customFormat="1" hidden="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hidden="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953.83984644932923</v>
      </c>
      <c r="M408" s="577">
        <f t="shared" si="339"/>
        <v>0</v>
      </c>
      <c r="N408" s="577">
        <f t="shared" si="339"/>
        <v>0</v>
      </c>
      <c r="O408" s="577">
        <f t="shared" si="339"/>
        <v>0</v>
      </c>
      <c r="P408" s="577">
        <f t="shared" si="339"/>
        <v>0</v>
      </c>
      <c r="Q408" s="577">
        <f t="shared" si="339"/>
        <v>0</v>
      </c>
    </row>
    <row r="409" spans="1:17" s="573" customFormat="1" hidden="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951.10959884946885</v>
      </c>
      <c r="M409" s="577">
        <f t="shared" si="340"/>
        <v>0</v>
      </c>
      <c r="N409" s="577">
        <f t="shared" si="340"/>
        <v>0</v>
      </c>
      <c r="O409" s="577">
        <f t="shared" si="340"/>
        <v>0</v>
      </c>
      <c r="P409" s="577">
        <f t="shared" si="340"/>
        <v>0</v>
      </c>
      <c r="Q409" s="577">
        <f t="shared" si="340"/>
        <v>0</v>
      </c>
    </row>
    <row r="410" spans="1:17" s="573" customFormat="1" hidden="1" outlineLevel="2">
      <c r="A410" s="572"/>
      <c r="B410" s="570"/>
      <c r="C410" s="574"/>
      <c r="D410" s="571"/>
      <c r="E410" s="577" t="s">
        <v>1078</v>
      </c>
      <c r="F410" s="577"/>
      <c r="G410" s="577" t="s">
        <v>255</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-2.7302475998603768</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hidden="1" outlineLevel="1">
      <c r="A411" s="256"/>
      <c r="B411" s="257"/>
      <c r="C411" s="258"/>
      <c r="D411" s="255"/>
      <c r="E411" s="196"/>
      <c r="F411" s="274"/>
      <c r="G411" s="196"/>
      <c r="H411" s="196"/>
      <c r="I411" s="196"/>
      <c r="J411" s="196"/>
      <c r="K411" s="196"/>
      <c r="L411" s="196"/>
      <c r="M411" s="196"/>
      <c r="N411" s="196"/>
      <c r="O411" s="196"/>
      <c r="P411" s="196"/>
      <c r="Q411" s="196"/>
    </row>
    <row r="412" spans="1:17" s="259" customFormat="1" hidden="1" outlineLevel="1" collapsed="1">
      <c r="A412" s="256"/>
      <c r="B412" s="257" t="s">
        <v>951</v>
      </c>
      <c r="C412" s="258"/>
      <c r="D412" s="255"/>
      <c r="E412" s="196"/>
      <c r="F412" s="196"/>
      <c r="G412" s="196"/>
      <c r="H412" s="196"/>
      <c r="I412" s="196"/>
      <c r="J412" s="196"/>
      <c r="K412" s="196"/>
      <c r="L412" s="196"/>
      <c r="M412" s="196"/>
      <c r="N412" s="196"/>
      <c r="O412" s="196"/>
      <c r="P412" s="196"/>
      <c r="Q412" s="196"/>
    </row>
    <row r="413" spans="1:17" s="259" customFormat="1" hidden="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hidden="1" outlineLevel="2">
      <c r="A414" s="256"/>
      <c r="B414" s="257"/>
      <c r="C414" s="258"/>
      <c r="D414" s="255"/>
      <c r="E414" s="196" t="s">
        <v>1079</v>
      </c>
      <c r="F414" s="274"/>
      <c r="G414" s="196" t="s">
        <v>255</v>
      </c>
      <c r="H414" s="274"/>
      <c r="I414" s="274"/>
      <c r="J414" s="274">
        <f t="shared" ref="J414:Q414" si="351" xml:space="preserve"> J405</f>
        <v>0</v>
      </c>
      <c r="K414" s="274">
        <f t="shared" si="351"/>
        <v>0</v>
      </c>
      <c r="L414" s="274">
        <f t="shared" si="351"/>
        <v>951.10959884946885</v>
      </c>
      <c r="M414" s="274">
        <f t="shared" si="351"/>
        <v>0</v>
      </c>
      <c r="N414" s="274">
        <f t="shared" si="351"/>
        <v>0</v>
      </c>
      <c r="O414" s="274">
        <f t="shared" si="351"/>
        <v>0</v>
      </c>
      <c r="P414" s="274">
        <f t="shared" si="351"/>
        <v>0</v>
      </c>
      <c r="Q414" s="274">
        <f t="shared" si="351"/>
        <v>0</v>
      </c>
    </row>
    <row r="415" spans="1:17" s="259" customFormat="1" hidden="1" outlineLevel="2">
      <c r="A415" s="256"/>
      <c r="B415" s="257"/>
      <c r="C415" s="258"/>
      <c r="D415" s="255"/>
      <c r="E415" s="196"/>
      <c r="F415" s="274"/>
      <c r="G415" s="196"/>
      <c r="H415" s="274"/>
      <c r="I415" s="274"/>
      <c r="J415" s="274"/>
      <c r="K415" s="274"/>
      <c r="L415" s="274"/>
      <c r="M415" s="274"/>
      <c r="N415" s="274"/>
      <c r="O415" s="274"/>
      <c r="P415" s="274"/>
      <c r="Q415" s="274"/>
    </row>
    <row r="416" spans="1:17" s="281" customFormat="1" hidden="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951.10959884946885</v>
      </c>
      <c r="N416" s="282">
        <f t="shared" si="352"/>
        <v>914.94890010315873</v>
      </c>
      <c r="O416" s="282">
        <f t="shared" si="352"/>
        <v>922.98915741455426</v>
      </c>
      <c r="P416" s="282">
        <f t="shared" si="352"/>
        <v>993.57821823774532</v>
      </c>
      <c r="Q416" s="282">
        <f t="shared" si="352"/>
        <v>0</v>
      </c>
    </row>
    <row r="417" spans="1:17" s="259" customFormat="1" hidden="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1.1287393877714991</v>
      </c>
      <c r="P417" s="263">
        <f xml:space="preserve"> Index!P$239</f>
        <v>0</v>
      </c>
      <c r="Q417" s="263">
        <f xml:space="preserve"> Index!Q$239</f>
        <v>0</v>
      </c>
    </row>
    <row r="418" spans="1:17" s="259" customFormat="1" hidden="1" outlineLevel="2">
      <c r="A418" s="256"/>
      <c r="B418" s="257"/>
      <c r="C418" s="258"/>
      <c r="D418" s="255"/>
      <c r="E418" s="196" t="s">
        <v>333</v>
      </c>
      <c r="F418" s="196"/>
      <c r="G418" s="196" t="s">
        <v>255</v>
      </c>
      <c r="H418" s="196"/>
      <c r="I418" s="196"/>
      <c r="J418" s="274">
        <f t="shared" ref="J418:Q418" si="353" xml:space="preserve"> J416 * (J417 - 1)</f>
        <v>0</v>
      </c>
      <c r="K418" s="274">
        <f t="shared" si="353"/>
        <v>0</v>
      </c>
      <c r="L418" s="274">
        <f t="shared" si="353"/>
        <v>0</v>
      </c>
      <c r="M418" s="274">
        <f t="shared" si="353"/>
        <v>8.2580221038275656</v>
      </c>
      <c r="N418" s="274">
        <f t="shared" si="353"/>
        <v>52.849314654683674</v>
      </c>
      <c r="O418" s="274">
        <f t="shared" si="353"/>
        <v>118.82505904528149</v>
      </c>
      <c r="P418" s="274">
        <f t="shared" si="353"/>
        <v>-993.57821823774532</v>
      </c>
      <c r="Q418" s="274">
        <f t="shared" si="353"/>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92" customFormat="1" hidden="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4.6300000000000001E-2</v>
      </c>
      <c r="N420" s="291">
        <f xml:space="preserve"> Inp!N$156</f>
        <v>4.6300000000000001E-2</v>
      </c>
      <c r="O420" s="291">
        <f xml:space="preserve"> Inp!O$156</f>
        <v>4.6300000000000001E-2</v>
      </c>
      <c r="P420" s="291">
        <f xml:space="preserve"> Inp!P$156</f>
        <v>4.6300000000000001E-2</v>
      </c>
      <c r="Q420" s="291">
        <f xml:space="preserve"> Inp!Q$156</f>
        <v>4.6300000000000001E-2</v>
      </c>
    </row>
    <row r="421" spans="1:17" s="281" customFormat="1" hidden="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951.10959884946885</v>
      </c>
      <c r="N421" s="282">
        <f t="shared" si="354"/>
        <v>914.94890010315873</v>
      </c>
      <c r="O421" s="282">
        <f t="shared" si="354"/>
        <v>922.98915741455426</v>
      </c>
      <c r="P421" s="282">
        <f t="shared" si="354"/>
        <v>993.57821823774532</v>
      </c>
      <c r="Q421" s="282">
        <f t="shared" si="354"/>
        <v>0</v>
      </c>
    </row>
    <row r="422" spans="1:17" s="259" customFormat="1" hidden="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8.2580221038275656</v>
      </c>
      <c r="N422" s="274">
        <f t="shared" si="355"/>
        <v>52.849314654683674</v>
      </c>
      <c r="O422" s="274">
        <f t="shared" si="355"/>
        <v>118.82505904528149</v>
      </c>
      <c r="P422" s="274">
        <f t="shared" si="355"/>
        <v>-993.57821823774532</v>
      </c>
      <c r="Q422" s="274">
        <f t="shared" si="355"/>
        <v>0</v>
      </c>
    </row>
    <row r="423" spans="1:17" s="259" customFormat="1" hidden="1" outlineLevel="2">
      <c r="A423" s="256"/>
      <c r="B423" s="257"/>
      <c r="C423" s="258"/>
      <c r="D423" s="255"/>
      <c r="E423" s="196" t="s">
        <v>1080</v>
      </c>
      <c r="F423" s="196"/>
      <c r="G423" s="196" t="s">
        <v>255</v>
      </c>
      <c r="H423" s="274"/>
      <c r="I423" s="274"/>
      <c r="J423" s="274">
        <f t="shared" ref="J423:Q423" si="356" xml:space="preserve"> (J421 + J422) * J420</f>
        <v>0</v>
      </c>
      <c r="K423" s="274">
        <f t="shared" si="356"/>
        <v>0</v>
      </c>
      <c r="L423" s="274">
        <f t="shared" si="356"/>
        <v>0</v>
      </c>
      <c r="M423" s="274">
        <f t="shared" si="356"/>
        <v>44.418720850137625</v>
      </c>
      <c r="N423" s="274">
        <f t="shared" si="356"/>
        <v>44.809057343288103</v>
      </c>
      <c r="O423" s="274">
        <f t="shared" si="356"/>
        <v>48.235998222090394</v>
      </c>
      <c r="P423" s="274">
        <f t="shared" si="356"/>
        <v>0</v>
      </c>
      <c r="Q423" s="274">
        <f t="shared" si="356"/>
        <v>0</v>
      </c>
    </row>
    <row r="424" spans="1:17" s="259" customFormat="1" hidden="1" outlineLevel="2">
      <c r="A424" s="256"/>
      <c r="B424" s="257"/>
      <c r="C424" s="258"/>
      <c r="D424" s="255"/>
      <c r="E424" s="196"/>
      <c r="F424" s="196"/>
      <c r="G424" s="196"/>
      <c r="H424" s="274"/>
      <c r="I424" s="274"/>
      <c r="J424" s="274"/>
      <c r="K424" s="274"/>
      <c r="L424" s="274"/>
      <c r="M424" s="274"/>
      <c r="N424" s="274"/>
      <c r="O424" s="274"/>
      <c r="P424" s="274"/>
      <c r="Q424" s="274"/>
    </row>
    <row r="425" spans="1:17" s="259" customFormat="1" hidden="1" outlineLevel="2">
      <c r="A425" s="256"/>
      <c r="B425" s="257"/>
      <c r="C425" s="258"/>
      <c r="D425" s="255"/>
      <c r="E425" s="196" t="s">
        <v>1081</v>
      </c>
      <c r="F425" s="196"/>
      <c r="G425" s="196" t="s">
        <v>255</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951.10959884946885</v>
      </c>
      <c r="N425" s="274">
        <f t="shared" ref="N425" si="361" xml:space="preserve"> M428</f>
        <v>914.94890010315873</v>
      </c>
      <c r="O425" s="274">
        <f t="shared" ref="O425" si="362" xml:space="preserve"> N428</f>
        <v>922.98915741455426</v>
      </c>
      <c r="P425" s="274">
        <f t="shared" ref="P425" si="363" xml:space="preserve"> O428</f>
        <v>993.57821823774532</v>
      </c>
      <c r="Q425" s="274">
        <f t="shared" ref="Q425" si="364" xml:space="preserve"> P428</f>
        <v>0</v>
      </c>
    </row>
    <row r="426" spans="1:17" s="259" customFormat="1" hidden="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8.2580221038275656</v>
      </c>
      <c r="N426" s="274">
        <f t="shared" si="365"/>
        <v>52.849314654683674</v>
      </c>
      <c r="O426" s="274">
        <f t="shared" si="365"/>
        <v>118.82505904528149</v>
      </c>
      <c r="P426" s="274">
        <f t="shared" si="365"/>
        <v>-993.57821823774532</v>
      </c>
      <c r="Q426" s="274">
        <f t="shared" si="365"/>
        <v>0</v>
      </c>
    </row>
    <row r="427" spans="1:17" s="259" customFormat="1" hidden="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44.418720850137625</v>
      </c>
      <c r="N427" s="274">
        <f t="shared" si="366"/>
        <v>44.809057343288103</v>
      </c>
      <c r="O427" s="274">
        <f t="shared" si="366"/>
        <v>48.235998222090394</v>
      </c>
      <c r="P427" s="274">
        <f t="shared" si="366"/>
        <v>0</v>
      </c>
      <c r="Q427" s="274">
        <f t="shared" si="366"/>
        <v>0</v>
      </c>
    </row>
    <row r="428" spans="1:17" s="259" customFormat="1" hidden="1" outlineLevel="2">
      <c r="A428" s="256"/>
      <c r="B428" s="257"/>
      <c r="C428" s="258"/>
      <c r="D428" s="255"/>
      <c r="E428" s="196" t="s">
        <v>1082</v>
      </c>
      <c r="F428" s="196"/>
      <c r="G428" s="196" t="s">
        <v>255</v>
      </c>
      <c r="H428" s="274"/>
      <c r="I428" s="274"/>
      <c r="J428" s="274">
        <f t="shared" ref="J428:Q428" si="367" xml:space="preserve"> IF(J413 = 1, J414, J425 + J426 - J427)</f>
        <v>0</v>
      </c>
      <c r="K428" s="274">
        <f t="shared" si="367"/>
        <v>0</v>
      </c>
      <c r="L428" s="274">
        <f t="shared" si="367"/>
        <v>951.10959884946885</v>
      </c>
      <c r="M428" s="274">
        <f t="shared" si="367"/>
        <v>914.94890010315873</v>
      </c>
      <c r="N428" s="274">
        <f t="shared" si="367"/>
        <v>922.98915741455426</v>
      </c>
      <c r="O428" s="274">
        <f t="shared" si="367"/>
        <v>993.57821823774532</v>
      </c>
      <c r="P428" s="274">
        <f t="shared" si="367"/>
        <v>0</v>
      </c>
      <c r="Q428" s="274">
        <f t="shared" si="367"/>
        <v>0</v>
      </c>
    </row>
    <row r="429" spans="1:17" s="259" customFormat="1" hidden="1" outlineLevel="1">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1" collapsed="1">
      <c r="A430" s="256"/>
      <c r="B430" s="257" t="s">
        <v>956</v>
      </c>
      <c r="C430" s="258"/>
      <c r="D430" s="255"/>
      <c r="E430" s="196"/>
      <c r="F430" s="196"/>
      <c r="G430" s="196"/>
      <c r="H430" s="196"/>
      <c r="I430" s="196"/>
      <c r="J430" s="196"/>
      <c r="K430" s="196"/>
      <c r="L430" s="196"/>
      <c r="M430" s="196"/>
      <c r="N430" s="196"/>
      <c r="O430" s="196"/>
      <c r="P430" s="196"/>
      <c r="Q430" s="196"/>
    </row>
    <row r="431" spans="1:17" s="259" customFormat="1" hidden="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951.10959884946885</v>
      </c>
      <c r="N431" s="274">
        <f t="shared" si="368"/>
        <v>914.94890010315873</v>
      </c>
      <c r="O431" s="274">
        <f t="shared" si="368"/>
        <v>922.98915741455426</v>
      </c>
      <c r="P431" s="274">
        <f t="shared" si="368"/>
        <v>993.57821823774532</v>
      </c>
      <c r="Q431" s="274">
        <f t="shared" si="368"/>
        <v>0</v>
      </c>
    </row>
    <row r="432" spans="1:17" s="259" customFormat="1" hidden="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8.2580221038275656</v>
      </c>
      <c r="N432" s="274">
        <f t="shared" si="369"/>
        <v>52.849314654683674</v>
      </c>
      <c r="O432" s="274">
        <f t="shared" si="369"/>
        <v>118.82505904528149</v>
      </c>
      <c r="P432" s="274">
        <f t="shared" si="369"/>
        <v>-993.57821823774532</v>
      </c>
      <c r="Q432" s="274">
        <f t="shared" si="369"/>
        <v>0</v>
      </c>
    </row>
    <row r="433" spans="1:17" s="259" customFormat="1" hidden="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44.418720850137625</v>
      </c>
      <c r="N433" s="274">
        <f t="shared" si="370"/>
        <v>44.809057343288103</v>
      </c>
      <c r="O433" s="274">
        <f t="shared" si="370"/>
        <v>48.235998222090394</v>
      </c>
      <c r="P433" s="274">
        <f t="shared" si="370"/>
        <v>0</v>
      </c>
      <c r="Q433" s="274">
        <f t="shared" si="370"/>
        <v>0</v>
      </c>
    </row>
    <row r="434" spans="1:17" s="259" customFormat="1" hidden="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951.10959884946885</v>
      </c>
      <c r="M434" s="274">
        <f t="shared" si="371"/>
        <v>914.94890010315873</v>
      </c>
      <c r="N434" s="274">
        <f t="shared" si="371"/>
        <v>922.98915741455426</v>
      </c>
      <c r="O434" s="274">
        <f t="shared" si="371"/>
        <v>993.57821823774532</v>
      </c>
      <c r="P434" s="274">
        <f t="shared" si="371"/>
        <v>0</v>
      </c>
      <c r="Q434" s="274">
        <f t="shared" si="371"/>
        <v>0</v>
      </c>
    </row>
    <row r="435" spans="1:17" s="259" customFormat="1" hidden="1" outlineLevel="2">
      <c r="A435" s="256"/>
      <c r="B435" s="257"/>
      <c r="C435" s="258"/>
      <c r="D435" s="255"/>
      <c r="E435" s="196" t="s">
        <v>1083</v>
      </c>
      <c r="F435" s="196"/>
      <c r="G435" s="196" t="s">
        <v>255</v>
      </c>
      <c r="H435" s="274"/>
      <c r="I435" s="274"/>
      <c r="J435" s="274">
        <f t="shared" ref="J435:Q435" si="372" xml:space="preserve"> ((J431 + J432) + J434) / 2</f>
        <v>0</v>
      </c>
      <c r="K435" s="274">
        <f t="shared" si="372"/>
        <v>0</v>
      </c>
      <c r="L435" s="274">
        <f t="shared" si="372"/>
        <v>475.55479942473443</v>
      </c>
      <c r="M435" s="274">
        <f t="shared" si="372"/>
        <v>937.15826052822763</v>
      </c>
      <c r="N435" s="274">
        <f t="shared" si="372"/>
        <v>945.39368608619839</v>
      </c>
      <c r="O435" s="274">
        <f t="shared" si="372"/>
        <v>1017.6962173487905</v>
      </c>
      <c r="P435" s="274">
        <f t="shared" si="372"/>
        <v>0</v>
      </c>
      <c r="Q435" s="274">
        <f t="shared" si="372"/>
        <v>0</v>
      </c>
    </row>
    <row r="436" spans="1:17" s="259" customFormat="1" hidden="1" outlineLevel="2">
      <c r="A436" s="256"/>
      <c r="B436" s="257"/>
      <c r="C436" s="258"/>
      <c r="D436" s="255"/>
      <c r="E436" s="196"/>
      <c r="F436" s="196"/>
      <c r="G436" s="196"/>
      <c r="H436" s="196"/>
      <c r="I436" s="196"/>
      <c r="J436" s="196"/>
      <c r="K436" s="196"/>
      <c r="L436" s="196"/>
      <c r="M436" s="196"/>
      <c r="N436" s="196"/>
      <c r="O436" s="196"/>
      <c r="P436" s="196"/>
      <c r="Q436" s="196"/>
    </row>
    <row r="437" spans="1:17" s="259" customFormat="1" hidden="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1.1806332960179113</v>
      </c>
      <c r="P437" s="263">
        <f xml:space="preserve"> Index!P$199</f>
        <v>0</v>
      </c>
      <c r="Q437" s="263">
        <f xml:space="preserve"> Index!Q$199</f>
        <v>0</v>
      </c>
    </row>
    <row r="438" spans="1:17" s="259" customFormat="1" hidden="1" outlineLevel="2">
      <c r="A438" s="256"/>
      <c r="B438" s="257"/>
      <c r="C438" s="258"/>
      <c r="D438" s="255"/>
      <c r="E438" s="196"/>
      <c r="F438" s="196"/>
      <c r="G438" s="196"/>
      <c r="H438" s="196"/>
      <c r="I438" s="196"/>
      <c r="J438" s="196"/>
      <c r="K438" s="196"/>
      <c r="L438" s="196"/>
      <c r="M438" s="196"/>
      <c r="N438" s="196"/>
      <c r="O438" s="196"/>
      <c r="P438" s="196"/>
      <c r="Q438" s="196"/>
    </row>
    <row r="439" spans="1:17" s="573" customFormat="1" hidden="1" outlineLevel="2">
      <c r="A439" s="572"/>
      <c r="B439" s="570"/>
      <c r="C439" s="574"/>
      <c r="D439" s="571"/>
      <c r="E439" s="196" t="s">
        <v>1084</v>
      </c>
      <c r="F439" s="196"/>
      <c r="G439" s="196" t="s">
        <v>255</v>
      </c>
      <c r="H439" s="577"/>
      <c r="I439" s="577"/>
      <c r="J439" s="577">
        <f t="shared" ref="J439:Q439" si="373" xml:space="preserve"> IF(J$13 = 1, J431 / J437, 0)</f>
        <v>0</v>
      </c>
      <c r="K439" s="577">
        <f t="shared" si="373"/>
        <v>0</v>
      </c>
      <c r="L439" s="577">
        <f t="shared" si="373"/>
        <v>0</v>
      </c>
      <c r="M439" s="577">
        <f t="shared" si="373"/>
        <v>908.46839098842543</v>
      </c>
      <c r="N439" s="577">
        <f t="shared" si="373"/>
        <v>842.9608770215192</v>
      </c>
      <c r="O439" s="577">
        <f t="shared" si="373"/>
        <v>781.77462936853476</v>
      </c>
      <c r="P439" s="577">
        <f t="shared" si="373"/>
        <v>0</v>
      </c>
      <c r="Q439" s="577">
        <f t="shared" si="373"/>
        <v>0</v>
      </c>
    </row>
    <row r="440" spans="1:17" s="573" customFormat="1" hidden="1" outlineLevel="2">
      <c r="A440" s="572"/>
      <c r="B440" s="570"/>
      <c r="C440" s="574"/>
      <c r="D440" s="571" t="s">
        <v>719</v>
      </c>
      <c r="E440" s="196" t="s">
        <v>809</v>
      </c>
      <c r="F440" s="196"/>
      <c r="G440" s="196" t="s">
        <v>255</v>
      </c>
      <c r="H440" s="577"/>
      <c r="I440" s="577"/>
      <c r="J440" s="577">
        <f t="shared" ref="J440:Q440" si="374" xml:space="preserve"> IF(J$13 = 1, J432 / J437, 0)</f>
        <v>0</v>
      </c>
      <c r="K440" s="577">
        <f t="shared" si="374"/>
        <v>0</v>
      </c>
      <c r="L440" s="577">
        <f t="shared" si="374"/>
        <v>0</v>
      </c>
      <c r="M440" s="577">
        <f t="shared" si="374"/>
        <v>7.8877892332137405</v>
      </c>
      <c r="N440" s="577">
        <f t="shared" si="374"/>
        <v>48.691139610392952</v>
      </c>
      <c r="O440" s="577">
        <f t="shared" si="374"/>
        <v>100.64518716019576</v>
      </c>
      <c r="P440" s="577">
        <f t="shared" si="374"/>
        <v>0</v>
      </c>
      <c r="Q440" s="577">
        <f t="shared" si="374"/>
        <v>0</v>
      </c>
    </row>
    <row r="441" spans="1:17" s="573" customFormat="1" hidden="1" outlineLevel="2">
      <c r="A441" s="572"/>
      <c r="B441" s="570"/>
      <c r="C441" s="574"/>
      <c r="D441" s="571" t="str">
        <f xml:space="preserve"> PR19FDPublishedTables!D$29</f>
        <v>less</v>
      </c>
      <c r="E441" s="196" t="s">
        <v>1085</v>
      </c>
      <c r="F441" s="196"/>
      <c r="G441" s="196" t="s">
        <v>255</v>
      </c>
      <c r="H441" s="577"/>
      <c r="I441" s="577"/>
      <c r="J441" s="577">
        <f t="shared" ref="J441:Q441" si="375" xml:space="preserve"> IF(J$13 = 1, J433 / J437, 0)</f>
        <v>0</v>
      </c>
      <c r="K441" s="577">
        <f t="shared" si="375"/>
        <v>0</v>
      </c>
      <c r="L441" s="577">
        <f t="shared" si="375"/>
        <v>0</v>
      </c>
      <c r="M441" s="577">
        <f t="shared" si="375"/>
        <v>42.427291144261893</v>
      </c>
      <c r="N441" s="577">
        <f t="shared" si="375"/>
        <v>41.283488370057533</v>
      </c>
      <c r="O441" s="577">
        <f t="shared" si="375"/>
        <v>40.856037505280227</v>
      </c>
      <c r="P441" s="577">
        <f t="shared" si="375"/>
        <v>0</v>
      </c>
      <c r="Q441" s="577">
        <f t="shared" si="375"/>
        <v>0</v>
      </c>
    </row>
    <row r="442" spans="1:17" s="573" customFormat="1" hidden="1" outlineLevel="2">
      <c r="A442" s="572"/>
      <c r="B442" s="570"/>
      <c r="C442" s="574"/>
      <c r="D442" s="571"/>
      <c r="E442" s="196" t="s">
        <v>1086</v>
      </c>
      <c r="F442" s="196"/>
      <c r="G442" s="196" t="s">
        <v>255</v>
      </c>
      <c r="H442" s="577"/>
      <c r="I442" s="577"/>
      <c r="J442" s="577">
        <f t="shared" ref="J442:Q442" si="376" xml:space="preserve"> IF(J$13 = 1, J434 / J437, 0)</f>
        <v>0</v>
      </c>
      <c r="K442" s="577">
        <f t="shared" si="376"/>
        <v>0</v>
      </c>
      <c r="L442" s="577">
        <f t="shared" si="376"/>
        <v>915.74229295646001</v>
      </c>
      <c r="M442" s="577">
        <f t="shared" si="376"/>
        <v>873.92888907737722</v>
      </c>
      <c r="N442" s="577">
        <f t="shared" si="376"/>
        <v>850.36852826185452</v>
      </c>
      <c r="O442" s="577">
        <f t="shared" si="376"/>
        <v>841.56377902345025</v>
      </c>
      <c r="P442" s="577">
        <f t="shared" si="376"/>
        <v>0</v>
      </c>
      <c r="Q442" s="577">
        <f t="shared" si="376"/>
        <v>0</v>
      </c>
    </row>
    <row r="443" spans="1:17" s="573" customFormat="1" hidden="1" outlineLevel="2">
      <c r="A443" s="572"/>
      <c r="B443" s="570"/>
      <c r="C443" s="574"/>
      <c r="D443" s="571"/>
      <c r="E443" s="196" t="s">
        <v>1087</v>
      </c>
      <c r="F443" s="196"/>
      <c r="G443" s="196" t="s">
        <v>255</v>
      </c>
      <c r="H443" s="577"/>
      <c r="I443" s="577"/>
      <c r="J443" s="577">
        <f t="shared" ref="J443:Q443" si="377" xml:space="preserve"> IF(J$10 = 1, 0, IF(J$13 = 1, J435 / J437,0))</f>
        <v>0</v>
      </c>
      <c r="K443" s="577">
        <f t="shared" si="377"/>
        <v>0</v>
      </c>
      <c r="L443" s="577">
        <f t="shared" si="377"/>
        <v>0</v>
      </c>
      <c r="M443" s="577">
        <f t="shared" si="377"/>
        <v>895.14253464950821</v>
      </c>
      <c r="N443" s="577">
        <f t="shared" si="377"/>
        <v>871.01027244688339</v>
      </c>
      <c r="O443" s="577">
        <f t="shared" si="377"/>
        <v>861.99179777609038</v>
      </c>
      <c r="P443" s="577">
        <f t="shared" si="377"/>
        <v>0</v>
      </c>
      <c r="Q443" s="577">
        <f t="shared" si="377"/>
        <v>0</v>
      </c>
    </row>
    <row r="444" spans="1:17" s="573" customFormat="1" hidden="1" outlineLevel="1">
      <c r="A444" s="572"/>
      <c r="B444" s="570"/>
      <c r="C444" s="574"/>
      <c r="D444" s="571"/>
      <c r="E444" s="577"/>
      <c r="F444" s="577"/>
      <c r="G444" s="577"/>
      <c r="H444" s="577"/>
      <c r="I444" s="577"/>
      <c r="J444" s="577"/>
      <c r="K444" s="577"/>
      <c r="L444" s="577"/>
      <c r="M444" s="577"/>
      <c r="N444" s="577"/>
      <c r="O444" s="577"/>
      <c r="P444" s="577"/>
      <c r="Q444" s="577"/>
    </row>
    <row r="445" spans="1:17" s="573" customFormat="1" hidden="1" outlineLevel="1" collapsed="1">
      <c r="A445" s="572"/>
      <c r="B445" s="602" t="s">
        <v>962</v>
      </c>
      <c r="C445" s="574"/>
      <c r="D445" s="571"/>
      <c r="E445" s="577"/>
      <c r="F445" s="577"/>
      <c r="G445" s="577"/>
      <c r="H445" s="577"/>
      <c r="I445" s="577"/>
      <c r="J445" s="577"/>
      <c r="K445" s="577"/>
      <c r="L445" s="577"/>
      <c r="M445" s="577"/>
      <c r="N445" s="577"/>
      <c r="O445" s="577"/>
      <c r="P445" s="577"/>
      <c r="Q445" s="577"/>
    </row>
    <row r="446" spans="1:17" s="573" customFormat="1" hidden="1" outlineLevel="2">
      <c r="A446" s="572"/>
      <c r="B446" s="570"/>
      <c r="C446" s="574"/>
      <c r="D446" s="571"/>
      <c r="E446" s="577"/>
      <c r="F446" s="577"/>
      <c r="G446" s="577"/>
      <c r="H446" s="577"/>
      <c r="I446" s="577"/>
      <c r="J446" s="577"/>
      <c r="K446" s="577"/>
      <c r="L446" s="577"/>
      <c r="M446" s="577"/>
      <c r="N446" s="577"/>
      <c r="O446" s="577"/>
      <c r="P446" s="577"/>
      <c r="Q446" s="577"/>
    </row>
    <row r="447" spans="1:17" s="607" customFormat="1" hidden="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915.74229295645978</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hidden="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915.74229295645978</v>
      </c>
      <c r="N448" s="575">
        <f xml:space="preserve"> PR19FDPublishedTables!N$422</f>
        <v>873.34342479257623</v>
      </c>
      <c r="O448" s="575">
        <f xml:space="preserve"> PR19FDPublishedTables!O$422</f>
        <v>832.90762422467958</v>
      </c>
      <c r="P448" s="575">
        <f xml:space="preserve"> PR19FDPublishedTables!P$422</f>
        <v>794.34400122307716</v>
      </c>
      <c r="Q448" s="575">
        <f xml:space="preserve"> PR19FDPublishedTables!Q$422</f>
        <v>757.56587396644898</v>
      </c>
    </row>
    <row r="449" spans="1:17" s="573" customFormat="1" hidden="1" outlineLevel="2">
      <c r="A449" s="572"/>
      <c r="B449" s="570"/>
      <c r="C449" s="574"/>
      <c r="D449" s="639"/>
      <c r="E449" s="577" t="s">
        <v>1088</v>
      </c>
      <c r="F449" s="577"/>
      <c r="G449" s="577" t="s">
        <v>255</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7.3321424641988271</v>
      </c>
      <c r="N449" s="577">
        <f t="shared" ref="N449" si="382" xml:space="preserve"> IF(N$12 = 1, N448 * (N$17 - 1) * N$13, 0)</f>
        <v>32.084181419478227</v>
      </c>
      <c r="O449" s="577">
        <f t="shared" ref="O449" si="383" xml:space="preserve"> IF(O$12 = 1, O448 * (O$17 - 1) * O$13, 0)</f>
        <v>73.080372804743689</v>
      </c>
      <c r="P449" s="577">
        <f t="shared" ref="P449" si="384" xml:space="preserve"> IF(P$12 = 1, P448 * (P$17 - 1) * P$13, 0)</f>
        <v>0</v>
      </c>
      <c r="Q449" s="577">
        <f t="shared" ref="Q449" si="385" xml:space="preserve"> IF(Q$12 = 1, Q448 * (Q$17 - 1) * Q$13, 0)</f>
        <v>0</v>
      </c>
    </row>
    <row r="450" spans="1:17" s="573" customFormat="1" hidden="1" outlineLevel="2">
      <c r="A450" s="572"/>
      <c r="B450" s="570"/>
      <c r="C450" s="574"/>
      <c r="D450" s="639"/>
      <c r="E450" s="577"/>
      <c r="F450" s="577"/>
      <c r="G450" s="577"/>
      <c r="H450" s="577"/>
      <c r="I450" s="577"/>
      <c r="J450" s="577"/>
      <c r="K450" s="577"/>
      <c r="L450" s="577"/>
      <c r="M450" s="577"/>
      <c r="N450" s="577"/>
      <c r="O450" s="577"/>
      <c r="P450" s="577"/>
      <c r="Q450" s="577"/>
    </row>
    <row r="451" spans="1:17" s="573" customFormat="1" hidden="1" outlineLevel="2">
      <c r="A451" s="572"/>
      <c r="B451" s="570"/>
      <c r="C451" s="574"/>
      <c r="D451" s="639"/>
      <c r="E451" s="577" t="s">
        <v>1089</v>
      </c>
      <c r="F451" s="577"/>
      <c r="G451" s="577" t="s">
        <v>255</v>
      </c>
      <c r="H451" s="577"/>
      <c r="I451" s="577"/>
      <c r="J451" s="577">
        <f t="shared" ref="J451:P451" si="386" xml:space="preserve"> IF(J$12 = 1, J448 - J449, 0)</f>
        <v>0</v>
      </c>
      <c r="K451" s="577">
        <f t="shared" si="386"/>
        <v>0</v>
      </c>
      <c r="L451" s="577">
        <f t="shared" si="386"/>
        <v>0</v>
      </c>
      <c r="M451" s="577">
        <f t="shared" si="386"/>
        <v>908.41015049226098</v>
      </c>
      <c r="N451" s="577">
        <f t="shared" si="386"/>
        <v>841.259243373098</v>
      </c>
      <c r="O451" s="577">
        <f t="shared" si="386"/>
        <v>759.82725141993592</v>
      </c>
      <c r="P451" s="577">
        <f t="shared" si="386"/>
        <v>794.34400122307716</v>
      </c>
      <c r="Q451" s="577">
        <f xml:space="preserve"> IF(Q$12 = 1, Q448 - Q449, 0)</f>
        <v>757.56587396644898</v>
      </c>
    </row>
    <row r="452" spans="1:17" s="573" customFormat="1" hidden="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7.3321424641988271</v>
      </c>
      <c r="N452" s="577">
        <f t="shared" si="387"/>
        <v>32.084181419478227</v>
      </c>
      <c r="O452" s="577">
        <f t="shared" si="387"/>
        <v>73.080372804743689</v>
      </c>
      <c r="P452" s="577">
        <f t="shared" si="387"/>
        <v>0</v>
      </c>
      <c r="Q452" s="577">
        <f t="shared" si="387"/>
        <v>0</v>
      </c>
    </row>
    <row r="453" spans="1:17" s="573" customFormat="1" hidden="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42.39886816388406</v>
      </c>
      <c r="N453" s="575">
        <f xml:space="preserve"> PR19FDPublishedTables!N$423</f>
        <v>40.435800567896266</v>
      </c>
      <c r="O453" s="575">
        <f xml:space="preserve"> PR19FDPublishedTables!O$423</f>
        <v>38.563623001602643</v>
      </c>
      <c r="P453" s="575">
        <f xml:space="preserve"> PR19FDPublishedTables!P$423</f>
        <v>36.778127256628487</v>
      </c>
      <c r="Q453" s="575">
        <f xml:space="preserve"> PR19FDPublishedTables!Q$423</f>
        <v>35.075299964646547</v>
      </c>
    </row>
    <row r="454" spans="1:17" s="573" customFormat="1" hidden="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hidden="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873.34342479257566</v>
      </c>
      <c r="N455" s="575">
        <f xml:space="preserve"> PR19FDPublishedTables!N$425</f>
        <v>832.90762422467992</v>
      </c>
      <c r="O455" s="575">
        <f xml:space="preserve"> PR19FDPublishedTables!O$425</f>
        <v>794.34400122307693</v>
      </c>
      <c r="P455" s="575">
        <f xml:space="preserve"> PR19FDPublishedTables!P$425</f>
        <v>757.56587396644863</v>
      </c>
      <c r="Q455" s="575">
        <f xml:space="preserve"> PR19FDPublishedTables!Q$425</f>
        <v>722.49057400180243</v>
      </c>
    </row>
    <row r="456" spans="1:17" s="573" customFormat="1" hidden="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894.54285887451772</v>
      </c>
      <c r="N456" s="575">
        <f xml:space="preserve"> PR19FDPublishedTables!N$429</f>
        <v>853.12552450862813</v>
      </c>
      <c r="O456" s="575">
        <f xml:space="preserve"> PR19FDPublishedTables!O$429</f>
        <v>813.6258127238782</v>
      </c>
      <c r="P456" s="575">
        <f xml:space="preserve"> PR19FDPublishedTables!P$429</f>
        <v>775.9549375947629</v>
      </c>
      <c r="Q456" s="575">
        <f xml:space="preserve"> PR19FDPublishedTables!Q$429</f>
        <v>740.0282239841257</v>
      </c>
    </row>
    <row r="457" spans="1:17" s="573" customFormat="1" hidden="1" outlineLevel="2">
      <c r="A457" s="572"/>
      <c r="B457" s="570"/>
      <c r="C457" s="574"/>
      <c r="D457" s="571"/>
      <c r="E457" s="577"/>
      <c r="F457" s="577"/>
      <c r="G457" s="577"/>
      <c r="H457" s="577"/>
      <c r="I457" s="577"/>
      <c r="J457" s="577"/>
      <c r="K457" s="577"/>
      <c r="L457" s="577"/>
      <c r="M457" s="577"/>
      <c r="N457" s="577"/>
      <c r="O457" s="577"/>
      <c r="P457" s="577"/>
      <c r="Q457" s="577"/>
    </row>
    <row r="458" spans="1:17" s="607" customFormat="1" hidden="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hidden="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76.87234967639499</v>
      </c>
      <c r="O459" s="575">
        <f xml:space="preserve"> PR19FDPublishedTables!O$460</f>
        <v>168.53764507449011</v>
      </c>
      <c r="P459" s="575">
        <f xml:space="preserve"> PR19FDPublishedTables!P$460</f>
        <v>278.16749683013154</v>
      </c>
      <c r="Q459" s="575">
        <f xml:space="preserve"> PR19FDPublishedTables!Q$460</f>
        <v>439.03554381226434</v>
      </c>
    </row>
    <row r="460" spans="1:17" s="573" customFormat="1" hidden="1" outlineLevel="2">
      <c r="A460" s="572"/>
      <c r="B460" s="570"/>
      <c r="C460" s="574"/>
      <c r="D460" s="639"/>
      <c r="E460" s="577" t="s">
        <v>1090</v>
      </c>
      <c r="F460" s="577"/>
      <c r="G460" s="577" t="s">
        <v>255</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2.824073947479258</v>
      </c>
      <c r="O460" s="577">
        <f t="shared" ref="O460" si="393" xml:space="preserve"> IF(O$12 = 1, O459 * (O$17 - 1) * O$13, 0)</f>
        <v>14.787707034309504</v>
      </c>
      <c r="P460" s="577">
        <f t="shared" ref="P460" si="394" xml:space="preserve"> IF(P$12 = 1, P459 * (P$17 - 1) * P$13, 0)</f>
        <v>0</v>
      </c>
      <c r="Q460" s="577">
        <f t="shared" ref="Q460" si="395" xml:space="preserve"> IF(Q$12 = 1, Q459 * (Q$17 - 1) * Q$13, 0)</f>
        <v>0</v>
      </c>
    </row>
    <row r="461" spans="1:17" s="573" customFormat="1" hidden="1" outlineLevel="2">
      <c r="A461" s="572"/>
      <c r="B461" s="570"/>
      <c r="C461" s="574"/>
      <c r="D461" s="639"/>
      <c r="E461" s="577"/>
      <c r="F461" s="577"/>
      <c r="G461" s="577"/>
      <c r="H461" s="577"/>
      <c r="I461" s="577"/>
      <c r="J461" s="577"/>
      <c r="K461" s="577"/>
      <c r="L461" s="577"/>
      <c r="M461" s="577"/>
      <c r="N461" s="577"/>
      <c r="O461" s="577"/>
      <c r="P461" s="577"/>
      <c r="Q461" s="577"/>
    </row>
    <row r="462" spans="1:17" s="573" customFormat="1" hidden="1" outlineLevel="2">
      <c r="A462" s="572"/>
      <c r="B462" s="570"/>
      <c r="C462" s="574"/>
      <c r="D462" s="639"/>
      <c r="E462" s="577" t="s">
        <v>1091</v>
      </c>
      <c r="F462" s="577"/>
      <c r="G462" s="577" t="s">
        <v>255</v>
      </c>
      <c r="H462" s="577"/>
      <c r="I462" s="577"/>
      <c r="J462" s="577">
        <f t="shared" ref="J462:P462" si="396" xml:space="preserve"> IF(J$12 = 1, J459 - J460, 0)</f>
        <v>0</v>
      </c>
      <c r="K462" s="577">
        <f t="shared" si="396"/>
        <v>0</v>
      </c>
      <c r="L462" s="577">
        <f t="shared" si="396"/>
        <v>0</v>
      </c>
      <c r="M462" s="577">
        <f t="shared" si="396"/>
        <v>0</v>
      </c>
      <c r="N462" s="577">
        <f t="shared" si="396"/>
        <v>74.048275728915726</v>
      </c>
      <c r="O462" s="577">
        <f t="shared" si="396"/>
        <v>153.74993804018061</v>
      </c>
      <c r="P462" s="577">
        <f t="shared" si="396"/>
        <v>278.16749683013154</v>
      </c>
      <c r="Q462" s="577">
        <f xml:space="preserve"> IF(Q$12 = 1, Q459 - Q460, 0)</f>
        <v>439.03554381226434</v>
      </c>
    </row>
    <row r="463" spans="1:17" s="573" customFormat="1" hidden="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2.824073947479258</v>
      </c>
      <c r="O463" s="577">
        <f t="shared" si="397"/>
        <v>14.787707034309504</v>
      </c>
      <c r="P463" s="577">
        <f t="shared" si="397"/>
        <v>0</v>
      </c>
      <c r="Q463" s="577">
        <f t="shared" si="397"/>
        <v>0</v>
      </c>
    </row>
    <row r="464" spans="1:17" s="573" customFormat="1" hidden="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78.694118520136186</v>
      </c>
      <c r="N464" s="575">
        <f xml:space="preserve"> PR19FDPublishedTables!N$461</f>
        <v>97.481174374891083</v>
      </c>
      <c r="O464" s="575">
        <f xml:space="preserve"> PR19FDPublishedTables!O$461</f>
        <v>120.21614856179627</v>
      </c>
      <c r="P464" s="575">
        <f xml:space="preserve"> PR19FDPublishedTables!P$461</f>
        <v>177.86477154667281</v>
      </c>
      <c r="Q464" s="575">
        <f xml:space="preserve"> PR19FDPublishedTables!Q$461</f>
        <v>129.91957644907671</v>
      </c>
    </row>
    <row r="465" spans="1:17" s="573" customFormat="1" hidden="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1.8217688437411528</v>
      </c>
      <c r="N465" s="575">
        <f xml:space="preserve"> PR19FDPublishedTables!N$462</f>
        <v>5.8158789767958146</v>
      </c>
      <c r="O465" s="575">
        <f xml:space="preserve"> PR19FDPublishedTables!O$462</f>
        <v>10.586296806154504</v>
      </c>
      <c r="P465" s="575">
        <f xml:space="preserve"> PR19FDPublishedTables!P$462</f>
        <v>16.996724564540568</v>
      </c>
      <c r="Q465" s="575">
        <f xml:space="preserve"> PR19FDPublishedTables!Q$462</f>
        <v>23.334983873303948</v>
      </c>
    </row>
    <row r="466" spans="1:17" s="573" customFormat="1" hidden="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76.872349676395032</v>
      </c>
      <c r="N466" s="575">
        <f xml:space="preserve"> PR19FDPublishedTables!N$463</f>
        <v>168.53764507449026</v>
      </c>
      <c r="O466" s="575">
        <f xml:space="preserve"> PR19FDPublishedTables!O$463</f>
        <v>278.16749683013188</v>
      </c>
      <c r="P466" s="575">
        <f xml:space="preserve"> PR19FDPublishedTables!P$463</f>
        <v>439.03554381226382</v>
      </c>
      <c r="Q466" s="575">
        <f xml:space="preserve"> PR19FDPublishedTables!Q$463</f>
        <v>545.62013638803717</v>
      </c>
    </row>
    <row r="467" spans="1:17" s="573" customFormat="1" hidden="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38.436174838197516</v>
      </c>
      <c r="N467" s="575">
        <f xml:space="preserve"> PR19FDPublishedTables!N$467</f>
        <v>122.70499737544262</v>
      </c>
      <c r="O467" s="575">
        <f xml:space="preserve"> PR19FDPublishedTables!O$467</f>
        <v>223.352570952311</v>
      </c>
      <c r="P467" s="575">
        <f xml:space="preserve"> PR19FDPublishedTables!P$467</f>
        <v>358.60152032119765</v>
      </c>
      <c r="Q467" s="575">
        <f xml:space="preserve"> PR19FDPublishedTables!Q$467</f>
        <v>492.32784010015075</v>
      </c>
    </row>
    <row r="468" spans="1:17" s="573" customFormat="1" hidden="1" outlineLevel="1">
      <c r="A468" s="572"/>
      <c r="B468" s="570"/>
      <c r="C468" s="574"/>
      <c r="D468" s="571"/>
      <c r="E468" s="577"/>
      <c r="F468" s="577"/>
      <c r="G468" s="577"/>
      <c r="H468" s="577"/>
      <c r="I468" s="577"/>
      <c r="J468" s="577"/>
      <c r="K468" s="577"/>
      <c r="L468" s="577"/>
      <c r="M468" s="577"/>
      <c r="N468" s="577"/>
      <c r="O468" s="577"/>
      <c r="P468" s="577"/>
      <c r="Q468" s="577"/>
    </row>
    <row r="469" spans="1:17" s="573" customFormat="1" hidden="1" outlineLevel="1" collapsed="1">
      <c r="A469" s="572"/>
      <c r="B469" s="602" t="s">
        <v>967</v>
      </c>
      <c r="C469" s="574"/>
      <c r="D469" s="571"/>
      <c r="E469" s="577"/>
      <c r="F469" s="577"/>
      <c r="G469" s="577"/>
      <c r="H469" s="577"/>
      <c r="I469" s="577"/>
      <c r="J469" s="577"/>
      <c r="K469" s="577"/>
      <c r="L469" s="577"/>
      <c r="M469" s="577"/>
      <c r="N469" s="577"/>
      <c r="O469" s="577"/>
      <c r="P469" s="577"/>
      <c r="Q469" s="577"/>
    </row>
    <row r="470" spans="1:17" s="573" customFormat="1" hidden="1" outlineLevel="2">
      <c r="A470" s="572"/>
      <c r="B470" s="570"/>
      <c r="C470" s="574"/>
      <c r="D470" s="571"/>
      <c r="E470" s="577"/>
      <c r="F470" s="577"/>
      <c r="G470" s="577"/>
      <c r="H470" s="577"/>
      <c r="I470" s="577"/>
      <c r="J470" s="577"/>
      <c r="K470" s="577"/>
      <c r="L470" s="577"/>
      <c r="M470" s="577"/>
      <c r="N470" s="577"/>
      <c r="O470" s="577"/>
      <c r="P470" s="577"/>
      <c r="Q470" s="577"/>
    </row>
    <row r="471" spans="1:17" s="573" customFormat="1" hidden="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895.14253464950821</v>
      </c>
      <c r="N471" s="577">
        <f t="shared" si="398"/>
        <v>871.01027244688339</v>
      </c>
      <c r="O471" s="577">
        <f t="shared" si="398"/>
        <v>861.99179777609038</v>
      </c>
      <c r="P471" s="577">
        <f t="shared" si="398"/>
        <v>0</v>
      </c>
      <c r="Q471" s="577">
        <f t="shared" si="398"/>
        <v>0</v>
      </c>
    </row>
    <row r="472" spans="1:17" s="573" customFormat="1" hidden="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894.54285887451772</v>
      </c>
      <c r="N472" s="575">
        <f xml:space="preserve"> PR19FDPublishedTables!N$429</f>
        <v>853.12552450862813</v>
      </c>
      <c r="O472" s="575">
        <f xml:space="preserve"> PR19FDPublishedTables!O$429</f>
        <v>813.6258127238782</v>
      </c>
      <c r="P472" s="575">
        <f xml:space="preserve"> PR19FDPublishedTables!P$429</f>
        <v>775.9549375947629</v>
      </c>
      <c r="Q472" s="575">
        <f xml:space="preserve"> PR19FDPublishedTables!Q$429</f>
        <v>740.0282239841257</v>
      </c>
    </row>
    <row r="473" spans="1:17" s="573" customFormat="1" hidden="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38.436174838197516</v>
      </c>
      <c r="N473" s="575">
        <f xml:space="preserve"> PR19FDPublishedTables!N$467</f>
        <v>122.70499737544262</v>
      </c>
      <c r="O473" s="575">
        <f xml:space="preserve"> PR19FDPublishedTables!O$467</f>
        <v>223.352570952311</v>
      </c>
      <c r="P473" s="575">
        <f xml:space="preserve"> PR19FDPublishedTables!P$467</f>
        <v>358.60152032119765</v>
      </c>
      <c r="Q473" s="575">
        <f xml:space="preserve"> PR19FDPublishedTables!Q$467</f>
        <v>492.32784010015075</v>
      </c>
    </row>
    <row r="474" spans="1:17" s="573" customFormat="1" hidden="1" outlineLevel="2">
      <c r="A474" s="572"/>
      <c r="B474" s="570"/>
      <c r="C474" s="574"/>
      <c r="D474" s="571"/>
      <c r="E474" s="610" t="s">
        <v>1092</v>
      </c>
      <c r="F474" s="610"/>
      <c r="G474" s="610" t="s">
        <v>255</v>
      </c>
      <c r="H474" s="610"/>
      <c r="I474" s="610"/>
      <c r="J474" s="610">
        <f t="shared" ref="J474:Q474" si="399" xml:space="preserve"> SUM(J471:J473)</f>
        <v>0</v>
      </c>
      <c r="K474" s="610">
        <f t="shared" si="399"/>
        <v>0</v>
      </c>
      <c r="L474" s="610">
        <f t="shared" si="399"/>
        <v>0</v>
      </c>
      <c r="M474" s="610">
        <f t="shared" si="399"/>
        <v>1828.1215683622236</v>
      </c>
      <c r="N474" s="610">
        <f t="shared" si="399"/>
        <v>1846.8407943309542</v>
      </c>
      <c r="O474" s="610">
        <f t="shared" si="399"/>
        <v>1898.9701814522796</v>
      </c>
      <c r="P474" s="610">
        <f t="shared" si="399"/>
        <v>1134.5564579159604</v>
      </c>
      <c r="Q474" s="610">
        <f t="shared" si="399"/>
        <v>1232.3560640842766</v>
      </c>
    </row>
    <row r="475" spans="1:17" s="259" customFormat="1" hidden="1" outlineLevel="1">
      <c r="A475" s="256"/>
      <c r="B475" s="257"/>
      <c r="C475" s="258"/>
      <c r="D475" s="255"/>
      <c r="E475" s="196"/>
      <c r="F475" s="196"/>
      <c r="G475" s="196"/>
      <c r="H475" s="196"/>
      <c r="I475" s="196"/>
      <c r="J475" s="196"/>
      <c r="K475" s="196"/>
      <c r="L475" s="196"/>
      <c r="M475" s="196"/>
      <c r="N475" s="196"/>
      <c r="O475" s="196"/>
      <c r="P475" s="196"/>
      <c r="Q475" s="196"/>
    </row>
    <row r="476" spans="1:17" s="259" customFormat="1" hidden="1" outlineLevel="1" collapsed="1">
      <c r="A476" s="256"/>
      <c r="B476" s="257" t="s">
        <v>936</v>
      </c>
      <c r="C476" s="258"/>
      <c r="D476" s="255"/>
      <c r="E476" s="196"/>
      <c r="F476" s="196"/>
      <c r="G476" s="196"/>
      <c r="H476" s="196"/>
      <c r="I476" s="196"/>
      <c r="J476" s="196"/>
      <c r="K476" s="196"/>
      <c r="L476" s="196"/>
      <c r="M476" s="196"/>
      <c r="N476" s="196"/>
      <c r="O476" s="196"/>
      <c r="P476" s="196"/>
      <c r="Q476" s="196"/>
    </row>
    <row r="477" spans="1:17" s="259" customFormat="1" hidden="1" outlineLevel="2">
      <c r="A477" s="256"/>
      <c r="B477" s="257"/>
      <c r="C477" s="258"/>
      <c r="D477" s="255"/>
      <c r="E477" s="196"/>
      <c r="F477" s="196"/>
      <c r="G477" s="196"/>
      <c r="H477" s="196"/>
      <c r="I477" s="196"/>
      <c r="J477" s="196"/>
      <c r="K477" s="196"/>
      <c r="L477" s="196"/>
      <c r="M477" s="196"/>
      <c r="N477" s="196"/>
      <c r="O477" s="196"/>
      <c r="P477" s="196"/>
      <c r="Q477" s="196"/>
    </row>
    <row r="478" spans="1:17" s="259" customFormat="1" hidden="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1.1806332960179113</v>
      </c>
      <c r="P478" s="267">
        <f t="shared" si="400"/>
        <v>0</v>
      </c>
      <c r="Q478" s="267">
        <f t="shared" si="400"/>
        <v>0</v>
      </c>
    </row>
    <row r="479" spans="1:17" s="259" customFormat="1" hidden="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1.2166959859267552</v>
      </c>
      <c r="P479" s="267">
        <f t="shared" si="401"/>
        <v>0</v>
      </c>
      <c r="Q479" s="267">
        <f t="shared" si="401"/>
        <v>0</v>
      </c>
    </row>
    <row r="480" spans="1:17" s="259" customFormat="1" hidden="1" outlineLevel="1">
      <c r="A480" s="256"/>
      <c r="B480" s="257"/>
      <c r="C480" s="258"/>
      <c r="D480" s="255"/>
      <c r="E480" s="196"/>
      <c r="F480" s="196"/>
      <c r="G480" s="196"/>
      <c r="H480" s="196"/>
      <c r="I480" s="196"/>
      <c r="J480" s="196"/>
      <c r="K480" s="196"/>
      <c r="L480" s="196"/>
      <c r="M480" s="196"/>
      <c r="N480" s="196"/>
      <c r="O480" s="196"/>
      <c r="P480" s="196"/>
      <c r="Q480" s="196"/>
    </row>
    <row r="481" spans="1:17" s="259" customFormat="1" hidden="1" outlineLevel="1" collapsed="1">
      <c r="A481" s="256"/>
      <c r="B481" s="257" t="s">
        <v>969</v>
      </c>
      <c r="C481" s="258"/>
      <c r="D481" s="255"/>
      <c r="E481" s="196"/>
      <c r="F481" s="196"/>
      <c r="G481" s="196"/>
      <c r="H481" s="196"/>
      <c r="I481" s="196"/>
      <c r="J481" s="196"/>
      <c r="K481" s="196"/>
      <c r="L481" s="196"/>
      <c r="M481" s="196"/>
      <c r="N481" s="196"/>
      <c r="O481" s="196"/>
      <c r="P481" s="196"/>
      <c r="Q481" s="196"/>
    </row>
    <row r="482" spans="1:17" s="259" customFormat="1" hidden="1" outlineLevel="2">
      <c r="A482" s="256"/>
      <c r="B482" s="257"/>
      <c r="C482" s="258"/>
      <c r="D482" s="255"/>
      <c r="E482" s="196"/>
      <c r="F482" s="196"/>
      <c r="G482" s="196"/>
      <c r="H482" s="196"/>
      <c r="I482" s="196"/>
      <c r="J482" s="196"/>
      <c r="K482" s="196"/>
      <c r="L482" s="274"/>
      <c r="M482" s="196"/>
      <c r="N482" s="196"/>
      <c r="O482" s="196"/>
      <c r="P482" s="196"/>
      <c r="Q482" s="196"/>
    </row>
    <row r="483" spans="1:17" s="526" customFormat="1" hidden="1" outlineLevel="2">
      <c r="A483" s="593"/>
      <c r="B483" s="594"/>
      <c r="C483" s="595"/>
      <c r="D483" s="596"/>
      <c r="E483" s="525" t="s">
        <v>1093</v>
      </c>
      <c r="F483" s="525"/>
      <c r="G483" s="525" t="s">
        <v>255</v>
      </c>
      <c r="H483" s="525"/>
      <c r="I483" s="525"/>
      <c r="J483" s="525">
        <f t="shared" ref="J483:Q483" si="402" xml:space="preserve"> J439 * J479</f>
        <v>0</v>
      </c>
      <c r="K483" s="525">
        <f t="shared" si="402"/>
        <v>0</v>
      </c>
      <c r="L483" s="525">
        <f t="shared" si="402"/>
        <v>0</v>
      </c>
      <c r="M483" s="525">
        <f t="shared" si="402"/>
        <v>956.26722365037858</v>
      </c>
      <c r="N483" s="525">
        <f t="shared" si="402"/>
        <v>942.31513359674068</v>
      </c>
      <c r="O483" s="525">
        <f t="shared" si="402"/>
        <v>951.18205345207309</v>
      </c>
      <c r="P483" s="525">
        <f t="shared" si="402"/>
        <v>0</v>
      </c>
      <c r="Q483" s="525">
        <f t="shared" si="402"/>
        <v>0</v>
      </c>
    </row>
    <row r="484" spans="1:17" s="526" customFormat="1" hidden="1" outlineLevel="2">
      <c r="A484" s="593"/>
      <c r="B484" s="594"/>
      <c r="C484" s="595"/>
      <c r="D484" s="596" t="s">
        <v>719</v>
      </c>
      <c r="E484" s="525" t="s">
        <v>1094</v>
      </c>
      <c r="F484" s="525"/>
      <c r="G484" s="525" t="s">
        <v>255</v>
      </c>
      <c r="H484" s="525"/>
      <c r="I484" s="525"/>
      <c r="J484" s="525">
        <f t="shared" ref="J484:Q484" si="403" xml:space="preserve"> J440 * J479</f>
        <v>0</v>
      </c>
      <c r="K484" s="525">
        <f t="shared" si="403"/>
        <v>0</v>
      </c>
      <c r="L484" s="525">
        <f t="shared" si="403"/>
        <v>0</v>
      </c>
      <c r="M484" s="525">
        <f t="shared" si="403"/>
        <v>8.3028032517212296</v>
      </c>
      <c r="N484" s="525">
        <f t="shared" si="403"/>
        <v>54.430044119086325</v>
      </c>
      <c r="O484" s="525">
        <f t="shared" si="403"/>
        <v>122.45459522065718</v>
      </c>
      <c r="P484" s="525">
        <f t="shared" si="403"/>
        <v>0</v>
      </c>
      <c r="Q484" s="525">
        <f t="shared" si="403"/>
        <v>0</v>
      </c>
    </row>
    <row r="485" spans="1:17" s="526" customFormat="1" hidden="1" outlineLevel="2">
      <c r="A485" s="593"/>
      <c r="B485" s="594"/>
      <c r="C485" s="595"/>
      <c r="D485" s="596" t="s">
        <v>631</v>
      </c>
      <c r="E485" s="525" t="s">
        <v>1095</v>
      </c>
      <c r="F485" s="525"/>
      <c r="G485" s="525" t="s">
        <v>255</v>
      </c>
      <c r="H485" s="525"/>
      <c r="I485" s="525"/>
      <c r="J485" s="525">
        <f t="shared" ref="J485:Q485" si="404" xml:space="preserve"> J441 * J479</f>
        <v>0</v>
      </c>
      <c r="K485" s="525">
        <f t="shared" si="404"/>
        <v>0</v>
      </c>
      <c r="L485" s="525">
        <f t="shared" si="404"/>
        <v>0</v>
      </c>
      <c r="M485" s="525">
        <f t="shared" si="404"/>
        <v>44.659592245567225</v>
      </c>
      <c r="N485" s="525">
        <f t="shared" si="404"/>
        <v>46.149301728242797</v>
      </c>
      <c r="O485" s="525">
        <f t="shared" si="404"/>
        <v>49.709376833547417</v>
      </c>
      <c r="P485" s="525">
        <f t="shared" si="404"/>
        <v>0</v>
      </c>
      <c r="Q485" s="525">
        <f t="shared" si="404"/>
        <v>0</v>
      </c>
    </row>
    <row r="486" spans="1:17" s="526" customFormat="1" hidden="1" outlineLevel="2">
      <c r="A486" s="593"/>
      <c r="B486" s="594"/>
      <c r="C486" s="595"/>
      <c r="D486" s="596"/>
      <c r="E486" s="525" t="s">
        <v>1096</v>
      </c>
      <c r="F486" s="525"/>
      <c r="G486" s="525" t="s">
        <v>255</v>
      </c>
      <c r="H486" s="525"/>
      <c r="I486" s="525"/>
      <c r="J486" s="525">
        <f t="shared" ref="J486:Q486" si="405" xml:space="preserve"> J442 * J479</f>
        <v>0</v>
      </c>
      <c r="K486" s="525">
        <f t="shared" si="405"/>
        <v>0</v>
      </c>
      <c r="L486" s="525">
        <f t="shared" si="405"/>
        <v>954.25824098901228</v>
      </c>
      <c r="M486" s="525">
        <f t="shared" si="405"/>
        <v>919.91043465653252</v>
      </c>
      <c r="N486" s="525">
        <f t="shared" si="405"/>
        <v>950.59587598758412</v>
      </c>
      <c r="O486" s="525">
        <f t="shared" si="405"/>
        <v>1023.9272718391827</v>
      </c>
      <c r="P486" s="525">
        <f t="shared" si="405"/>
        <v>0</v>
      </c>
      <c r="Q486" s="525">
        <f t="shared" si="405"/>
        <v>0</v>
      </c>
    </row>
    <row r="487" spans="1:17" s="573" customFormat="1" hidden="1" outlineLevel="2">
      <c r="A487" s="572"/>
      <c r="B487" s="570"/>
      <c r="C487" s="574"/>
      <c r="D487" s="571"/>
      <c r="E487" s="577"/>
      <c r="F487" s="577"/>
      <c r="G487" s="577"/>
      <c r="H487" s="577"/>
      <c r="I487" s="577"/>
      <c r="J487" s="577"/>
      <c r="K487" s="577"/>
      <c r="L487" s="577"/>
      <c r="M487" s="577"/>
      <c r="N487" s="577"/>
      <c r="O487" s="577"/>
      <c r="P487" s="577"/>
      <c r="Q487" s="577"/>
    </row>
    <row r="488" spans="1:17" s="658" customFormat="1" hidden="1" outlineLevel="2">
      <c r="A488" s="654"/>
      <c r="B488" s="655"/>
      <c r="C488" s="656"/>
      <c r="D488" s="657"/>
      <c r="E488" s="645" t="s">
        <v>1097</v>
      </c>
      <c r="F488" s="645"/>
      <c r="G488" s="645" t="s">
        <v>255</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956.20591884536452</v>
      </c>
      <c r="N488" s="645">
        <f t="shared" ref="N488" si="409" xml:space="preserve"> IF(N$11 = 1, N451 * N479 - (M492 - M486), N451 * N479)</f>
        <v>940.41293957747575</v>
      </c>
      <c r="O488" s="645">
        <f t="shared" ref="O488" si="410" xml:space="preserve"> IF(O$11 = 1, O451 * O479 - (N492 - N486), O451 * O479)</f>
        <v>924.47876680039542</v>
      </c>
      <c r="P488" s="645">
        <f t="shared" ref="P488" si="411" xml:space="preserve"> IF(P$11 = 1, P451 * P479 - (O492 - O486), P451 * P479)</f>
        <v>0</v>
      </c>
      <c r="Q488" s="645">
        <f t="shared" ref="Q488" si="412" xml:space="preserve"> IF(Q$11 = 1, Q451 * Q479 - (P492 - P486), Q451 * Q479)</f>
        <v>0</v>
      </c>
    </row>
    <row r="489" spans="1:17" s="658" customFormat="1" hidden="1" outlineLevel="2">
      <c r="A489" s="654"/>
      <c r="B489" s="655"/>
      <c r="C489" s="656"/>
      <c r="D489" s="657" t="s">
        <v>719</v>
      </c>
      <c r="E489" s="645" t="s">
        <v>1098</v>
      </c>
      <c r="F489" s="645"/>
      <c r="G489" s="645" t="s">
        <v>255</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7.7179212696876203</v>
      </c>
      <c r="N489" s="645">
        <f>IF(N$11 = 1, (N452 - PR19FDPublishedTables!N412) * N479, N452 * N479)</f>
        <v>35.865732947729541</v>
      </c>
      <c r="O489" s="645">
        <f>IF(O$11 = 1, (O452 - PR19FDPublishedTables!O412) * O479, O452 * O479)</f>
        <v>88.916596241562445</v>
      </c>
      <c r="P489" s="645">
        <f>IF(P$11 = 1, (P452 - PR19FDPublishedTables!P412) * P479, P452 * P479)</f>
        <v>0</v>
      </c>
      <c r="Q489" s="645">
        <f>IF(Q$11 = 1, (Q452 - PR19FDPublishedTables!Q412) * Q479, Q452 * Q479)</f>
        <v>0</v>
      </c>
    </row>
    <row r="490" spans="1:17" s="526" customFormat="1" hidden="1" outlineLevel="2">
      <c r="A490" s="593"/>
      <c r="B490" s="594"/>
      <c r="C490" s="595"/>
      <c r="D490" s="596" t="s">
        <v>631</v>
      </c>
      <c r="E490" s="525" t="s">
        <v>1099</v>
      </c>
      <c r="F490" s="525"/>
      <c r="G490" s="525" t="s">
        <v>255</v>
      </c>
      <c r="H490" s="525"/>
      <c r="I490" s="525"/>
      <c r="J490" s="525">
        <f t="shared" ref="J490:Q490" si="413" xml:space="preserve"> J453 * J479</f>
        <v>0</v>
      </c>
      <c r="K490" s="525">
        <f t="shared" si="413"/>
        <v>0</v>
      </c>
      <c r="L490" s="525">
        <f t="shared" si="413"/>
        <v>0</v>
      </c>
      <c r="M490" s="525">
        <f t="shared" si="413"/>
        <v>44.629673797326873</v>
      </c>
      <c r="N490" s="525">
        <f t="shared" si="413"/>
        <v>45.201702537916987</v>
      </c>
      <c r="O490" s="525">
        <f t="shared" si="413"/>
        <v>46.920205308842625</v>
      </c>
      <c r="P490" s="525">
        <f t="shared" si="413"/>
        <v>0</v>
      </c>
      <c r="Q490" s="525">
        <f t="shared" si="413"/>
        <v>0</v>
      </c>
    </row>
    <row r="491" spans="1:17" s="526" customFormat="1" hidden="1" outlineLevel="2">
      <c r="A491" s="593"/>
      <c r="B491" s="594"/>
      <c r="C491" s="595"/>
      <c r="D491" s="596" t="s">
        <v>631</v>
      </c>
      <c r="E491" s="525" t="s">
        <v>1100</v>
      </c>
      <c r="F491" s="525"/>
      <c r="G491" s="525" t="s">
        <v>255</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hidden="1" outlineLevel="2">
      <c r="A492" s="593"/>
      <c r="B492" s="594"/>
      <c r="C492" s="595"/>
      <c r="D492" s="596"/>
      <c r="E492" s="525" t="s">
        <v>1101</v>
      </c>
      <c r="F492" s="525"/>
      <c r="G492" s="525" t="s">
        <v>255</v>
      </c>
      <c r="H492" s="525"/>
      <c r="I492" s="525"/>
      <c r="J492" s="525">
        <f t="shared" ref="J492:Q492" si="415" xml:space="preserve"> IF( J$10 = 1, J447 * J479, J455 * J479)</f>
        <v>0</v>
      </c>
      <c r="K492" s="525">
        <f t="shared" si="415"/>
        <v>0</v>
      </c>
      <c r="L492" s="525">
        <f t="shared" si="415"/>
        <v>954.25824098901205</v>
      </c>
      <c r="M492" s="525">
        <f t="shared" si="415"/>
        <v>919.29416631772494</v>
      </c>
      <c r="N492" s="525">
        <f t="shared" si="415"/>
        <v>931.07696998728818</v>
      </c>
      <c r="O492" s="525">
        <f t="shared" si="415"/>
        <v>966.47515773311522</v>
      </c>
      <c r="P492" s="525">
        <f t="shared" si="415"/>
        <v>0</v>
      </c>
      <c r="Q492" s="525">
        <f t="shared" si="415"/>
        <v>0</v>
      </c>
    </row>
    <row r="493" spans="1:17" s="573" customFormat="1" hidden="1" outlineLevel="2">
      <c r="A493" s="572"/>
      <c r="B493" s="570"/>
      <c r="C493" s="574"/>
      <c r="D493" s="571"/>
      <c r="E493" s="577"/>
      <c r="F493" s="577"/>
      <c r="G493" s="577"/>
      <c r="I493" s="577"/>
      <c r="J493" s="577"/>
      <c r="K493" s="577"/>
      <c r="L493" s="647"/>
      <c r="M493" s="577"/>
      <c r="N493" s="577"/>
      <c r="O493" s="577"/>
      <c r="P493" s="577"/>
      <c r="Q493" s="577"/>
    </row>
    <row r="494" spans="1:17" s="526" customFormat="1" hidden="1" outlineLevel="2">
      <c r="A494" s="593"/>
      <c r="B494" s="594"/>
      <c r="C494" s="595"/>
      <c r="D494" s="596"/>
      <c r="E494" s="525" t="s">
        <v>1102</v>
      </c>
      <c r="F494" s="525"/>
      <c r="G494" s="525" t="s">
        <v>255</v>
      </c>
      <c r="H494" s="525"/>
      <c r="I494" s="525"/>
      <c r="J494" s="525">
        <f t="shared" ref="J494:Q494" si="416" xml:space="preserve"> J462 * J479</f>
        <v>0</v>
      </c>
      <c r="K494" s="525">
        <f t="shared" si="416"/>
        <v>0</v>
      </c>
      <c r="L494" s="525">
        <f t="shared" si="416"/>
        <v>0</v>
      </c>
      <c r="M494" s="525">
        <f xml:space="preserve"> M462 * M479</f>
        <v>0</v>
      </c>
      <c r="N494" s="525">
        <f t="shared" si="416"/>
        <v>82.775859162821206</v>
      </c>
      <c r="O494" s="525">
        <f t="shared" si="416"/>
        <v>187.06693244997507</v>
      </c>
      <c r="P494" s="525">
        <f t="shared" si="416"/>
        <v>0</v>
      </c>
      <c r="Q494" s="525">
        <f t="shared" si="416"/>
        <v>0</v>
      </c>
    </row>
    <row r="495" spans="1:17" s="526" customFormat="1" hidden="1" outlineLevel="2">
      <c r="A495" s="593"/>
      <c r="B495" s="594"/>
      <c r="C495" s="595"/>
      <c r="D495" s="596" t="s">
        <v>719</v>
      </c>
      <c r="E495" s="525" t="s">
        <v>1103</v>
      </c>
      <c r="F495" s="525"/>
      <c r="G495" s="525" t="s">
        <v>255</v>
      </c>
      <c r="H495" s="525"/>
      <c r="I495" s="525"/>
      <c r="J495" s="525">
        <f t="shared" ref="J495:Q495" si="417" xml:space="preserve"> J463 * J479</f>
        <v>0</v>
      </c>
      <c r="K495" s="525">
        <f t="shared" si="417"/>
        <v>0</v>
      </c>
      <c r="L495" s="525">
        <f t="shared" si="417"/>
        <v>0</v>
      </c>
      <c r="M495" s="525">
        <f t="shared" si="417"/>
        <v>0</v>
      </c>
      <c r="N495" s="525">
        <f t="shared" si="417"/>
        <v>3.1569289769518658</v>
      </c>
      <c r="O495" s="525">
        <f t="shared" si="417"/>
        <v>17.992143789705214</v>
      </c>
      <c r="P495" s="525">
        <f t="shared" si="417"/>
        <v>0</v>
      </c>
      <c r="Q495" s="525">
        <f t="shared" si="417"/>
        <v>0</v>
      </c>
    </row>
    <row r="496" spans="1:17" s="526" customFormat="1" hidden="1" outlineLevel="2">
      <c r="A496" s="593"/>
      <c r="B496" s="594"/>
      <c r="C496" s="595"/>
      <c r="D496" s="596" t="s">
        <v>719</v>
      </c>
      <c r="E496" s="525" t="s">
        <v>981</v>
      </c>
      <c r="F496" s="525"/>
      <c r="G496" s="525" t="s">
        <v>255</v>
      </c>
      <c r="H496" s="525"/>
      <c r="I496" s="525"/>
      <c r="J496" s="525">
        <f t="shared" ref="J496:Q496" si="418" xml:space="preserve"> J464 * J479</f>
        <v>0</v>
      </c>
      <c r="K496" s="525">
        <f t="shared" si="418"/>
        <v>0</v>
      </c>
      <c r="L496" s="525">
        <f t="shared" si="418"/>
        <v>0</v>
      </c>
      <c r="M496" s="525">
        <f t="shared" si="418"/>
        <v>82.834589492969215</v>
      </c>
      <c r="N496" s="525">
        <f t="shared" si="418"/>
        <v>108.97063951391152</v>
      </c>
      <c r="O496" s="525">
        <f t="shared" si="418"/>
        <v>146.26650539871198</v>
      </c>
      <c r="P496" s="525">
        <f t="shared" si="418"/>
        <v>0</v>
      </c>
      <c r="Q496" s="525">
        <f t="shared" si="418"/>
        <v>0</v>
      </c>
    </row>
    <row r="497" spans="1:17" s="526" customFormat="1" hidden="1" outlineLevel="2">
      <c r="A497" s="593"/>
      <c r="B497" s="594"/>
      <c r="C497" s="595"/>
      <c r="D497" s="596" t="s">
        <v>631</v>
      </c>
      <c r="E497" s="525" t="s">
        <v>1104</v>
      </c>
      <c r="F497" s="525"/>
      <c r="G497" s="525" t="s">
        <v>255</v>
      </c>
      <c r="H497" s="525"/>
      <c r="I497" s="525"/>
      <c r="J497" s="525">
        <f t="shared" ref="J497:Q497" si="419" xml:space="preserve"> J465 * J479</f>
        <v>0</v>
      </c>
      <c r="K497" s="525">
        <f t="shared" si="419"/>
        <v>0</v>
      </c>
      <c r="L497" s="525">
        <f t="shared" si="419"/>
        <v>0</v>
      </c>
      <c r="M497" s="525">
        <f t="shared" si="419"/>
        <v>1.9176207467622373</v>
      </c>
      <c r="N497" s="525">
        <f t="shared" si="419"/>
        <v>6.501358395618543</v>
      </c>
      <c r="O497" s="525">
        <f t="shared" si="419"/>
        <v>12.880304829877414</v>
      </c>
      <c r="P497" s="525">
        <f t="shared" si="419"/>
        <v>0</v>
      </c>
      <c r="Q497" s="525">
        <f t="shared" si="419"/>
        <v>0</v>
      </c>
    </row>
    <row r="498" spans="1:17" s="526" customFormat="1" hidden="1" outlineLevel="2">
      <c r="A498" s="593"/>
      <c r="B498" s="594"/>
      <c r="C498" s="595"/>
      <c r="D498" s="596"/>
      <c r="E498" s="525" t="s">
        <v>1105</v>
      </c>
      <c r="F498" s="525"/>
      <c r="G498" s="525" t="s">
        <v>255</v>
      </c>
      <c r="H498" s="525"/>
      <c r="I498" s="525"/>
      <c r="J498" s="525">
        <f t="shared" ref="J498:Q498" si="420" xml:space="preserve"> IF( J$10 = 1, J458 * J479, J466 * J479)</f>
        <v>0</v>
      </c>
      <c r="K498" s="525">
        <f t="shared" si="420"/>
        <v>0</v>
      </c>
      <c r="L498" s="525">
        <f t="shared" si="420"/>
        <v>0</v>
      </c>
      <c r="M498" s="525">
        <f t="shared" si="420"/>
        <v>80.916968746206976</v>
      </c>
      <c r="N498" s="525">
        <f t="shared" si="420"/>
        <v>188.40206925806606</v>
      </c>
      <c r="O498" s="525">
        <f t="shared" si="420"/>
        <v>338.44527680851485</v>
      </c>
      <c r="P498" s="525">
        <f t="shared" si="420"/>
        <v>0</v>
      </c>
      <c r="Q498" s="525">
        <f t="shared" si="420"/>
        <v>0</v>
      </c>
    </row>
    <row r="499" spans="1:17" s="526" customFormat="1" hidden="1" outlineLevel="2">
      <c r="A499" s="593"/>
      <c r="B499" s="594"/>
      <c r="C499" s="595"/>
      <c r="D499" s="596"/>
      <c r="E499" s="525"/>
      <c r="F499" s="525"/>
      <c r="G499" s="525"/>
      <c r="H499" s="525"/>
      <c r="I499" s="525"/>
      <c r="J499" s="525"/>
      <c r="K499" s="525"/>
      <c r="L499" s="525"/>
      <c r="M499" s="525"/>
      <c r="N499" s="525"/>
      <c r="O499" s="525"/>
      <c r="P499" s="525"/>
      <c r="Q499" s="525"/>
    </row>
    <row r="500" spans="1:17" s="526" customFormat="1" hidden="1" outlineLevel="2">
      <c r="A500" s="593"/>
      <c r="B500" s="594"/>
      <c r="C500" s="595"/>
      <c r="D500" s="596"/>
      <c r="E500" s="525" t="s">
        <v>1106</v>
      </c>
      <c r="F500" s="525"/>
      <c r="G500" s="525" t="s">
        <v>255</v>
      </c>
      <c r="H500" s="525"/>
      <c r="I500" s="525"/>
      <c r="J500" s="525">
        <f xml:space="preserve"> J483 + J488 + J494</f>
        <v>0</v>
      </c>
      <c r="K500" s="525">
        <f t="shared" ref="K500:Q501" si="421" xml:space="preserve"> K483 + K488 + K494</f>
        <v>0</v>
      </c>
      <c r="L500" s="525">
        <f t="shared" si="421"/>
        <v>0</v>
      </c>
      <c r="M500" s="525">
        <f t="shared" si="421"/>
        <v>1912.4731424957431</v>
      </c>
      <c r="N500" s="525">
        <f t="shared" si="421"/>
        <v>1965.5039323370377</v>
      </c>
      <c r="O500" s="525">
        <f t="shared" si="421"/>
        <v>2062.7277527024435</v>
      </c>
      <c r="P500" s="525">
        <f t="shared" si="421"/>
        <v>0</v>
      </c>
      <c r="Q500" s="525">
        <f t="shared" si="421"/>
        <v>0</v>
      </c>
    </row>
    <row r="501" spans="1:17" s="526" customFormat="1" hidden="1" outlineLevel="2">
      <c r="A501" s="593"/>
      <c r="B501" s="594"/>
      <c r="C501" s="595"/>
      <c r="D501" s="596" t="s">
        <v>719</v>
      </c>
      <c r="E501" s="525" t="s">
        <v>1107</v>
      </c>
      <c r="F501" s="525"/>
      <c r="G501" s="525" t="s">
        <v>255</v>
      </c>
      <c r="H501" s="525"/>
      <c r="I501" s="525"/>
      <c r="J501" s="525">
        <f xml:space="preserve"> J484 + J489 + J495</f>
        <v>0</v>
      </c>
      <c r="K501" s="525">
        <f t="shared" si="421"/>
        <v>0</v>
      </c>
      <c r="L501" s="525">
        <f t="shared" si="421"/>
        <v>0</v>
      </c>
      <c r="M501" s="525">
        <f xml:space="preserve"> M484 + M489 + M495</f>
        <v>16.020724521408852</v>
      </c>
      <c r="N501" s="525">
        <f t="shared" si="421"/>
        <v>93.452706043767733</v>
      </c>
      <c r="O501" s="525">
        <f t="shared" si="421"/>
        <v>229.36333525192484</v>
      </c>
      <c r="P501" s="525">
        <f t="shared" si="421"/>
        <v>0</v>
      </c>
      <c r="Q501" s="525">
        <f t="shared" si="421"/>
        <v>0</v>
      </c>
    </row>
    <row r="502" spans="1:17" s="526" customFormat="1" hidden="1" outlineLevel="2">
      <c r="A502" s="593"/>
      <c r="B502" s="594"/>
      <c r="C502" s="595"/>
      <c r="D502" s="596" t="s">
        <v>719</v>
      </c>
      <c r="E502" s="525" t="s">
        <v>1108</v>
      </c>
      <c r="F502" s="525"/>
      <c r="G502" s="525" t="s">
        <v>255</v>
      </c>
      <c r="H502" s="525"/>
      <c r="I502" s="525"/>
      <c r="J502" s="525">
        <f xml:space="preserve"> J496</f>
        <v>0</v>
      </c>
      <c r="K502" s="525">
        <f t="shared" ref="K502:Q502" si="422" xml:space="preserve"> K496</f>
        <v>0</v>
      </c>
      <c r="L502" s="525">
        <f t="shared" si="422"/>
        <v>0</v>
      </c>
      <c r="M502" s="525">
        <f xml:space="preserve"> M496</f>
        <v>82.834589492969215</v>
      </c>
      <c r="N502" s="525">
        <f t="shared" si="422"/>
        <v>108.97063951391152</v>
      </c>
      <c r="O502" s="525">
        <f t="shared" si="422"/>
        <v>146.26650539871198</v>
      </c>
      <c r="P502" s="525">
        <f t="shared" si="422"/>
        <v>0</v>
      </c>
      <c r="Q502" s="525">
        <f t="shared" si="422"/>
        <v>0</v>
      </c>
    </row>
    <row r="503" spans="1:17" s="526" customFormat="1" hidden="1" outlineLevel="2">
      <c r="A503" s="593"/>
      <c r="B503" s="594"/>
      <c r="C503" s="595"/>
      <c r="D503" s="596" t="s">
        <v>631</v>
      </c>
      <c r="E503" s="525" t="s">
        <v>1109</v>
      </c>
      <c r="F503" s="525"/>
      <c r="G503" s="525" t="s">
        <v>255</v>
      </c>
      <c r="H503" s="525"/>
      <c r="I503" s="525"/>
      <c r="J503" s="525">
        <f xml:space="preserve"> J485 + J490 + J497</f>
        <v>0</v>
      </c>
      <c r="K503" s="525">
        <f t="shared" ref="K503:Q503" si="423" xml:space="preserve"> K485 + K490 + K497</f>
        <v>0</v>
      </c>
      <c r="L503" s="525">
        <f t="shared" si="423"/>
        <v>0</v>
      </c>
      <c r="M503" s="525">
        <f xml:space="preserve"> M485 + M490 + M497</f>
        <v>91.206886789656338</v>
      </c>
      <c r="N503" s="525">
        <f t="shared" si="423"/>
        <v>97.852362661778315</v>
      </c>
      <c r="O503" s="525">
        <f t="shared" si="423"/>
        <v>109.50988697226745</v>
      </c>
      <c r="P503" s="525">
        <f t="shared" si="423"/>
        <v>0</v>
      </c>
      <c r="Q503" s="525">
        <f t="shared" si="423"/>
        <v>0</v>
      </c>
    </row>
    <row r="504" spans="1:17" s="526" customFormat="1" hidden="1" outlineLevel="2">
      <c r="A504" s="593"/>
      <c r="B504" s="594"/>
      <c r="C504" s="595"/>
      <c r="D504" s="596" t="s">
        <v>631</v>
      </c>
      <c r="E504" s="525" t="s">
        <v>1110</v>
      </c>
      <c r="F504" s="525"/>
      <c r="G504" s="525" t="s">
        <v>255</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hidden="1" outlineLevel="2">
      <c r="A505" s="593"/>
      <c r="B505" s="594"/>
      <c r="C505" s="595"/>
      <c r="D505" s="596"/>
      <c r="E505" s="525" t="s">
        <v>1111</v>
      </c>
      <c r="F505" s="525"/>
      <c r="G505" s="525" t="s">
        <v>255</v>
      </c>
      <c r="H505" s="525"/>
      <c r="I505" s="525"/>
      <c r="J505" s="525">
        <f xml:space="preserve"> J486 + J492 + J498</f>
        <v>0</v>
      </c>
      <c r="K505" s="525">
        <f t="shared" ref="K505:Q505" si="425" xml:space="preserve"> K486 + K492 + K498</f>
        <v>0</v>
      </c>
      <c r="L505" s="525">
        <f t="shared" si="425"/>
        <v>1908.5164819780243</v>
      </c>
      <c r="M505" s="525">
        <f xml:space="preserve"> M486 + M492 + M498</f>
        <v>1920.1215697204645</v>
      </c>
      <c r="N505" s="525">
        <f t="shared" si="425"/>
        <v>2070.0749152329386</v>
      </c>
      <c r="O505" s="525">
        <f t="shared" si="425"/>
        <v>2328.8477063808127</v>
      </c>
      <c r="P505" s="525">
        <f t="shared" si="425"/>
        <v>0</v>
      </c>
      <c r="Q505" s="525">
        <f t="shared" si="425"/>
        <v>0</v>
      </c>
    </row>
    <row r="506" spans="1:17" s="526" customFormat="1" hidden="1" outlineLevel="2">
      <c r="A506" s="593"/>
      <c r="B506" s="594"/>
      <c r="C506" s="595"/>
      <c r="D506" s="596"/>
      <c r="E506" s="525"/>
      <c r="F506" s="525"/>
      <c r="G506" s="525"/>
      <c r="H506" s="525"/>
      <c r="I506" s="525"/>
      <c r="J506" s="525"/>
      <c r="K506" s="525"/>
      <c r="L506" s="525"/>
      <c r="M506" s="525"/>
      <c r="N506" s="525"/>
      <c r="O506" s="525"/>
      <c r="P506" s="525"/>
      <c r="Q506" s="525"/>
    </row>
    <row r="507" spans="1:17" s="526" customFormat="1" hidden="1" outlineLevel="2">
      <c r="A507" s="593"/>
      <c r="B507" s="594"/>
      <c r="C507" s="595"/>
      <c r="D507" s="596"/>
      <c r="E507" s="525" t="s">
        <v>1112</v>
      </c>
      <c r="F507" s="525"/>
      <c r="G507" s="525" t="s">
        <v>255</v>
      </c>
      <c r="H507" s="525"/>
      <c r="I507" s="525"/>
      <c r="J507" s="525">
        <f t="shared" ref="J507:Q507" si="426" xml:space="preserve"> J443 * J478</f>
        <v>0</v>
      </c>
      <c r="K507" s="525">
        <f t="shared" si="426"/>
        <v>0</v>
      </c>
      <c r="L507" s="525">
        <f t="shared" si="426"/>
        <v>0</v>
      </c>
      <c r="M507" s="525">
        <f t="shared" si="426"/>
        <v>937.15826052822763</v>
      </c>
      <c r="N507" s="525">
        <f t="shared" si="426"/>
        <v>945.39368608619839</v>
      </c>
      <c r="O507" s="525">
        <f t="shared" si="426"/>
        <v>1017.6962173487905</v>
      </c>
      <c r="P507" s="525">
        <f t="shared" si="426"/>
        <v>0</v>
      </c>
      <c r="Q507" s="525">
        <f t="shared" si="426"/>
        <v>0</v>
      </c>
    </row>
    <row r="508" spans="1:17" s="526" customFormat="1" hidden="1" outlineLevel="2">
      <c r="A508" s="593"/>
      <c r="B508" s="594"/>
      <c r="C508" s="595"/>
      <c r="D508" s="596"/>
      <c r="E508" s="525" t="s">
        <v>1113</v>
      </c>
      <c r="F508" s="525"/>
      <c r="G508" s="525" t="s">
        <v>255</v>
      </c>
      <c r="H508" s="525"/>
      <c r="I508" s="525"/>
      <c r="J508" s="525">
        <f t="shared" ref="J508:Q508" si="427" xml:space="preserve"> J456 * J478</f>
        <v>0</v>
      </c>
      <c r="K508" s="525">
        <f t="shared" si="427"/>
        <v>0</v>
      </c>
      <c r="L508" s="525">
        <f t="shared" si="427"/>
        <v>0</v>
      </c>
      <c r="M508" s="525">
        <f t="shared" si="427"/>
        <v>936.53043748953019</v>
      </c>
      <c r="N508" s="525">
        <f t="shared" si="427"/>
        <v>925.98159840717415</v>
      </c>
      <c r="O508" s="525">
        <f t="shared" si="427"/>
        <v>960.59372500144423</v>
      </c>
      <c r="P508" s="525">
        <f t="shared" si="427"/>
        <v>0</v>
      </c>
      <c r="Q508" s="525">
        <f t="shared" si="427"/>
        <v>0</v>
      </c>
    </row>
    <row r="509" spans="1:17" s="526" customFormat="1" hidden="1" outlineLevel="2">
      <c r="A509" s="593"/>
      <c r="B509" s="594"/>
      <c r="C509" s="595"/>
      <c r="D509" s="596"/>
      <c r="E509" s="525" t="s">
        <v>1114</v>
      </c>
      <c r="F509" s="525"/>
      <c r="G509" s="525" t="s">
        <v>255</v>
      </c>
      <c r="H509" s="525"/>
      <c r="I509" s="525"/>
      <c r="J509" s="525">
        <f t="shared" ref="J509:Q509" si="428" xml:space="preserve"> J467 * J478</f>
        <v>0</v>
      </c>
      <c r="K509" s="525">
        <f t="shared" si="428"/>
        <v>0</v>
      </c>
      <c r="L509" s="525">
        <f t="shared" si="428"/>
        <v>0</v>
      </c>
      <c r="M509" s="525">
        <f t="shared" si="428"/>
        <v>40.240271642133393</v>
      </c>
      <c r="N509" s="525">
        <f t="shared" si="428"/>
        <v>133.18388248634722</v>
      </c>
      <c r="O509" s="525">
        <f t="shared" si="428"/>
        <v>263.69748201750133</v>
      </c>
      <c r="P509" s="525">
        <f t="shared" si="428"/>
        <v>0</v>
      </c>
      <c r="Q509" s="525">
        <f t="shared" si="428"/>
        <v>0</v>
      </c>
    </row>
    <row r="510" spans="1:17" s="529" customFormat="1" hidden="1" outlineLevel="2">
      <c r="A510" s="597"/>
      <c r="B510" s="598"/>
      <c r="C510" s="599"/>
      <c r="D510" s="600"/>
      <c r="E510" s="601" t="s">
        <v>1115</v>
      </c>
      <c r="F510" s="528"/>
      <c r="G510" s="528" t="s">
        <v>255</v>
      </c>
      <c r="H510" s="528"/>
      <c r="I510" s="528"/>
      <c r="J510" s="528">
        <f t="shared" ref="J510:Q510" si="429" xml:space="preserve"> SUM(J507:J509)</f>
        <v>0</v>
      </c>
      <c r="K510" s="528">
        <f t="shared" si="429"/>
        <v>0</v>
      </c>
      <c r="L510" s="528">
        <f t="shared" si="429"/>
        <v>0</v>
      </c>
      <c r="M510" s="528">
        <f t="shared" si="429"/>
        <v>1913.9289696598912</v>
      </c>
      <c r="N510" s="528">
        <f t="shared" si="429"/>
        <v>2004.5591669797195</v>
      </c>
      <c r="O510" s="528">
        <f t="shared" si="429"/>
        <v>2241.9874243677359</v>
      </c>
      <c r="P510" s="528">
        <f t="shared" si="429"/>
        <v>0</v>
      </c>
      <c r="Q510" s="528">
        <f t="shared" si="429"/>
        <v>0</v>
      </c>
    </row>
    <row r="511" spans="1:17" s="573" customFormat="1" hidden="1" outlineLevel="1">
      <c r="A511" s="572"/>
      <c r="B511" s="570"/>
      <c r="C511" s="574"/>
      <c r="D511" s="571"/>
      <c r="E511" s="577"/>
      <c r="F511" s="577"/>
      <c r="G511" s="577"/>
      <c r="H511" s="577"/>
      <c r="I511" s="577"/>
      <c r="J511" s="577"/>
      <c r="K511" s="577"/>
      <c r="L511" s="577"/>
      <c r="M511" s="577"/>
      <c r="N511" s="577"/>
      <c r="O511" s="577"/>
      <c r="P511" s="577"/>
      <c r="Q511" s="577"/>
    </row>
    <row r="512" spans="1:17" s="573" customFormat="1" hidden="1" outlineLevel="1" collapsed="1">
      <c r="A512" s="572"/>
      <c r="B512" s="570" t="s">
        <v>994</v>
      </c>
      <c r="C512" s="574"/>
      <c r="D512" s="571"/>
      <c r="E512" s="577"/>
      <c r="F512" s="577"/>
      <c r="G512" s="577"/>
      <c r="H512" s="577"/>
      <c r="I512" s="577"/>
      <c r="J512" s="577"/>
      <c r="K512" s="577"/>
      <c r="L512" s="577"/>
      <c r="M512" s="577"/>
      <c r="N512" s="577"/>
      <c r="O512" s="577"/>
      <c r="P512" s="577"/>
      <c r="Q512" s="577"/>
    </row>
    <row r="513" spans="1:17" s="573" customFormat="1" hidden="1" outlineLevel="2">
      <c r="A513" s="572"/>
      <c r="B513" s="570"/>
      <c r="C513" s="574"/>
      <c r="D513" s="571"/>
      <c r="E513" s="577"/>
      <c r="F513" s="577"/>
      <c r="G513" s="577"/>
      <c r="H513" s="577"/>
      <c r="I513" s="577"/>
      <c r="J513" s="577"/>
      <c r="K513" s="577"/>
      <c r="L513" s="577"/>
      <c r="M513" s="577"/>
      <c r="N513" s="577"/>
      <c r="O513" s="577"/>
      <c r="P513" s="577"/>
      <c r="Q513" s="577"/>
    </row>
    <row r="514" spans="1:17" s="573" customFormat="1" hidden="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954.25824098901228</v>
      </c>
      <c r="M514" s="577">
        <f t="shared" si="430"/>
        <v>919.91043465653252</v>
      </c>
      <c r="N514" s="577">
        <f t="shared" si="430"/>
        <v>950.59587598758412</v>
      </c>
      <c r="O514" s="577">
        <f t="shared" si="430"/>
        <v>1023.9272718391827</v>
      </c>
      <c r="P514" s="577">
        <f t="shared" si="430"/>
        <v>0</v>
      </c>
      <c r="Q514" s="577">
        <f t="shared" si="430"/>
        <v>0</v>
      </c>
    </row>
    <row r="515" spans="1:17" s="573" customFormat="1" hidden="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954.25824098901205</v>
      </c>
      <c r="M515" s="577">
        <f t="shared" si="431"/>
        <v>919.29416631772494</v>
      </c>
      <c r="N515" s="577">
        <f t="shared" si="431"/>
        <v>931.07696998728818</v>
      </c>
      <c r="O515" s="577">
        <f t="shared" si="431"/>
        <v>966.47515773311522</v>
      </c>
      <c r="P515" s="577">
        <f t="shared" si="431"/>
        <v>0</v>
      </c>
      <c r="Q515" s="577">
        <f t="shared" si="431"/>
        <v>0</v>
      </c>
    </row>
    <row r="516" spans="1:17" s="573" customFormat="1" hidden="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80.916968746206976</v>
      </c>
      <c r="N516" s="577">
        <f t="shared" si="432"/>
        <v>188.40206925806606</v>
      </c>
      <c r="O516" s="577">
        <f t="shared" si="432"/>
        <v>338.44527680851485</v>
      </c>
      <c r="P516" s="577">
        <f t="shared" si="432"/>
        <v>0</v>
      </c>
      <c r="Q516" s="577">
        <f t="shared" si="432"/>
        <v>0</v>
      </c>
    </row>
    <row r="517" spans="1:17" s="446" customFormat="1" hidden="1" outlineLevel="2">
      <c r="A517" s="586"/>
      <c r="B517" s="587"/>
      <c r="C517" s="588"/>
      <c r="D517" s="589"/>
      <c r="E517" s="590" t="s">
        <v>1116</v>
      </c>
      <c r="F517" s="590"/>
      <c r="G517" s="590" t="s">
        <v>255</v>
      </c>
      <c r="H517" s="590"/>
      <c r="I517" s="590"/>
      <c r="J517" s="610">
        <f t="shared" ref="J517:Q517" si="433" xml:space="preserve"> SUM(J514:J516)</f>
        <v>0</v>
      </c>
      <c r="K517" s="610">
        <f t="shared" si="433"/>
        <v>0</v>
      </c>
      <c r="L517" s="610">
        <f t="shared" si="433"/>
        <v>1908.5164819780243</v>
      </c>
      <c r="M517" s="610">
        <f t="shared" si="433"/>
        <v>1920.1215697204645</v>
      </c>
      <c r="N517" s="610">
        <f t="shared" si="433"/>
        <v>2070.0749152329386</v>
      </c>
      <c r="O517" s="610">
        <f t="shared" si="433"/>
        <v>2328.8477063808127</v>
      </c>
      <c r="P517" s="610">
        <f t="shared" si="433"/>
        <v>0</v>
      </c>
      <c r="Q517" s="610">
        <f t="shared" si="433"/>
        <v>0</v>
      </c>
    </row>
    <row r="518" spans="1:17" s="573" customFormat="1" hidden="1" outlineLevel="2">
      <c r="A518" s="572"/>
      <c r="B518" s="570"/>
      <c r="C518" s="574"/>
      <c r="D518" s="571"/>
      <c r="E518" s="577"/>
      <c r="F518" s="577"/>
      <c r="G518" s="577"/>
      <c r="H518" s="577"/>
      <c r="I518" s="577"/>
      <c r="J518" s="577"/>
      <c r="K518" s="577"/>
      <c r="L518" s="577"/>
      <c r="M518" s="577"/>
      <c r="N518" s="577"/>
      <c r="O518" s="577"/>
      <c r="P518" s="577"/>
      <c r="Q518" s="577"/>
    </row>
    <row r="519" spans="1:17" s="573" customFormat="1" hidden="1" outlineLevel="2">
      <c r="A519" s="572"/>
      <c r="B519" s="570"/>
      <c r="C519" s="574"/>
      <c r="D519" s="571"/>
      <c r="E519" s="577" t="s">
        <v>1117</v>
      </c>
      <c r="F519" s="577"/>
      <c r="G519" s="577" t="s">
        <v>255</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963.92384011505214</v>
      </c>
      <c r="N519" s="577">
        <f xml:space="preserve"> M514 * N$22</f>
        <v>976.93314163615355</v>
      </c>
      <c r="O519" s="577">
        <f t="shared" ref="O519:O521" si="437" xml:space="preserve"> N514 * O$22</f>
        <v>1034.6399748946408</v>
      </c>
      <c r="P519" s="577">
        <f t="shared" ref="P519:P521" si="438" xml:space="preserve"> O514 * P$22</f>
        <v>0</v>
      </c>
      <c r="Q519" s="577">
        <f t="shared" ref="Q519:Q521" si="439" xml:space="preserve"> P514 * Q$22</f>
        <v>0</v>
      </c>
    </row>
    <row r="520" spans="1:17" s="573" customFormat="1" hidden="1" outlineLevel="2">
      <c r="A520" s="572"/>
      <c r="B520" s="570"/>
      <c r="C520" s="574"/>
      <c r="D520" s="571" t="s">
        <v>719</v>
      </c>
      <c r="E520" s="577" t="s">
        <v>1118</v>
      </c>
      <c r="F520" s="577"/>
      <c r="G520" s="577" t="s">
        <v>255</v>
      </c>
      <c r="H520" s="577"/>
      <c r="I520" s="577"/>
      <c r="J520" s="577">
        <f t="shared" si="434"/>
        <v>0</v>
      </c>
      <c r="K520" s="577">
        <f t="shared" si="435"/>
        <v>0</v>
      </c>
      <c r="L520" s="577">
        <f t="shared" si="436"/>
        <v>0</v>
      </c>
      <c r="M520" s="577">
        <f t="shared" ref="M520:M521" si="440" xml:space="preserve"> L515 * M$22</f>
        <v>963.92384011505192</v>
      </c>
      <c r="N520" s="577">
        <f t="shared" ref="N520:N521" si="441" xml:space="preserve"> M515 * N$22</f>
        <v>976.2786725252048</v>
      </c>
      <c r="O520" s="577">
        <f t="shared" si="437"/>
        <v>1013.3953630419583</v>
      </c>
      <c r="P520" s="577">
        <f t="shared" si="438"/>
        <v>0</v>
      </c>
      <c r="Q520" s="577">
        <f t="shared" si="439"/>
        <v>0</v>
      </c>
    </row>
    <row r="521" spans="1:17" s="573" customFormat="1" hidden="1" outlineLevel="2">
      <c r="A521" s="572"/>
      <c r="B521" s="570"/>
      <c r="C521" s="574"/>
      <c r="D521" s="571" t="s">
        <v>719</v>
      </c>
      <c r="E521" s="577" t="s">
        <v>1119</v>
      </c>
      <c r="F521" s="577"/>
      <c r="G521" s="577" t="s">
        <v>255</v>
      </c>
      <c r="H521" s="577"/>
      <c r="I521" s="577"/>
      <c r="J521" s="577">
        <f t="shared" si="434"/>
        <v>0</v>
      </c>
      <c r="K521" s="577">
        <f t="shared" si="435"/>
        <v>0</v>
      </c>
      <c r="L521" s="577">
        <f t="shared" si="436"/>
        <v>0</v>
      </c>
      <c r="M521" s="577">
        <f t="shared" si="440"/>
        <v>0</v>
      </c>
      <c r="N521" s="577">
        <f t="shared" si="441"/>
        <v>85.932788139773137</v>
      </c>
      <c r="O521" s="577">
        <f t="shared" si="437"/>
        <v>205.05907623968048</v>
      </c>
      <c r="P521" s="577">
        <f t="shared" si="438"/>
        <v>0</v>
      </c>
      <c r="Q521" s="577">
        <f t="shared" si="439"/>
        <v>0</v>
      </c>
    </row>
    <row r="522" spans="1:17" s="446" customFormat="1" hidden="1" outlineLevel="2">
      <c r="A522" s="586"/>
      <c r="B522" s="587"/>
      <c r="C522" s="588"/>
      <c r="D522" s="589"/>
      <c r="E522" s="590" t="s">
        <v>1120</v>
      </c>
      <c r="F522" s="590"/>
      <c r="G522" s="590" t="s">
        <v>255</v>
      </c>
      <c r="H522" s="590"/>
      <c r="I522" s="590"/>
      <c r="J522" s="610">
        <f t="shared" ref="J522" si="442" xml:space="preserve"> SUM(J519:J521)</f>
        <v>0</v>
      </c>
      <c r="K522" s="610">
        <f t="shared" ref="K522:Q522" si="443" xml:space="preserve"> SUM(K519:K521)</f>
        <v>0</v>
      </c>
      <c r="L522" s="610">
        <f t="shared" si="443"/>
        <v>0</v>
      </c>
      <c r="M522" s="610">
        <f t="shared" si="443"/>
        <v>1927.8476802301041</v>
      </c>
      <c r="N522" s="610">
        <f t="shared" si="443"/>
        <v>2039.1446023011313</v>
      </c>
      <c r="O522" s="610">
        <f t="shared" si="443"/>
        <v>2253.0944141762793</v>
      </c>
      <c r="P522" s="610">
        <f t="shared" si="443"/>
        <v>0</v>
      </c>
      <c r="Q522" s="610">
        <f t="shared" si="443"/>
        <v>0</v>
      </c>
    </row>
    <row r="523" spans="1:17" s="573" customFormat="1" hidden="1" outlineLevel="2">
      <c r="A523" s="572"/>
      <c r="B523" s="570"/>
      <c r="C523" s="574"/>
      <c r="D523" s="571"/>
      <c r="E523" s="577"/>
      <c r="F523" s="577"/>
      <c r="G523" s="577"/>
      <c r="H523" s="577"/>
      <c r="I523" s="577"/>
      <c r="J523" s="577"/>
      <c r="K523" s="577"/>
      <c r="L523" s="577"/>
      <c r="M523" s="577"/>
      <c r="N523" s="577"/>
      <c r="O523" s="577"/>
      <c r="P523" s="577"/>
      <c r="Q523" s="577"/>
    </row>
    <row r="524" spans="1:17" s="573" customFormat="1" hidden="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1927.8476802301041</v>
      </c>
      <c r="N524" s="577">
        <f t="shared" si="444"/>
        <v>2039.1446023011313</v>
      </c>
      <c r="O524" s="577">
        <f t="shared" si="444"/>
        <v>2253.0944141762793</v>
      </c>
      <c r="P524" s="577">
        <f t="shared" si="444"/>
        <v>0</v>
      </c>
      <c r="Q524" s="577">
        <f t="shared" si="444"/>
        <v>0</v>
      </c>
    </row>
    <row r="525" spans="1:17" s="573" customFormat="1" hidden="1" outlineLevel="2">
      <c r="A525" s="572"/>
      <c r="B525" s="570"/>
      <c r="C525" s="574"/>
      <c r="D525" s="571" t="s">
        <v>631</v>
      </c>
      <c r="E525" s="577" t="s">
        <v>1121</v>
      </c>
      <c r="F525" s="577"/>
      <c r="G525" s="577" t="s">
        <v>255</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1908.5164819780243</v>
      </c>
      <c r="N525" s="577">
        <f t="shared" ref="N525" si="449" xml:space="preserve"> M517</f>
        <v>1920.1215697204645</v>
      </c>
      <c r="O525" s="577">
        <f t="shared" ref="O525" si="450" xml:space="preserve"> N517</f>
        <v>2070.0749152329386</v>
      </c>
      <c r="P525" s="577">
        <f t="shared" ref="P525" si="451" xml:space="preserve"> O517</f>
        <v>2328.8477063808127</v>
      </c>
      <c r="Q525" s="577">
        <f t="shared" ref="Q525" si="452" xml:space="preserve"> P517</f>
        <v>0</v>
      </c>
    </row>
    <row r="526" spans="1:17" s="259" customFormat="1" hidden="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1</v>
      </c>
      <c r="P526" s="266">
        <f t="shared" si="453"/>
        <v>0</v>
      </c>
      <c r="Q526" s="266">
        <f t="shared" si="453"/>
        <v>0</v>
      </c>
    </row>
    <row r="527" spans="1:17" s="573" customFormat="1" hidden="1" outlineLevel="2">
      <c r="A527" s="572"/>
      <c r="B527" s="570"/>
      <c r="C527" s="574"/>
      <c r="D527" s="571"/>
      <c r="E527" s="610" t="s">
        <v>1122</v>
      </c>
      <c r="F527" s="610"/>
      <c r="G527" s="610" t="s">
        <v>255</v>
      </c>
      <c r="H527" s="610"/>
      <c r="I527" s="610"/>
      <c r="J527" s="610">
        <f t="shared" ref="J527:Q527" si="454" xml:space="preserve"> J526 * (J524 - J525)</f>
        <v>0</v>
      </c>
      <c r="K527" s="610">
        <f t="shared" si="454"/>
        <v>0</v>
      </c>
      <c r="L527" s="610">
        <f t="shared" si="454"/>
        <v>0</v>
      </c>
      <c r="M527" s="610">
        <f t="shared" si="454"/>
        <v>19.33119825207973</v>
      </c>
      <c r="N527" s="610">
        <f t="shared" si="454"/>
        <v>119.02303258066672</v>
      </c>
      <c r="O527" s="610">
        <f t="shared" si="454"/>
        <v>183.01949894334075</v>
      </c>
      <c r="P527" s="610">
        <f t="shared" si="454"/>
        <v>0</v>
      </c>
      <c r="Q527" s="610">
        <f t="shared" si="454"/>
        <v>0</v>
      </c>
    </row>
    <row r="528" spans="1:17" s="617" customFormat="1" hidden="1" outlineLevel="1">
      <c r="A528" s="612"/>
      <c r="B528" s="613"/>
      <c r="C528" s="614"/>
      <c r="D528" s="615"/>
      <c r="E528" s="616"/>
    </row>
    <row r="529" spans="1:17" hidden="1" outlineLevel="1" collapsed="1">
      <c r="B529" s="85" t="s">
        <v>759</v>
      </c>
      <c r="D529" s="83"/>
    </row>
    <row r="530" spans="1:17" hidden="1" outlineLevel="2">
      <c r="D530" s="83"/>
    </row>
    <row r="531" spans="1:17" s="187" customFormat="1" hidden="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hidden="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1913.9289696598912</v>
      </c>
      <c r="N532" s="618">
        <f t="shared" si="455"/>
        <v>2004.5591669797195</v>
      </c>
      <c r="O532" s="618">
        <f t="shared" si="455"/>
        <v>2241.9874243677359</v>
      </c>
      <c r="P532" s="618">
        <f t="shared" si="455"/>
        <v>0</v>
      </c>
      <c r="Q532" s="618">
        <f t="shared" si="455"/>
        <v>0</v>
      </c>
    </row>
    <row r="533" spans="1:17" s="192" customFormat="1" hidden="1" outlineLevel="2">
      <c r="A533" s="188"/>
      <c r="B533" s="304"/>
      <c r="C533" s="190"/>
      <c r="D533" s="191"/>
      <c r="E533" s="195" t="s">
        <v>1123</v>
      </c>
      <c r="F533" s="618"/>
      <c r="G533" s="195" t="s">
        <v>255</v>
      </c>
      <c r="H533" s="618"/>
      <c r="I533" s="618"/>
      <c r="J533" s="618">
        <f t="shared" ref="J533:Q533" si="456" xml:space="preserve"> J531 * J532</f>
        <v>0</v>
      </c>
      <c r="K533" s="618">
        <f t="shared" si="456"/>
        <v>0</v>
      </c>
      <c r="L533" s="618">
        <f t="shared" si="456"/>
        <v>0</v>
      </c>
      <c r="M533" s="618">
        <f t="shared" si="456"/>
        <v>765.57158786395655</v>
      </c>
      <c r="N533" s="618">
        <f t="shared" si="456"/>
        <v>801.82366679188783</v>
      </c>
      <c r="O533" s="618">
        <f t="shared" si="456"/>
        <v>896.79496974709446</v>
      </c>
      <c r="P533" s="618">
        <f t="shared" si="456"/>
        <v>0</v>
      </c>
      <c r="Q533" s="618">
        <f t="shared" si="456"/>
        <v>0</v>
      </c>
    </row>
    <row r="534" spans="1:17" s="192" customFormat="1" hidden="1" outlineLevel="2">
      <c r="A534" s="188"/>
      <c r="B534" s="304"/>
      <c r="C534" s="190"/>
      <c r="D534" s="191"/>
      <c r="E534" s="195" t="s">
        <v>1124</v>
      </c>
      <c r="F534" s="618"/>
      <c r="G534" s="195" t="s">
        <v>255</v>
      </c>
      <c r="H534" s="618"/>
      <c r="I534" s="618"/>
      <c r="J534" s="618">
        <f t="shared" ref="J534:Q534" si="457" xml:space="preserve"> J474 * J$13</f>
        <v>0</v>
      </c>
      <c r="K534" s="618">
        <f t="shared" si="457"/>
        <v>0</v>
      </c>
      <c r="L534" s="618">
        <f t="shared" si="457"/>
        <v>0</v>
      </c>
      <c r="M534" s="618">
        <f t="shared" si="457"/>
        <v>1828.1215683622236</v>
      </c>
      <c r="N534" s="618">
        <f t="shared" si="457"/>
        <v>1846.8407943309542</v>
      </c>
      <c r="O534" s="618">
        <f t="shared" si="457"/>
        <v>1898.9701814522796</v>
      </c>
      <c r="P534" s="618">
        <f t="shared" si="457"/>
        <v>0</v>
      </c>
      <c r="Q534" s="618">
        <f t="shared" si="457"/>
        <v>0</v>
      </c>
    </row>
    <row r="535" spans="1:17" s="137" customFormat="1" hidden="1" outlineLevel="2">
      <c r="A535" s="369"/>
      <c r="B535" s="269"/>
      <c r="C535" s="370"/>
      <c r="D535" s="371"/>
      <c r="E535" s="275" t="s">
        <v>1125</v>
      </c>
      <c r="F535" s="585"/>
      <c r="G535" s="585" t="s">
        <v>255</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731.24862734488943</v>
      </c>
      <c r="N535" s="525">
        <f t="shared" ref="N535" si="462" xml:space="preserve"> N531 * N534</f>
        <v>738.73631773238174</v>
      </c>
      <c r="O535" s="525">
        <f t="shared" ref="O535" si="463" xml:space="preserve"> O531 * O534</f>
        <v>759.5880725809119</v>
      </c>
      <c r="P535" s="525">
        <f t="shared" ref="P535" si="464" xml:space="preserve"> P531 * P534</f>
        <v>0</v>
      </c>
      <c r="Q535" s="525">
        <f t="shared" ref="Q535" si="465" xml:space="preserve"> Q531 * Q534</f>
        <v>0</v>
      </c>
    </row>
    <row r="536" spans="1:17" s="192" customFormat="1" hidden="1" outlineLevel="1">
      <c r="A536" s="188"/>
      <c r="B536" s="85"/>
      <c r="C536" s="190"/>
      <c r="D536" s="191"/>
      <c r="E536" s="195"/>
    </row>
    <row r="537" spans="1:17" s="192" customFormat="1" hidden="1" outlineLevel="1" collapsed="1">
      <c r="A537" s="188"/>
      <c r="B537" s="85" t="s">
        <v>761</v>
      </c>
      <c r="C537" s="190"/>
      <c r="D537" s="191"/>
      <c r="E537" s="195"/>
    </row>
    <row r="538" spans="1:17" s="192" customFormat="1" hidden="1" outlineLevel="2">
      <c r="A538" s="188"/>
      <c r="B538" s="304"/>
      <c r="C538" s="190"/>
      <c r="D538" s="191"/>
      <c r="E538" s="195"/>
    </row>
    <row r="539" spans="1:17" s="187" customFormat="1" hidden="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0.30715000000000003</v>
      </c>
      <c r="N539" s="291">
        <f xml:space="preserve"> Inp!N$214</f>
        <v>0.30374999999999996</v>
      </c>
      <c r="O539" s="291">
        <f xml:space="preserve"> Inp!O$214</f>
        <v>0</v>
      </c>
      <c r="P539" s="291">
        <f xml:space="preserve"> Inp!P$214</f>
        <v>0</v>
      </c>
      <c r="Q539" s="291">
        <f xml:space="preserve"> Inp!Q$214</f>
        <v>0</v>
      </c>
    </row>
    <row r="540" spans="1:17" s="192" customFormat="1" hidden="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1913.9289696598912</v>
      </c>
      <c r="N540" s="618">
        <f t="shared" si="466"/>
        <v>2004.5591669797195</v>
      </c>
      <c r="O540" s="618">
        <f t="shared" si="466"/>
        <v>2241.9874243677359</v>
      </c>
      <c r="P540" s="618">
        <f t="shared" si="466"/>
        <v>0</v>
      </c>
      <c r="Q540" s="618">
        <f t="shared" si="466"/>
        <v>0</v>
      </c>
    </row>
    <row r="541" spans="1:17" s="310" customFormat="1" hidden="1" outlineLevel="2">
      <c r="A541" s="306"/>
      <c r="B541" s="307"/>
      <c r="C541" s="308"/>
      <c r="D541" s="250"/>
      <c r="E541" s="619" t="s">
        <v>1126</v>
      </c>
      <c r="F541" s="397"/>
      <c r="G541" s="397" t="s">
        <v>255</v>
      </c>
      <c r="H541" s="397"/>
      <c r="I541" s="397"/>
      <c r="J541" s="619">
        <f t="shared" ref="J541:Q541" si="467" xml:space="preserve"> J539 * J540</f>
        <v>0</v>
      </c>
      <c r="K541" s="619">
        <f t="shared" si="467"/>
        <v>0</v>
      </c>
      <c r="L541" s="619">
        <f t="shared" si="467"/>
        <v>0</v>
      </c>
      <c r="M541" s="619">
        <f t="shared" si="467"/>
        <v>587.86328303103562</v>
      </c>
      <c r="N541" s="619">
        <f t="shared" si="467"/>
        <v>608.88484697008971</v>
      </c>
      <c r="O541" s="619">
        <f t="shared" si="467"/>
        <v>0</v>
      </c>
      <c r="P541" s="619">
        <f t="shared" si="467"/>
        <v>0</v>
      </c>
      <c r="Q541" s="619">
        <f t="shared" si="467"/>
        <v>0</v>
      </c>
    </row>
    <row r="542" spans="1:17" s="259" customFormat="1" hidden="1" outlineLevel="2">
      <c r="A542" s="256"/>
      <c r="B542" s="257"/>
      <c r="C542" s="258"/>
      <c r="D542" s="255"/>
      <c r="E542" s="274" t="s">
        <v>1127</v>
      </c>
      <c r="F542" s="398"/>
      <c r="G542" s="398" t="s">
        <v>255</v>
      </c>
      <c r="H542" s="398"/>
      <c r="I542" s="398"/>
      <c r="J542" s="274">
        <f t="shared" ref="J542:Q542" si="468" xml:space="preserve"> J474 * J$13</f>
        <v>0</v>
      </c>
      <c r="K542" s="274">
        <f t="shared" si="468"/>
        <v>0</v>
      </c>
      <c r="L542" s="274">
        <f t="shared" si="468"/>
        <v>0</v>
      </c>
      <c r="M542" s="274">
        <f t="shared" si="468"/>
        <v>1828.1215683622236</v>
      </c>
      <c r="N542" s="274">
        <f t="shared" si="468"/>
        <v>1846.8407943309542</v>
      </c>
      <c r="O542" s="274">
        <f t="shared" si="468"/>
        <v>1898.9701814522796</v>
      </c>
      <c r="P542" s="274">
        <f t="shared" si="468"/>
        <v>0</v>
      </c>
      <c r="Q542" s="274">
        <f t="shared" si="468"/>
        <v>0</v>
      </c>
    </row>
    <row r="543" spans="1:17" s="259" customFormat="1" hidden="1" outlineLevel="2">
      <c r="A543" s="256"/>
      <c r="B543" s="257"/>
      <c r="C543" s="258"/>
      <c r="D543" s="255"/>
      <c r="E543" s="311" t="s">
        <v>1128</v>
      </c>
      <c r="F543" s="620"/>
      <c r="G543" s="620" t="s">
        <v>255</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561.50753972245707</v>
      </c>
      <c r="N543" s="311">
        <f t="shared" ref="N543" si="473" xml:space="preserve"> N539 * N542</f>
        <v>560.9778912780273</v>
      </c>
      <c r="O543" s="311">
        <f t="shared" ref="O543" si="474" xml:space="preserve"> O539 * O542</f>
        <v>0</v>
      </c>
      <c r="P543" s="311">
        <f t="shared" ref="P543" si="475" xml:space="preserve"> P539 * P542</f>
        <v>0</v>
      </c>
      <c r="Q543" s="311">
        <f t="shared" ref="Q543" si="476" xml:space="preserve"> Q539 * Q542</f>
        <v>0</v>
      </c>
    </row>
    <row r="544" spans="1:17" s="148" customFormat="1" hidden="1" outlineLevel="1">
      <c r="A544" s="143"/>
      <c r="B544" s="144"/>
      <c r="C544" s="145"/>
      <c r="D544" s="146"/>
      <c r="E544" s="147"/>
      <c r="G544" s="149"/>
    </row>
    <row r="545" spans="1:17" s="240" customFormat="1" hidden="1" outlineLevel="1" collapsed="1">
      <c r="A545" s="237"/>
      <c r="B545" s="304" t="s">
        <v>1007</v>
      </c>
      <c r="C545" s="238"/>
      <c r="D545" s="239"/>
      <c r="E545" s="196"/>
      <c r="F545" s="196"/>
      <c r="G545" s="196"/>
      <c r="H545" s="196"/>
      <c r="I545" s="196"/>
      <c r="J545" s="196"/>
      <c r="K545" s="196"/>
      <c r="L545" s="196"/>
      <c r="M545" s="196"/>
      <c r="N545" s="196"/>
      <c r="O545" s="196"/>
      <c r="P545" s="196"/>
      <c r="Q545" s="196"/>
    </row>
    <row r="546" spans="1:17" s="240" customFormat="1" hidden="1" outlineLevel="2">
      <c r="A546" s="237"/>
      <c r="B546" s="241"/>
      <c r="C546" s="238"/>
      <c r="D546" s="239"/>
      <c r="E546" s="266"/>
      <c r="F546" s="266"/>
      <c r="G546" s="266"/>
      <c r="H546" s="266"/>
      <c r="I546" s="266"/>
      <c r="J546" s="266"/>
      <c r="K546" s="266"/>
      <c r="L546" s="266"/>
      <c r="M546" s="266"/>
      <c r="N546" s="266"/>
      <c r="O546" s="266"/>
      <c r="P546" s="266"/>
      <c r="Q546" s="266"/>
    </row>
    <row r="547" spans="1:17" s="240" customFormat="1" hidden="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1908.5164819780243</v>
      </c>
      <c r="N547" s="274">
        <f t="shared" si="477"/>
        <v>1920.1215697204645</v>
      </c>
      <c r="O547" s="274">
        <f t="shared" si="477"/>
        <v>2070.0749152329386</v>
      </c>
      <c r="P547" s="274">
        <f t="shared" si="477"/>
        <v>2328.8477063808127</v>
      </c>
      <c r="Q547" s="274">
        <f t="shared" si="477"/>
        <v>0</v>
      </c>
    </row>
    <row r="548" spans="1:17" s="240" customFormat="1" hidden="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19.33119825207973</v>
      </c>
      <c r="N548" s="274">
        <f t="shared" si="478"/>
        <v>119.02303258066672</v>
      </c>
      <c r="O548" s="274">
        <f t="shared" si="478"/>
        <v>183.01949894334075</v>
      </c>
      <c r="P548" s="274">
        <f t="shared" si="478"/>
        <v>0</v>
      </c>
      <c r="Q548" s="274">
        <f t="shared" si="478"/>
        <v>0</v>
      </c>
    </row>
    <row r="549" spans="1:17" s="240" customFormat="1" hidden="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1.0101289134438307</v>
      </c>
      <c r="N549" s="267">
        <f t="shared" ref="N549" si="482" xml:space="preserve"> IF( N547 &lt;&gt; 0, 1 + N548 / N547, 0)</f>
        <v>1.0619872379216042</v>
      </c>
      <c r="O549" s="267">
        <f t="shared" ref="O549" si="483" xml:space="preserve"> IF( O547 &lt;&gt; 0, 1 + O548 / O547, 0)</f>
        <v>1.0884120171673817</v>
      </c>
      <c r="P549" s="267">
        <f t="shared" ref="P549" si="484" xml:space="preserve"> IF( P547 &lt;&gt; 0, 1 + P548 / P547, 0)</f>
        <v>1</v>
      </c>
      <c r="Q549" s="267">
        <f t="shared" ref="Q549" si="485" xml:space="preserve"> IF( Q547 &lt;&gt; 0, 1 + Q548 / Q547, 0)</f>
        <v>0</v>
      </c>
    </row>
    <row r="550" spans="1:17" s="581" customFormat="1" hidden="1" outlineLevel="2">
      <c r="A550" s="578"/>
      <c r="B550" s="579"/>
      <c r="C550" s="580"/>
      <c r="E550" s="581" t="s">
        <v>1130</v>
      </c>
      <c r="G550" s="581" t="s">
        <v>446</v>
      </c>
      <c r="J550" s="581">
        <f t="shared" ref="J550:Q550" si="486" xml:space="preserve"> IF( J547 &lt;&gt; 0, J548 / J547, 0)</f>
        <v>0</v>
      </c>
      <c r="K550" s="581">
        <f t="shared" si="486"/>
        <v>0</v>
      </c>
      <c r="L550" s="581">
        <f t="shared" si="486"/>
        <v>0</v>
      </c>
      <c r="M550" s="581">
        <f t="shared" si="486"/>
        <v>1.0128913443830725E-2</v>
      </c>
      <c r="N550" s="581">
        <f t="shared" si="486"/>
        <v>6.1987237921604287E-2</v>
      </c>
      <c r="O550" s="581">
        <f t="shared" si="486"/>
        <v>8.8412017167381687E-2</v>
      </c>
      <c r="P550" s="581">
        <f t="shared" si="486"/>
        <v>0</v>
      </c>
      <c r="Q550" s="581">
        <f t="shared" si="486"/>
        <v>0</v>
      </c>
    </row>
    <row r="551" spans="1:17" s="240" customFormat="1" hidden="1" outlineLevel="2">
      <c r="A551" s="237"/>
      <c r="B551" s="241"/>
      <c r="C551" s="238"/>
      <c r="D551" s="239"/>
      <c r="E551" s="266"/>
      <c r="F551" s="266"/>
      <c r="G551" s="266"/>
      <c r="H551" s="266"/>
      <c r="I551" s="266"/>
      <c r="J551" s="266"/>
      <c r="K551" s="266"/>
      <c r="L551" s="266"/>
      <c r="M551" s="266"/>
      <c r="N551" s="266"/>
      <c r="O551" s="266"/>
      <c r="P551" s="266"/>
      <c r="Q551" s="266"/>
    </row>
    <row r="552" spans="1:17" s="240" customFormat="1" hidden="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956.26722365037858</v>
      </c>
      <c r="N552" s="274">
        <f t="shared" si="487"/>
        <v>942.31513359674068</v>
      </c>
      <c r="O552" s="274">
        <f t="shared" si="487"/>
        <v>951.18205345207309</v>
      </c>
      <c r="P552" s="274">
        <f t="shared" si="487"/>
        <v>0</v>
      </c>
      <c r="Q552" s="274">
        <f t="shared" si="487"/>
        <v>0</v>
      </c>
    </row>
    <row r="553" spans="1:17" s="240" customFormat="1" hidden="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8.3028032517212296</v>
      </c>
      <c r="N553" s="274">
        <f t="shared" si="488"/>
        <v>54.430044119086325</v>
      </c>
      <c r="O553" s="274">
        <f t="shared" si="488"/>
        <v>122.45459522065718</v>
      </c>
      <c r="P553" s="274">
        <f t="shared" si="488"/>
        <v>0</v>
      </c>
      <c r="Q553" s="274">
        <f t="shared" si="488"/>
        <v>0</v>
      </c>
    </row>
    <row r="554" spans="1:17" s="240" customFormat="1" hidden="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956.20591884536452</v>
      </c>
      <c r="N554" s="274">
        <f t="shared" si="489"/>
        <v>940.41293957747575</v>
      </c>
      <c r="O554" s="274">
        <f t="shared" si="489"/>
        <v>924.47876680039542</v>
      </c>
      <c r="P554" s="274">
        <f t="shared" si="489"/>
        <v>0</v>
      </c>
      <c r="Q554" s="274">
        <f t="shared" si="489"/>
        <v>0</v>
      </c>
    </row>
    <row r="555" spans="1:17" s="240" customFormat="1" hidden="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7.7179212696876203</v>
      </c>
      <c r="N555" s="274">
        <f t="shared" si="490"/>
        <v>35.865732947729541</v>
      </c>
      <c r="O555" s="274">
        <f t="shared" si="490"/>
        <v>88.916596241562445</v>
      </c>
      <c r="P555" s="274">
        <f t="shared" si="490"/>
        <v>0</v>
      </c>
      <c r="Q555" s="274">
        <f t="shared" si="490"/>
        <v>0</v>
      </c>
    </row>
    <row r="556" spans="1:17" s="240" customFormat="1" hidden="1" outlineLevel="2">
      <c r="A556" s="237"/>
      <c r="B556" s="241"/>
      <c r="C556" s="238"/>
      <c r="D556" s="239"/>
      <c r="E556" s="266" t="s">
        <v>1131</v>
      </c>
      <c r="F556" s="266"/>
      <c r="G556" s="266" t="s">
        <v>255</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0.64618678704766985</v>
      </c>
      <c r="N556" s="274">
        <f t="shared" ref="N556" si="494" xml:space="preserve"> N552 + N553 - N554 - N555</f>
        <v>20.466505190621731</v>
      </c>
      <c r="O556" s="274">
        <f t="shared" ref="O556" si="495" xml:space="preserve"> O552 + O553 - O554 - O555</f>
        <v>60.241285630772325</v>
      </c>
      <c r="P556" s="274">
        <f t="shared" ref="P556" si="496" xml:space="preserve"> P552 + P553 - P554 - P555</f>
        <v>0</v>
      </c>
      <c r="Q556" s="274">
        <f t="shared" ref="Q556" si="497" xml:space="preserve"> Q552 + Q553 - Q554 - Q555</f>
        <v>0</v>
      </c>
    </row>
    <row r="557" spans="1:17" s="240" customFormat="1" hidden="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1.0003385806688858</v>
      </c>
      <c r="N557" s="267">
        <f t="shared" ref="N557" si="502" xml:space="preserve"> IF( N547 &lt;&gt; 0, 1 + N556 / N547, 0)</f>
        <v>1.0106589632205429</v>
      </c>
      <c r="O557" s="267">
        <f t="shared" ref="O557" si="503" xml:space="preserve"> IF( O547 &lt;&gt; 0, 1 + O556 / O547, 0)</f>
        <v>1.029101017160045</v>
      </c>
      <c r="P557" s="267">
        <f t="shared" ref="P557" si="504" xml:space="preserve"> IF( P547 &lt;&gt; 0, 1 + P556 / P547, 0)</f>
        <v>1</v>
      </c>
      <c r="Q557" s="267">
        <f t="shared" ref="Q557" si="505" xml:space="preserve"> IF( Q547 &lt;&gt; 0, 1 + Q556 / Q547, 0)</f>
        <v>0</v>
      </c>
    </row>
    <row r="558" spans="1:17" s="581" customFormat="1" hidden="1" outlineLevel="2">
      <c r="A558" s="578"/>
      <c r="B558" s="579"/>
      <c r="C558" s="580"/>
      <c r="E558" s="581" t="s">
        <v>1133</v>
      </c>
      <c r="G558" s="581" t="s">
        <v>446</v>
      </c>
      <c r="J558" s="581">
        <f t="shared" ref="J558:Q558" si="506" xml:space="preserve"> IF( J547 &lt;&gt; 0, J556 / J547, 0)</f>
        <v>0</v>
      </c>
      <c r="K558" s="581">
        <f t="shared" si="506"/>
        <v>0</v>
      </c>
      <c r="L558" s="581">
        <f t="shared" si="506"/>
        <v>0</v>
      </c>
      <c r="M558" s="581">
        <f t="shared" si="506"/>
        <v>3.3858066888578769E-4</v>
      </c>
      <c r="N558" s="581">
        <f t="shared" si="506"/>
        <v>1.0658963220543004E-2</v>
      </c>
      <c r="O558" s="581">
        <f t="shared" si="506"/>
        <v>2.9101017160044942E-2</v>
      </c>
      <c r="P558" s="581">
        <f t="shared" si="506"/>
        <v>0</v>
      </c>
      <c r="Q558" s="581">
        <f t="shared" si="506"/>
        <v>0</v>
      </c>
    </row>
    <row r="559" spans="1:17" s="240" customFormat="1" hidden="1" outlineLevel="2">
      <c r="A559" s="237"/>
      <c r="B559" s="241"/>
      <c r="C559" s="238"/>
      <c r="D559" s="239"/>
      <c r="E559" s="266"/>
      <c r="F559" s="266"/>
      <c r="G559" s="266"/>
      <c r="H559" s="266"/>
      <c r="I559" s="266"/>
      <c r="J559" s="266"/>
      <c r="K559" s="266"/>
      <c r="L559" s="266"/>
      <c r="M559" s="266"/>
      <c r="N559" s="266"/>
      <c r="O559" s="266"/>
      <c r="P559" s="266"/>
      <c r="Q559" s="266"/>
    </row>
    <row r="560" spans="1:17" s="581" customFormat="1" hidden="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1.0128913443830725E-2</v>
      </c>
      <c r="N560" s="581">
        <f t="shared" ref="N560:Q560" si="508" xml:space="preserve"> N550</f>
        <v>6.1987237921604287E-2</v>
      </c>
      <c r="O560" s="581">
        <f t="shared" si="508"/>
        <v>8.8412017167381687E-2</v>
      </c>
      <c r="P560" s="581">
        <f t="shared" si="508"/>
        <v>0</v>
      </c>
      <c r="Q560" s="581">
        <f t="shared" si="508"/>
        <v>0</v>
      </c>
    </row>
    <row r="561" spans="1:17" s="581" customFormat="1" hidden="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3.3858066888578769E-4</v>
      </c>
      <c r="N561" s="581">
        <f t="shared" ref="N561:Q561" si="510" xml:space="preserve"> N558</f>
        <v>1.0658963220543004E-2</v>
      </c>
      <c r="O561" s="581">
        <f t="shared" si="510"/>
        <v>2.9101017160044942E-2</v>
      </c>
      <c r="P561" s="581">
        <f t="shared" si="510"/>
        <v>0</v>
      </c>
      <c r="Q561" s="581">
        <f t="shared" si="510"/>
        <v>0</v>
      </c>
    </row>
    <row r="562" spans="1:17" s="197" customFormat="1" hidden="1" outlineLevel="2">
      <c r="A562" s="582"/>
      <c r="B562" s="583"/>
      <c r="C562" s="584"/>
      <c r="E562" s="197" t="s">
        <v>1134</v>
      </c>
      <c r="G562" s="197" t="s">
        <v>446</v>
      </c>
      <c r="J562" s="197">
        <f xml:space="preserve"> (1 + J560) * (1 + J561) -1</f>
        <v>0</v>
      </c>
      <c r="K562" s="197">
        <f t="shared" ref="K562" si="511" xml:space="preserve"> (1 + K560) * (1 + K561) -1</f>
        <v>0</v>
      </c>
      <c r="L562" s="197">
        <f t="shared" ref="L562" si="512" xml:space="preserve"> (1 + L560) * (1 + L561) -1</f>
        <v>0</v>
      </c>
      <c r="M562" s="197">
        <f t="shared" ref="M562" si="513" xml:space="preserve"> (1 + M560) * (1 + M561) -1</f>
        <v>1.0470923567005519E-2</v>
      </c>
      <c r="N562" s="197">
        <f t="shared" ref="N562" si="514" xml:space="preserve"> (1 + N560) * (1 + N561) -1</f>
        <v>7.330692083129664E-2</v>
      </c>
      <c r="O562" s="197">
        <f t="shared" ref="O562" si="515" xml:space="preserve"> (1 + O560) * (1 + O561) -1</f>
        <v>0.12008591395616874</v>
      </c>
      <c r="P562" s="197">
        <f t="shared" ref="P562" si="516" xml:space="preserve"> (1 + P560) * (1 + P561) -1</f>
        <v>0</v>
      </c>
      <c r="Q562" s="197">
        <f t="shared" ref="Q562" si="517" xml:space="preserve"> (1 + Q560) * (1 + Q561) -1</f>
        <v>0</v>
      </c>
    </row>
    <row r="563" spans="1:17" s="137" customFormat="1" hidden="1" outlineLevel="2">
      <c r="A563" s="369"/>
      <c r="B563" s="380"/>
      <c r="C563" s="370"/>
      <c r="D563" s="371"/>
      <c r="E563" s="275"/>
      <c r="F563" s="275"/>
      <c r="G563" s="275"/>
      <c r="H563" s="275"/>
      <c r="I563" s="275"/>
      <c r="J563" s="197"/>
      <c r="K563" s="197"/>
      <c r="L563" s="197"/>
      <c r="M563" s="197"/>
      <c r="N563" s="197"/>
      <c r="O563" s="197"/>
      <c r="P563" s="197"/>
      <c r="Q563" s="197"/>
    </row>
    <row r="564" spans="1:17" s="259" customFormat="1" hidden="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ollapsed="1">
      <c r="A566" s="33" t="s">
        <v>1135</v>
      </c>
      <c r="D566" s="253"/>
    </row>
    <row r="567" spans="1:17" s="259" customFormat="1" hidden="1" outlineLevel="1">
      <c r="A567" s="256"/>
      <c r="B567" s="257"/>
      <c r="C567" s="258"/>
      <c r="D567" s="255"/>
      <c r="E567" s="196"/>
      <c r="F567" s="196"/>
      <c r="G567" s="196"/>
      <c r="H567" s="196"/>
      <c r="I567" s="196"/>
      <c r="J567" s="196"/>
      <c r="K567" s="196"/>
      <c r="L567" s="196"/>
      <c r="M567" s="196"/>
      <c r="N567" s="196"/>
      <c r="O567" s="196"/>
      <c r="P567" s="196"/>
      <c r="Q567" s="196"/>
    </row>
    <row r="568" spans="1:17" s="259" customFormat="1" hidden="1" outlineLevel="1" collapsed="1">
      <c r="A568" s="256"/>
      <c r="B568" s="257" t="s">
        <v>942</v>
      </c>
      <c r="C568" s="258"/>
      <c r="D568" s="255"/>
      <c r="E568" s="196"/>
      <c r="F568" s="196"/>
      <c r="G568" s="196"/>
      <c r="H568" s="196"/>
      <c r="I568" s="196"/>
      <c r="J568" s="196"/>
      <c r="K568" s="196"/>
      <c r="L568" s="196"/>
      <c r="M568" s="196"/>
      <c r="N568" s="196"/>
      <c r="O568" s="196"/>
      <c r="P568" s="196"/>
      <c r="Q568" s="196"/>
    </row>
    <row r="569" spans="1:17" s="259" customFormat="1" hidden="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hidden="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137.99804774021399</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hidden="1" outlineLevel="2">
      <c r="A571" s="256"/>
      <c r="B571" s="257"/>
      <c r="C571" s="258"/>
      <c r="D571" s="255"/>
      <c r="E571" s="181" t="s">
        <v>944</v>
      </c>
      <c r="F571" s="181">
        <v>0.5</v>
      </c>
      <c r="G571" s="181" t="s">
        <v>446</v>
      </c>
      <c r="H571" s="196"/>
      <c r="I571" s="196"/>
      <c r="J571" s="196"/>
      <c r="K571" s="196"/>
      <c r="L571" s="196"/>
      <c r="M571" s="196"/>
      <c r="N571" s="196"/>
      <c r="O571" s="196"/>
      <c r="P571" s="196"/>
      <c r="Q571" s="196"/>
    </row>
    <row r="572" spans="1:17" s="292" customFormat="1" hidden="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hidden="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hidden="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hidden="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hidden="1" outlineLevel="2">
      <c r="A576" s="256"/>
      <c r="B576" s="257"/>
      <c r="C576" s="258"/>
      <c r="D576" s="255"/>
      <c r="E576" s="196" t="s">
        <v>1136</v>
      </c>
      <c r="F576" s="274"/>
      <c r="G576" s="196" t="s">
        <v>255</v>
      </c>
      <c r="H576" s="196"/>
      <c r="I576" s="196"/>
      <c r="J576" s="274">
        <f t="shared" ref="J576:Q576" si="526" xml:space="preserve"> (1 - $F571) * J570 * J575</f>
        <v>0</v>
      </c>
      <c r="K576" s="274">
        <f t="shared" si="526"/>
        <v>0</v>
      </c>
      <c r="L576" s="274">
        <f t="shared" si="526"/>
        <v>71.869584750680133</v>
      </c>
      <c r="M576" s="274">
        <f t="shared" si="526"/>
        <v>0</v>
      </c>
      <c r="N576" s="274">
        <f t="shared" si="526"/>
        <v>0</v>
      </c>
      <c r="O576" s="274">
        <f t="shared" si="526"/>
        <v>0</v>
      </c>
      <c r="P576" s="274">
        <f t="shared" si="526"/>
        <v>0</v>
      </c>
      <c r="Q576" s="274">
        <f t="shared" si="526"/>
        <v>0</v>
      </c>
    </row>
    <row r="577" spans="1:17" s="259" customFormat="1" hidden="1" outlineLevel="2">
      <c r="A577" s="256"/>
      <c r="B577" s="257"/>
      <c r="C577" s="258"/>
      <c r="D577" s="255"/>
      <c r="E577" s="196"/>
      <c r="F577" s="196"/>
      <c r="G577" s="196"/>
      <c r="H577" s="196"/>
      <c r="I577" s="196"/>
      <c r="J577" s="196"/>
      <c r="K577" s="196"/>
      <c r="L577" s="196"/>
      <c r="M577" s="196"/>
      <c r="N577" s="196"/>
      <c r="O577" s="196"/>
      <c r="P577" s="196"/>
      <c r="Q577" s="196"/>
    </row>
    <row r="578" spans="1:17" s="259" customFormat="1" hidden="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hidden="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137.99804774021399</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hidden="1" outlineLevel="2">
      <c r="A580" s="256"/>
      <c r="B580" s="257"/>
      <c r="C580" s="258"/>
      <c r="D580" s="255"/>
      <c r="E580" s="181" t="s">
        <v>944</v>
      </c>
      <c r="F580" s="181">
        <v>0.5</v>
      </c>
      <c r="G580" s="181" t="s">
        <v>446</v>
      </c>
      <c r="H580" s="196"/>
      <c r="I580" s="196"/>
      <c r="J580" s="196"/>
      <c r="K580" s="196"/>
      <c r="L580" s="196"/>
      <c r="M580" s="196"/>
      <c r="N580" s="196"/>
      <c r="O580" s="196"/>
      <c r="P580" s="196"/>
      <c r="Q580" s="196"/>
    </row>
    <row r="581" spans="1:17" s="292" customFormat="1" hidden="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hidden="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1.1806332960179113</v>
      </c>
      <c r="P582" s="576">
        <f xml:space="preserve"> Index!P$199</f>
        <v>0</v>
      </c>
      <c r="Q582" s="576">
        <f xml:space="preserve"> Index!Q$199</f>
        <v>0</v>
      </c>
    </row>
    <row r="583" spans="1:17" s="259" customFormat="1" hidden="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4.099811769635564E-2</v>
      </c>
      <c r="P583" s="263">
        <f xml:space="preserve"> Index!P$241</f>
        <v>0</v>
      </c>
      <c r="Q583" s="263">
        <f xml:space="preserve"> Index!Q$241</f>
        <v>0</v>
      </c>
    </row>
    <row r="584" spans="1:17" s="259" customFormat="1" hidden="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1.1046810909418163</v>
      </c>
      <c r="P584" s="267">
        <f t="shared" ref="P584" si="533" xml:space="preserve"> IF(P581 = 1, P582, O584 * (1 + P583))</f>
        <v>1.1046810909418163</v>
      </c>
      <c r="Q584" s="267">
        <f t="shared" ref="Q584" si="534" xml:space="preserve"> IF(Q581 = 1, Q582, P584 * (1 + Q583))</f>
        <v>1.1046810909418163</v>
      </c>
    </row>
    <row r="585" spans="1:17" s="259" customFormat="1" hidden="1" outlineLevel="2">
      <c r="A585" s="256"/>
      <c r="B585" s="257"/>
      <c r="C585" s="258"/>
      <c r="D585" s="255"/>
      <c r="E585" s="196" t="s">
        <v>1137</v>
      </c>
      <c r="F585" s="274"/>
      <c r="G585" s="196" t="s">
        <v>255</v>
      </c>
      <c r="H585" s="196"/>
      <c r="I585" s="196"/>
      <c r="J585" s="274">
        <f t="shared" ref="J585:Q585" si="535" xml:space="preserve"> (1 - $F580) * J579 * J584</f>
        <v>0</v>
      </c>
      <c r="K585" s="274">
        <f t="shared" si="535"/>
        <v>0</v>
      </c>
      <c r="L585" s="274">
        <f t="shared" si="535"/>
        <v>71.663867027732266</v>
      </c>
      <c r="M585" s="274">
        <f t="shared" si="535"/>
        <v>0</v>
      </c>
      <c r="N585" s="274">
        <f t="shared" si="535"/>
        <v>0</v>
      </c>
      <c r="O585" s="274">
        <f t="shared" si="535"/>
        <v>0</v>
      </c>
      <c r="P585" s="274">
        <f t="shared" si="535"/>
        <v>0</v>
      </c>
      <c r="Q585" s="274">
        <f t="shared" si="535"/>
        <v>0</v>
      </c>
    </row>
    <row r="586" spans="1:17" s="259" customFormat="1" hidden="1" outlineLevel="2">
      <c r="A586" s="256"/>
      <c r="B586" s="257"/>
      <c r="C586" s="258"/>
      <c r="D586" s="255"/>
      <c r="E586" s="196"/>
      <c r="F586" s="274"/>
      <c r="G586" s="196"/>
      <c r="H586" s="196"/>
      <c r="I586" s="196"/>
      <c r="J586" s="196"/>
      <c r="K586" s="196"/>
      <c r="L586" s="196"/>
      <c r="M586" s="196"/>
      <c r="N586" s="196"/>
      <c r="O586" s="196"/>
      <c r="P586" s="196"/>
      <c r="Q586" s="196"/>
    </row>
    <row r="587" spans="1:17" s="259" customFormat="1" hidden="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hidden="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71.869584750680133</v>
      </c>
      <c r="M588" s="577">
        <f t="shared" si="536"/>
        <v>0</v>
      </c>
      <c r="N588" s="577">
        <f t="shared" si="536"/>
        <v>0</v>
      </c>
      <c r="O588" s="577">
        <f t="shared" si="536"/>
        <v>0</v>
      </c>
      <c r="P588" s="577">
        <f t="shared" si="536"/>
        <v>0</v>
      </c>
      <c r="Q588" s="577">
        <f t="shared" si="536"/>
        <v>0</v>
      </c>
    </row>
    <row r="589" spans="1:17" s="573" customFormat="1" hidden="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71.663867027732266</v>
      </c>
      <c r="M589" s="577">
        <f t="shared" si="537"/>
        <v>0</v>
      </c>
      <c r="N589" s="577">
        <f t="shared" si="537"/>
        <v>0</v>
      </c>
      <c r="O589" s="577">
        <f t="shared" si="537"/>
        <v>0</v>
      </c>
      <c r="P589" s="577">
        <f t="shared" si="537"/>
        <v>0</v>
      </c>
      <c r="Q589" s="577">
        <f t="shared" si="537"/>
        <v>0</v>
      </c>
    </row>
    <row r="590" spans="1:17" s="573" customFormat="1" hidden="1" outlineLevel="2">
      <c r="A590" s="572"/>
      <c r="B590" s="570"/>
      <c r="C590" s="574"/>
      <c r="D590" s="571"/>
      <c r="E590" s="577" t="s">
        <v>1138</v>
      </c>
      <c r="F590" s="577"/>
      <c r="G590" s="577" t="s">
        <v>255</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-0.20571772294786683</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hidden="1" outlineLevel="1">
      <c r="A591" s="256"/>
      <c r="B591" s="257"/>
      <c r="C591" s="258"/>
      <c r="D591" s="255"/>
      <c r="E591" s="196"/>
      <c r="F591" s="274"/>
      <c r="G591" s="196"/>
      <c r="H591" s="196"/>
      <c r="I591" s="196"/>
      <c r="J591" s="196"/>
      <c r="K591" s="196"/>
      <c r="L591" s="196"/>
      <c r="M591" s="196"/>
      <c r="N591" s="196"/>
      <c r="O591" s="196"/>
      <c r="P591" s="196"/>
      <c r="Q591" s="196"/>
    </row>
    <row r="592" spans="1:17" s="259" customFormat="1" hidden="1" outlineLevel="1" collapsed="1">
      <c r="A592" s="256"/>
      <c r="B592" s="257" t="s">
        <v>951</v>
      </c>
      <c r="C592" s="258"/>
      <c r="D592" s="255"/>
      <c r="E592" s="196"/>
      <c r="F592" s="196"/>
      <c r="G592" s="196"/>
      <c r="H592" s="196"/>
      <c r="I592" s="196"/>
      <c r="J592" s="196"/>
      <c r="K592" s="196"/>
      <c r="L592" s="196"/>
      <c r="M592" s="196"/>
      <c r="N592" s="196"/>
      <c r="O592" s="196"/>
      <c r="P592" s="196"/>
      <c r="Q592" s="196"/>
    </row>
    <row r="593" spans="1:17" s="259" customFormat="1" hidden="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hidden="1" outlineLevel="2">
      <c r="A594" s="256"/>
      <c r="B594" s="257"/>
      <c r="C594" s="258"/>
      <c r="D594" s="255"/>
      <c r="E594" s="196" t="s">
        <v>1139</v>
      </c>
      <c r="F594" s="274"/>
      <c r="G594" s="196" t="s">
        <v>255</v>
      </c>
      <c r="H594" s="274"/>
      <c r="I594" s="274"/>
      <c r="J594" s="274">
        <f t="shared" ref="J594:Q594" si="548" xml:space="preserve"> J585</f>
        <v>0</v>
      </c>
      <c r="K594" s="274">
        <f t="shared" si="548"/>
        <v>0</v>
      </c>
      <c r="L594" s="274">
        <f t="shared" si="548"/>
        <v>71.663867027732266</v>
      </c>
      <c r="M594" s="274">
        <f t="shared" si="548"/>
        <v>0</v>
      </c>
      <c r="N594" s="274">
        <f t="shared" si="548"/>
        <v>0</v>
      </c>
      <c r="O594" s="274">
        <f t="shared" si="548"/>
        <v>0</v>
      </c>
      <c r="P594" s="274">
        <f t="shared" si="548"/>
        <v>0</v>
      </c>
      <c r="Q594" s="274">
        <f t="shared" si="548"/>
        <v>0</v>
      </c>
    </row>
    <row r="595" spans="1:17" s="259" customFormat="1" hidden="1" outlineLevel="2">
      <c r="A595" s="256"/>
      <c r="B595" s="257"/>
      <c r="C595" s="258"/>
      <c r="D595" s="255"/>
      <c r="E595" s="196"/>
      <c r="F595" s="274"/>
      <c r="G595" s="196"/>
      <c r="H595" s="274"/>
      <c r="I595" s="274"/>
      <c r="J595" s="274"/>
      <c r="K595" s="274"/>
      <c r="L595" s="274"/>
      <c r="M595" s="274"/>
      <c r="N595" s="274"/>
      <c r="O595" s="274"/>
      <c r="P595" s="274"/>
      <c r="Q595" s="274"/>
    </row>
    <row r="596" spans="1:17" s="281" customFormat="1" hidden="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71.663867027732266</v>
      </c>
      <c r="N596" s="282">
        <f t="shared" si="549"/>
        <v>66.51043097987484</v>
      </c>
      <c r="O596" s="282">
        <f t="shared" si="549"/>
        <v>64.731067622299662</v>
      </c>
      <c r="P596" s="282">
        <f t="shared" si="549"/>
        <v>67.226651637330605</v>
      </c>
      <c r="Q596" s="282">
        <f t="shared" si="549"/>
        <v>0</v>
      </c>
    </row>
    <row r="597" spans="1:17" s="259" customFormat="1" hidden="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1.1287393877714991</v>
      </c>
      <c r="P597" s="263">
        <f xml:space="preserve"> Index!P$239</f>
        <v>0</v>
      </c>
      <c r="Q597" s="263">
        <f xml:space="preserve"> Index!Q$239</f>
        <v>0</v>
      </c>
    </row>
    <row r="598" spans="1:17" s="259" customFormat="1" hidden="1" outlineLevel="2">
      <c r="A598" s="256"/>
      <c r="B598" s="257"/>
      <c r="C598" s="258"/>
      <c r="D598" s="255"/>
      <c r="E598" s="196" t="s">
        <v>371</v>
      </c>
      <c r="F598" s="196"/>
      <c r="G598" s="196" t="s">
        <v>255</v>
      </c>
      <c r="H598" s="196"/>
      <c r="I598" s="196"/>
      <c r="J598" s="274">
        <f t="shared" ref="J598:Q598" si="550" xml:space="preserve"> J596 * (J597 - 1)</f>
        <v>0</v>
      </c>
      <c r="K598" s="274">
        <f t="shared" si="550"/>
        <v>0</v>
      </c>
      <c r="L598" s="274">
        <f t="shared" si="550"/>
        <v>0</v>
      </c>
      <c r="M598" s="274">
        <f t="shared" si="550"/>
        <v>0.62222250587803862</v>
      </c>
      <c r="N598" s="274">
        <f t="shared" si="550"/>
        <v>3.8417781520669769</v>
      </c>
      <c r="O598" s="274">
        <f t="shared" si="550"/>
        <v>8.3334380154903638</v>
      </c>
      <c r="P598" s="274">
        <f t="shared" si="550"/>
        <v>-67.226651637330605</v>
      </c>
      <c r="Q598" s="274">
        <f t="shared" si="550"/>
        <v>0</v>
      </c>
    </row>
    <row r="599" spans="1:17" s="259" customFormat="1" hidden="1" outlineLevel="2">
      <c r="A599" s="256"/>
      <c r="B599" s="257"/>
      <c r="C599" s="258"/>
      <c r="D599" s="255"/>
      <c r="E599" s="196"/>
      <c r="F599" s="196"/>
      <c r="G599" s="196"/>
      <c r="H599" s="196"/>
      <c r="I599" s="196"/>
      <c r="J599" s="196"/>
      <c r="K599" s="196"/>
      <c r="L599" s="196"/>
      <c r="M599" s="196"/>
      <c r="N599" s="196"/>
      <c r="O599" s="196"/>
      <c r="P599" s="196"/>
      <c r="Q599" s="196"/>
    </row>
    <row r="600" spans="1:17" s="292" customFormat="1" hidden="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7.9899999999999999E-2</v>
      </c>
      <c r="N600" s="291">
        <f xml:space="preserve"> Inp!N$179</f>
        <v>7.9899999999999999E-2</v>
      </c>
      <c r="O600" s="291">
        <f xml:space="preserve"> Inp!O$179</f>
        <v>7.9899999999999999E-2</v>
      </c>
      <c r="P600" s="291">
        <f xml:space="preserve"> Inp!P$179</f>
        <v>7.9899999999999999E-2</v>
      </c>
      <c r="Q600" s="291">
        <f xml:space="preserve"> Inp!Q$179</f>
        <v>7.9899999999999999E-2</v>
      </c>
    </row>
    <row r="601" spans="1:17" s="281" customFormat="1" hidden="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71.663867027732266</v>
      </c>
      <c r="N601" s="282">
        <f t="shared" si="551"/>
        <v>66.51043097987484</v>
      </c>
      <c r="O601" s="282">
        <f t="shared" si="551"/>
        <v>64.731067622299662</v>
      </c>
      <c r="P601" s="282">
        <f t="shared" si="551"/>
        <v>67.226651637330605</v>
      </c>
      <c r="Q601" s="282">
        <f t="shared" si="551"/>
        <v>0</v>
      </c>
    </row>
    <row r="602" spans="1:17" s="259" customFormat="1" hidden="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0.62222250587803862</v>
      </c>
      <c r="N602" s="274">
        <f t="shared" si="552"/>
        <v>3.8417781520669769</v>
      </c>
      <c r="O602" s="274">
        <f t="shared" si="552"/>
        <v>8.3334380154903638</v>
      </c>
      <c r="P602" s="274">
        <f t="shared" si="552"/>
        <v>-67.226651637330605</v>
      </c>
      <c r="Q602" s="274">
        <f t="shared" si="552"/>
        <v>0</v>
      </c>
    </row>
    <row r="603" spans="1:17" s="259" customFormat="1" hidden="1" outlineLevel="2">
      <c r="A603" s="256"/>
      <c r="B603" s="257"/>
      <c r="C603" s="258"/>
      <c r="D603" s="255"/>
      <c r="E603" s="196" t="s">
        <v>1140</v>
      </c>
      <c r="F603" s="196"/>
      <c r="G603" s="196" t="s">
        <v>255</v>
      </c>
      <c r="H603" s="274"/>
      <c r="I603" s="274"/>
      <c r="J603" s="274">
        <f t="shared" ref="J603:Q603" si="553" xml:space="preserve"> (J601 + J602) * J600</f>
        <v>0</v>
      </c>
      <c r="K603" s="274">
        <f t="shared" si="553"/>
        <v>0</v>
      </c>
      <c r="L603" s="274">
        <f t="shared" si="553"/>
        <v>0</v>
      </c>
      <c r="M603" s="274">
        <f t="shared" si="553"/>
        <v>5.7756585537354637</v>
      </c>
      <c r="N603" s="274">
        <f t="shared" si="553"/>
        <v>5.6211415096421513</v>
      </c>
      <c r="O603" s="274">
        <f t="shared" si="553"/>
        <v>5.8378540004594228</v>
      </c>
      <c r="P603" s="274">
        <f t="shared" si="553"/>
        <v>0</v>
      </c>
      <c r="Q603" s="274">
        <f t="shared" si="553"/>
        <v>0</v>
      </c>
    </row>
    <row r="604" spans="1:17" s="259" customFormat="1" hidden="1" outlineLevel="2">
      <c r="A604" s="256"/>
      <c r="B604" s="257"/>
      <c r="C604" s="258"/>
      <c r="D604" s="255"/>
      <c r="E604" s="196"/>
      <c r="F604" s="196"/>
      <c r="G604" s="196"/>
      <c r="H604" s="274"/>
      <c r="I604" s="274"/>
      <c r="J604" s="274"/>
      <c r="K604" s="274"/>
      <c r="L604" s="274"/>
      <c r="M604" s="274"/>
      <c r="N604" s="274"/>
      <c r="O604" s="274"/>
      <c r="P604" s="274"/>
      <c r="Q604" s="274"/>
    </row>
    <row r="605" spans="1:17" s="259" customFormat="1" hidden="1" outlineLevel="2">
      <c r="A605" s="256"/>
      <c r="B605" s="257"/>
      <c r="C605" s="258"/>
      <c r="D605" s="255"/>
      <c r="E605" s="196" t="s">
        <v>1141</v>
      </c>
      <c r="F605" s="196"/>
      <c r="G605" s="196" t="s">
        <v>255</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71.663867027732266</v>
      </c>
      <c r="N605" s="274">
        <f t="shared" ref="N605" si="558" xml:space="preserve"> M608</f>
        <v>66.51043097987484</v>
      </c>
      <c r="O605" s="274">
        <f t="shared" ref="O605" si="559" xml:space="preserve"> N608</f>
        <v>64.731067622299662</v>
      </c>
      <c r="P605" s="274">
        <f t="shared" ref="P605" si="560" xml:space="preserve"> O608</f>
        <v>67.226651637330605</v>
      </c>
      <c r="Q605" s="274">
        <f t="shared" ref="Q605" si="561" xml:space="preserve"> P608</f>
        <v>0</v>
      </c>
    </row>
    <row r="606" spans="1:17" s="259" customFormat="1" hidden="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0.62222250587803862</v>
      </c>
      <c r="N606" s="274">
        <f t="shared" si="562"/>
        <v>3.8417781520669769</v>
      </c>
      <c r="O606" s="274">
        <f t="shared" si="562"/>
        <v>8.3334380154903638</v>
      </c>
      <c r="P606" s="274">
        <f t="shared" si="562"/>
        <v>-67.226651637330605</v>
      </c>
      <c r="Q606" s="274">
        <f t="shared" si="562"/>
        <v>0</v>
      </c>
    </row>
    <row r="607" spans="1:17" s="259" customFormat="1" hidden="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5.7756585537354637</v>
      </c>
      <c r="N607" s="274">
        <f t="shared" si="563"/>
        <v>5.6211415096421513</v>
      </c>
      <c r="O607" s="274">
        <f t="shared" si="563"/>
        <v>5.8378540004594228</v>
      </c>
      <c r="P607" s="274">
        <f t="shared" si="563"/>
        <v>0</v>
      </c>
      <c r="Q607" s="274">
        <f t="shared" si="563"/>
        <v>0</v>
      </c>
    </row>
    <row r="608" spans="1:17" s="259" customFormat="1" hidden="1" outlineLevel="2">
      <c r="A608" s="256"/>
      <c r="B608" s="257"/>
      <c r="C608" s="258"/>
      <c r="D608" s="255"/>
      <c r="E608" s="196" t="s">
        <v>1142</v>
      </c>
      <c r="F608" s="196"/>
      <c r="G608" s="196" t="s">
        <v>255</v>
      </c>
      <c r="H608" s="274"/>
      <c r="I608" s="274"/>
      <c r="J608" s="274">
        <f t="shared" ref="J608:Q608" si="564" xml:space="preserve"> IF(J593 = 1, J594, J605 + J606 - J607)</f>
        <v>0</v>
      </c>
      <c r="K608" s="274">
        <f t="shared" si="564"/>
        <v>0</v>
      </c>
      <c r="L608" s="274">
        <f t="shared" si="564"/>
        <v>71.663867027732266</v>
      </c>
      <c r="M608" s="274">
        <f t="shared" si="564"/>
        <v>66.51043097987484</v>
      </c>
      <c r="N608" s="274">
        <f t="shared" si="564"/>
        <v>64.731067622299662</v>
      </c>
      <c r="O608" s="274">
        <f t="shared" si="564"/>
        <v>67.226651637330605</v>
      </c>
      <c r="P608" s="274">
        <f t="shared" si="564"/>
        <v>0</v>
      </c>
      <c r="Q608" s="274">
        <f t="shared" si="564"/>
        <v>0</v>
      </c>
    </row>
    <row r="609" spans="1:17" s="259" customFormat="1" hidden="1" outlineLevel="1">
      <c r="A609" s="256"/>
      <c r="B609" s="257"/>
      <c r="C609" s="258"/>
      <c r="D609" s="255"/>
      <c r="E609" s="196"/>
      <c r="F609" s="196"/>
      <c r="G609" s="196"/>
      <c r="H609" s="196"/>
      <c r="I609" s="196"/>
      <c r="J609" s="196"/>
      <c r="K609" s="196"/>
      <c r="L609" s="196"/>
      <c r="M609" s="196"/>
      <c r="N609" s="196"/>
      <c r="O609" s="196"/>
      <c r="P609" s="196"/>
      <c r="Q609" s="196"/>
    </row>
    <row r="610" spans="1:17" s="259" customFormat="1" hidden="1" outlineLevel="1" collapsed="1">
      <c r="A610" s="256"/>
      <c r="B610" s="257" t="s">
        <v>956</v>
      </c>
      <c r="C610" s="258"/>
      <c r="D610" s="255"/>
      <c r="E610" s="196"/>
      <c r="F610" s="196"/>
      <c r="G610" s="196"/>
      <c r="H610" s="196"/>
      <c r="I610" s="196"/>
      <c r="J610" s="196"/>
      <c r="K610" s="196"/>
      <c r="L610" s="196"/>
      <c r="M610" s="196"/>
      <c r="N610" s="196"/>
      <c r="O610" s="196"/>
      <c r="P610" s="196"/>
      <c r="Q610" s="196"/>
    </row>
    <row r="611" spans="1:17" s="259" customFormat="1" hidden="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71.663867027732266</v>
      </c>
      <c r="N611" s="274">
        <f t="shared" si="565"/>
        <v>66.51043097987484</v>
      </c>
      <c r="O611" s="274">
        <f t="shared" si="565"/>
        <v>64.731067622299662</v>
      </c>
      <c r="P611" s="274">
        <f t="shared" si="565"/>
        <v>67.226651637330605</v>
      </c>
      <c r="Q611" s="274">
        <f t="shared" si="565"/>
        <v>0</v>
      </c>
    </row>
    <row r="612" spans="1:17" s="259" customFormat="1" hidden="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0.62222250587803862</v>
      </c>
      <c r="N612" s="274">
        <f t="shared" si="566"/>
        <v>3.8417781520669769</v>
      </c>
      <c r="O612" s="274">
        <f t="shared" si="566"/>
        <v>8.3334380154903638</v>
      </c>
      <c r="P612" s="274">
        <f t="shared" si="566"/>
        <v>-67.226651637330605</v>
      </c>
      <c r="Q612" s="274">
        <f t="shared" si="566"/>
        <v>0</v>
      </c>
    </row>
    <row r="613" spans="1:17" s="259" customFormat="1" hidden="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5.7756585537354637</v>
      </c>
      <c r="N613" s="274">
        <f t="shared" si="567"/>
        <v>5.6211415096421513</v>
      </c>
      <c r="O613" s="274">
        <f t="shared" si="567"/>
        <v>5.8378540004594228</v>
      </c>
      <c r="P613" s="274">
        <f t="shared" si="567"/>
        <v>0</v>
      </c>
      <c r="Q613" s="274">
        <f t="shared" si="567"/>
        <v>0</v>
      </c>
    </row>
    <row r="614" spans="1:17" s="259" customFormat="1" hidden="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71.663867027732266</v>
      </c>
      <c r="M614" s="274">
        <f t="shared" si="568"/>
        <v>66.51043097987484</v>
      </c>
      <c r="N614" s="274">
        <f t="shared" si="568"/>
        <v>64.731067622299662</v>
      </c>
      <c r="O614" s="274">
        <f t="shared" si="568"/>
        <v>67.226651637330605</v>
      </c>
      <c r="P614" s="274">
        <f t="shared" si="568"/>
        <v>0</v>
      </c>
      <c r="Q614" s="274">
        <f t="shared" si="568"/>
        <v>0</v>
      </c>
    </row>
    <row r="615" spans="1:17" s="259" customFormat="1" hidden="1" outlineLevel="2">
      <c r="A615" s="256"/>
      <c r="B615" s="257"/>
      <c r="C615" s="258"/>
      <c r="D615" s="255"/>
      <c r="E615" s="196" t="s">
        <v>1143</v>
      </c>
      <c r="F615" s="196"/>
      <c r="G615" s="196" t="s">
        <v>255</v>
      </c>
      <c r="H615" s="274"/>
      <c r="I615" s="274"/>
      <c r="J615" s="274">
        <f t="shared" ref="J615:Q615" si="569" xml:space="preserve"> ((J611 + J612) + J614) / 2</f>
        <v>0</v>
      </c>
      <c r="K615" s="274">
        <f t="shared" si="569"/>
        <v>0</v>
      </c>
      <c r="L615" s="274">
        <f t="shared" si="569"/>
        <v>35.831933513866133</v>
      </c>
      <c r="M615" s="274">
        <f t="shared" si="569"/>
        <v>69.398260256742574</v>
      </c>
      <c r="N615" s="274">
        <f t="shared" si="569"/>
        <v>67.541638377120734</v>
      </c>
      <c r="O615" s="274">
        <f t="shared" si="569"/>
        <v>70.145578637560305</v>
      </c>
      <c r="P615" s="274">
        <f t="shared" si="569"/>
        <v>0</v>
      </c>
      <c r="Q615" s="274">
        <f t="shared" si="569"/>
        <v>0</v>
      </c>
    </row>
    <row r="616" spans="1:17" s="259" customFormat="1" hidden="1" outlineLevel="2">
      <c r="A616" s="256"/>
      <c r="B616" s="257"/>
      <c r="C616" s="258"/>
      <c r="D616" s="255"/>
      <c r="E616" s="196"/>
      <c r="F616" s="196"/>
      <c r="G616" s="196"/>
      <c r="H616" s="196"/>
      <c r="I616" s="196"/>
      <c r="J616" s="196"/>
      <c r="K616" s="196"/>
      <c r="L616" s="196"/>
      <c r="M616" s="196"/>
      <c r="N616" s="196"/>
      <c r="O616" s="196"/>
      <c r="P616" s="196"/>
      <c r="Q616" s="196"/>
    </row>
    <row r="617" spans="1:17" s="259" customFormat="1" hidden="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1.1806332960179113</v>
      </c>
      <c r="P617" s="263">
        <f xml:space="preserve"> Index!P$199</f>
        <v>0</v>
      </c>
      <c r="Q617" s="263">
        <f xml:space="preserve"> Index!Q$199</f>
        <v>0</v>
      </c>
    </row>
    <row r="618" spans="1:17" s="259" customFormat="1" hidden="1" outlineLevel="2">
      <c r="A618" s="256"/>
      <c r="B618" s="257"/>
      <c r="C618" s="258"/>
      <c r="D618" s="255"/>
      <c r="E618" s="196"/>
      <c r="F618" s="196"/>
      <c r="G618" s="196"/>
      <c r="H618" s="196"/>
      <c r="I618" s="196"/>
      <c r="J618" s="196"/>
      <c r="K618" s="196"/>
      <c r="L618" s="196"/>
      <c r="M618" s="196"/>
      <c r="N618" s="196"/>
      <c r="O618" s="196"/>
      <c r="P618" s="196"/>
      <c r="Q618" s="196"/>
    </row>
    <row r="619" spans="1:17" s="573" customFormat="1" hidden="1" outlineLevel="2">
      <c r="A619" s="572"/>
      <c r="B619" s="570"/>
      <c r="C619" s="574"/>
      <c r="D619" s="571"/>
      <c r="E619" s="196" t="s">
        <v>1144</v>
      </c>
      <c r="F619" s="196"/>
      <c r="G619" s="196" t="s">
        <v>255</v>
      </c>
      <c r="H619" s="577"/>
      <c r="I619" s="577"/>
      <c r="J619" s="577">
        <f t="shared" ref="J619:Q619" si="570" xml:space="preserve"> IF(J$13 = 1, J611 / J617, 0)</f>
        <v>0</v>
      </c>
      <c r="K619" s="577">
        <f t="shared" si="570"/>
        <v>0</v>
      </c>
      <c r="L619" s="577">
        <f t="shared" si="570"/>
        <v>0</v>
      </c>
      <c r="M619" s="577">
        <f t="shared" si="570"/>
        <v>68.450952497427593</v>
      </c>
      <c r="N619" s="577">
        <f t="shared" si="570"/>
        <v>61.277401638007561</v>
      </c>
      <c r="O619" s="577">
        <f t="shared" si="570"/>
        <v>54.827411560073116</v>
      </c>
      <c r="P619" s="577">
        <f t="shared" si="570"/>
        <v>0</v>
      </c>
      <c r="Q619" s="577">
        <f t="shared" si="570"/>
        <v>0</v>
      </c>
    </row>
    <row r="620" spans="1:17" s="573" customFormat="1" hidden="1" outlineLevel="2">
      <c r="A620" s="572"/>
      <c r="B620" s="570"/>
      <c r="C620" s="574"/>
      <c r="D620" s="571" t="s">
        <v>719</v>
      </c>
      <c r="E620" s="196" t="s">
        <v>851</v>
      </c>
      <c r="F620" s="196"/>
      <c r="G620" s="196" t="s">
        <v>255</v>
      </c>
      <c r="H620" s="577"/>
      <c r="I620" s="577"/>
      <c r="J620" s="577">
        <f t="shared" ref="J620:Q620" si="571" xml:space="preserve"> IF(J$13 = 1, J612 / J617, 0)</f>
        <v>0</v>
      </c>
      <c r="K620" s="577">
        <f t="shared" si="571"/>
        <v>0</v>
      </c>
      <c r="L620" s="577">
        <f t="shared" si="571"/>
        <v>0</v>
      </c>
      <c r="M620" s="577">
        <f t="shared" si="571"/>
        <v>0.59432633151384318</v>
      </c>
      <c r="N620" s="577">
        <f t="shared" si="571"/>
        <v>3.5395077036798002</v>
      </c>
      <c r="O620" s="577">
        <f t="shared" si="571"/>
        <v>7.0584473973398234</v>
      </c>
      <c r="P620" s="577">
        <f t="shared" si="571"/>
        <v>0</v>
      </c>
      <c r="Q620" s="577">
        <f t="shared" si="571"/>
        <v>0</v>
      </c>
    </row>
    <row r="621" spans="1:17" s="573" customFormat="1" hidden="1" outlineLevel="2">
      <c r="A621" s="572"/>
      <c r="B621" s="570"/>
      <c r="C621" s="574"/>
      <c r="D621" s="571" t="str">
        <f xml:space="preserve"> PR19FDPublishedTables!D$29</f>
        <v>less</v>
      </c>
      <c r="E621" s="196" t="s">
        <v>1145</v>
      </c>
      <c r="F621" s="196"/>
      <c r="G621" s="196" t="s">
        <v>255</v>
      </c>
      <c r="H621" s="577"/>
      <c r="I621" s="577"/>
      <c r="J621" s="577">
        <f t="shared" ref="J621:Q621" si="572" xml:space="preserve"> IF(J$13 = 1, J613 / J617, 0)</f>
        <v>0</v>
      </c>
      <c r="K621" s="577">
        <f t="shared" si="572"/>
        <v>0</v>
      </c>
      <c r="L621" s="577">
        <f t="shared" si="572"/>
        <v>0</v>
      </c>
      <c r="M621" s="577">
        <f t="shared" si="572"/>
        <v>5.5167177784324206</v>
      </c>
      <c r="N621" s="577">
        <f t="shared" si="572"/>
        <v>5.17887105640082</v>
      </c>
      <c r="O621" s="577">
        <f t="shared" si="572"/>
        <v>4.9446801306972938</v>
      </c>
      <c r="P621" s="577">
        <f t="shared" si="572"/>
        <v>0</v>
      </c>
      <c r="Q621" s="577">
        <f t="shared" si="572"/>
        <v>0</v>
      </c>
    </row>
    <row r="622" spans="1:17" s="573" customFormat="1" hidden="1" outlineLevel="2">
      <c r="A622" s="572"/>
      <c r="B622" s="570"/>
      <c r="C622" s="574"/>
      <c r="D622" s="571"/>
      <c r="E622" s="196" t="s">
        <v>1146</v>
      </c>
      <c r="F622" s="196"/>
      <c r="G622" s="196" t="s">
        <v>255</v>
      </c>
      <c r="H622" s="577"/>
      <c r="I622" s="577"/>
      <c r="J622" s="577">
        <f t="shared" ref="J622:Q622" si="573" xml:space="preserve"> IF(J$13 = 1, J614 / J617, 0)</f>
        <v>0</v>
      </c>
      <c r="K622" s="577">
        <f t="shared" si="573"/>
        <v>0</v>
      </c>
      <c r="L622" s="577">
        <f t="shared" si="573"/>
        <v>68.999023870106996</v>
      </c>
      <c r="M622" s="577">
        <f t="shared" si="573"/>
        <v>63.528561050509012</v>
      </c>
      <c r="N622" s="577">
        <f t="shared" si="573"/>
        <v>59.638038285286534</v>
      </c>
      <c r="O622" s="577">
        <f t="shared" si="573"/>
        <v>56.94117882671565</v>
      </c>
      <c r="P622" s="577">
        <f t="shared" si="573"/>
        <v>0</v>
      </c>
      <c r="Q622" s="577">
        <f t="shared" si="573"/>
        <v>0</v>
      </c>
    </row>
    <row r="623" spans="1:17" s="573" customFormat="1" hidden="1" outlineLevel="2">
      <c r="A623" s="572"/>
      <c r="B623" s="570"/>
      <c r="C623" s="574"/>
      <c r="D623" s="571"/>
      <c r="E623" s="196" t="s">
        <v>1147</v>
      </c>
      <c r="F623" s="196"/>
      <c r="G623" s="196" t="s">
        <v>255</v>
      </c>
      <c r="H623" s="577"/>
      <c r="I623" s="577"/>
      <c r="J623" s="577">
        <f t="shared" ref="J623:Q623" si="574" xml:space="preserve"> IF(J$10 = 1, 0, IF(J$13 = 1, J615 / J617,0))</f>
        <v>0</v>
      </c>
      <c r="K623" s="577">
        <f t="shared" si="574"/>
        <v>0</v>
      </c>
      <c r="L623" s="577">
        <f t="shared" si="574"/>
        <v>0</v>
      </c>
      <c r="M623" s="577">
        <f t="shared" si="574"/>
        <v>66.286919939725223</v>
      </c>
      <c r="N623" s="577">
        <f t="shared" si="574"/>
        <v>62.227473813486945</v>
      </c>
      <c r="O623" s="577">
        <f t="shared" si="574"/>
        <v>59.413518892064289</v>
      </c>
      <c r="P623" s="577">
        <f t="shared" si="574"/>
        <v>0</v>
      </c>
      <c r="Q623" s="577">
        <f t="shared" si="574"/>
        <v>0</v>
      </c>
    </row>
    <row r="624" spans="1:17" s="573" customFormat="1" hidden="1" outlineLevel="1">
      <c r="A624" s="572"/>
      <c r="B624" s="570"/>
      <c r="C624" s="574"/>
      <c r="D624" s="571"/>
      <c r="E624" s="577"/>
      <c r="F624" s="577"/>
      <c r="G624" s="577"/>
      <c r="H624" s="577"/>
      <c r="I624" s="577"/>
      <c r="J624" s="577"/>
      <c r="K624" s="577"/>
      <c r="L624" s="577"/>
      <c r="M624" s="577"/>
      <c r="N624" s="577"/>
      <c r="O624" s="577"/>
      <c r="P624" s="577"/>
      <c r="Q624" s="577"/>
    </row>
    <row r="625" spans="1:17" s="573" customFormat="1" hidden="1" outlineLevel="1" collapsed="1">
      <c r="A625" s="572"/>
      <c r="B625" s="602" t="s">
        <v>962</v>
      </c>
      <c r="C625" s="574"/>
      <c r="D625" s="571"/>
      <c r="E625" s="577"/>
      <c r="F625" s="577"/>
      <c r="G625" s="577"/>
      <c r="H625" s="577"/>
      <c r="I625" s="577"/>
      <c r="J625" s="577"/>
      <c r="K625" s="577"/>
      <c r="L625" s="577"/>
      <c r="M625" s="577"/>
      <c r="N625" s="577"/>
      <c r="O625" s="577"/>
      <c r="P625" s="577"/>
      <c r="Q625" s="577"/>
    </row>
    <row r="626" spans="1:17" s="573" customFormat="1" hidden="1" outlineLevel="2">
      <c r="A626" s="572"/>
      <c r="B626" s="570"/>
      <c r="C626" s="574"/>
      <c r="D626" s="571"/>
      <c r="E626" s="577"/>
      <c r="F626" s="577"/>
      <c r="G626" s="577"/>
      <c r="H626" s="577"/>
      <c r="I626" s="577"/>
      <c r="J626" s="577"/>
      <c r="K626" s="577"/>
      <c r="L626" s="577"/>
      <c r="M626" s="577"/>
      <c r="N626" s="577"/>
      <c r="O626" s="577"/>
      <c r="P626" s="577"/>
      <c r="Q626" s="577"/>
    </row>
    <row r="627" spans="1:17" s="607" customFormat="1" hidden="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68.999023870106967</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hidden="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68.999023870106981</v>
      </c>
      <c r="N628" s="575">
        <f xml:space="preserve"> PR19FDPublishedTables!N$597</f>
        <v>63.486001862885495</v>
      </c>
      <c r="O628" s="575">
        <f xml:space="preserve"> PR19FDPublishedTables!O$597</f>
        <v>58.41347031404095</v>
      </c>
      <c r="P628" s="575">
        <f xml:space="preserve"> PR19FDPublishedTables!P$597</f>
        <v>53.746234035949087</v>
      </c>
      <c r="Q628" s="575">
        <f xml:space="preserve"> PR19FDPublishedTables!Q$597</f>
        <v>49.451909936476696</v>
      </c>
    </row>
    <row r="629" spans="1:17" s="573" customFormat="1" hidden="1" outlineLevel="2">
      <c r="A629" s="572"/>
      <c r="B629" s="570"/>
      <c r="C629" s="574"/>
      <c r="D629" s="639"/>
      <c r="E629" s="577" t="s">
        <v>1148</v>
      </c>
      <c r="F629" s="577"/>
      <c r="G629" s="577" t="s">
        <v>255</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0.55245965682436171</v>
      </c>
      <c r="N629" s="577">
        <f t="shared" ref="N629" si="579" xml:space="preserve"> IF(N$12 = 1, N628 * (N$17 - 1) * N$13, 0)</f>
        <v>2.3322971737606255</v>
      </c>
      <c r="O629" s="577">
        <f t="shared" ref="O629" si="580" xml:space="preserve"> IF(O$12 = 1, O628 * (O$17 - 1) * O$13, 0)</f>
        <v>5.1252720748506402</v>
      </c>
      <c r="P629" s="577">
        <f t="shared" ref="P629" si="581" xml:space="preserve"> IF(P$12 = 1, P628 * (P$17 - 1) * P$13, 0)</f>
        <v>0</v>
      </c>
      <c r="Q629" s="577">
        <f t="shared" ref="Q629" si="582" xml:space="preserve"> IF(Q$12 = 1, Q628 * (Q$17 - 1) * Q$13, 0)</f>
        <v>0</v>
      </c>
    </row>
    <row r="630" spans="1:17" s="573" customFormat="1" hidden="1" outlineLevel="2">
      <c r="A630" s="572"/>
      <c r="B630" s="570"/>
      <c r="C630" s="574"/>
      <c r="D630" s="639"/>
      <c r="E630" s="577"/>
      <c r="F630" s="577"/>
      <c r="G630" s="577"/>
      <c r="H630" s="577"/>
      <c r="I630" s="577"/>
      <c r="J630" s="577"/>
      <c r="K630" s="577"/>
      <c r="L630" s="577"/>
      <c r="M630" s="577"/>
      <c r="N630" s="577"/>
      <c r="O630" s="577"/>
      <c r="P630" s="577"/>
      <c r="Q630" s="577"/>
    </row>
    <row r="631" spans="1:17" s="573" customFormat="1" hidden="1" outlineLevel="2">
      <c r="A631" s="572"/>
      <c r="B631" s="570"/>
      <c r="C631" s="574"/>
      <c r="D631" s="639"/>
      <c r="E631" s="577" t="s">
        <v>1149</v>
      </c>
      <c r="F631" s="577"/>
      <c r="G631" s="577" t="s">
        <v>255</v>
      </c>
      <c r="H631" s="577"/>
      <c r="I631" s="577"/>
      <c r="J631" s="577">
        <f t="shared" ref="J631:P631" si="583" xml:space="preserve"> IF(J$12 = 1, J628 - J629, 0)</f>
        <v>0</v>
      </c>
      <c r="K631" s="577">
        <f t="shared" si="583"/>
        <v>0</v>
      </c>
      <c r="L631" s="577">
        <f t="shared" si="583"/>
        <v>0</v>
      </c>
      <c r="M631" s="577">
        <f t="shared" si="583"/>
        <v>68.446564213282613</v>
      </c>
      <c r="N631" s="577">
        <f t="shared" si="583"/>
        <v>61.153704689124872</v>
      </c>
      <c r="O631" s="577">
        <f t="shared" si="583"/>
        <v>53.288198239190308</v>
      </c>
      <c r="P631" s="577">
        <f t="shared" si="583"/>
        <v>53.746234035949087</v>
      </c>
      <c r="Q631" s="577">
        <f xml:space="preserve"> IF(Q$12 = 1, Q628 - Q629, 0)</f>
        <v>49.451909936476696</v>
      </c>
    </row>
    <row r="632" spans="1:17" s="573" customFormat="1" hidden="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0.55245965682436171</v>
      </c>
      <c r="N632" s="577">
        <f t="shared" si="584"/>
        <v>2.3322971737606255</v>
      </c>
      <c r="O632" s="577">
        <f t="shared" si="584"/>
        <v>5.1252720748506402</v>
      </c>
      <c r="P632" s="577">
        <f t="shared" si="584"/>
        <v>0</v>
      </c>
      <c r="Q632" s="577">
        <f t="shared" si="584"/>
        <v>0</v>
      </c>
    </row>
    <row r="633" spans="1:17" s="573" customFormat="1" hidden="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5.5130220072215481</v>
      </c>
      <c r="N633" s="575">
        <f xml:space="preserve"> PR19FDPublishedTables!N$598</f>
        <v>5.072531548844549</v>
      </c>
      <c r="O633" s="575">
        <f xml:space="preserve"> PR19FDPublishedTables!O$598</f>
        <v>4.6672362780918704</v>
      </c>
      <c r="P633" s="575">
        <f xml:space="preserve"> PR19FDPublishedTables!P$598</f>
        <v>4.2943240994723268</v>
      </c>
      <c r="Q633" s="575">
        <f xml:space="preserve"> PR19FDPublishedTables!Q$598</f>
        <v>3.9512076039244874</v>
      </c>
    </row>
    <row r="634" spans="1:17" s="573" customFormat="1" hidden="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hidden="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63.486001862885431</v>
      </c>
      <c r="N635" s="575">
        <f xml:space="preserve"> PR19FDPublishedTables!N$600</f>
        <v>58.413470314040943</v>
      </c>
      <c r="O635" s="575">
        <f xml:space="preserve"> PR19FDPublishedTables!O$600</f>
        <v>53.74623403594908</v>
      </c>
      <c r="P635" s="575">
        <f xml:space="preserve"> PR19FDPublishedTables!P$600</f>
        <v>49.45190993647676</v>
      </c>
      <c r="Q635" s="575">
        <f xml:space="preserve"> PR19FDPublishedTables!Q$600</f>
        <v>45.500702332552208</v>
      </c>
    </row>
    <row r="636" spans="1:17" s="573" customFormat="1" hidden="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66.242512866496213</v>
      </c>
      <c r="N636" s="575">
        <f xml:space="preserve"> PR19FDPublishedTables!N$604</f>
        <v>60.949736088463219</v>
      </c>
      <c r="O636" s="575">
        <f xml:space="preserve"> PR19FDPublishedTables!O$604</f>
        <v>56.079852174995011</v>
      </c>
      <c r="P636" s="575">
        <f xml:space="preserve"> PR19FDPublishedTables!P$604</f>
        <v>51.59907198621292</v>
      </c>
      <c r="Q636" s="575">
        <f xml:space="preserve"> PR19FDPublishedTables!Q$604</f>
        <v>47.476306134514452</v>
      </c>
    </row>
    <row r="637" spans="1:17" s="573" customFormat="1" hidden="1" outlineLevel="2">
      <c r="A637" s="572"/>
      <c r="B637" s="570"/>
      <c r="C637" s="574"/>
      <c r="D637" s="571"/>
      <c r="E637" s="577"/>
      <c r="F637" s="577"/>
      <c r="G637" s="577"/>
      <c r="H637" s="577"/>
      <c r="I637" s="577"/>
      <c r="J637" s="577"/>
      <c r="K637" s="577"/>
      <c r="L637" s="577"/>
      <c r="M637" s="577"/>
      <c r="N637" s="577"/>
      <c r="O637" s="577"/>
      <c r="P637" s="577"/>
      <c r="Q637" s="577"/>
    </row>
    <row r="638" spans="1:17" s="607" customFormat="1" hidden="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hidden="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9.7857689958930258</v>
      </c>
      <c r="O639" s="575">
        <f xml:space="preserve"> PR19FDPublishedTables!O$635</f>
        <v>19.228467152759972</v>
      </c>
      <c r="P639" s="575">
        <f xml:space="preserve"> PR19FDPublishedTables!P$635</f>
        <v>28.339336528280921</v>
      </c>
      <c r="Q639" s="575">
        <f xml:space="preserve"> PR19FDPublishedTables!Q$635</f>
        <v>37.129544661492517</v>
      </c>
    </row>
    <row r="640" spans="1:17" s="573" customFormat="1" hidden="1" outlineLevel="2">
      <c r="A640" s="572"/>
      <c r="B640" s="570"/>
      <c r="C640" s="574"/>
      <c r="D640" s="639"/>
      <c r="E640" s="577" t="s">
        <v>1150</v>
      </c>
      <c r="F640" s="577"/>
      <c r="G640" s="577" t="s">
        <v>255</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0.35950163347013953</v>
      </c>
      <c r="O640" s="577">
        <f t="shared" ref="O640" si="590" xml:space="preserve"> IF(O$12 = 1, O639 * (O$17 - 1) * O$13, 0)</f>
        <v>1.687130129581337</v>
      </c>
      <c r="P640" s="577">
        <f t="shared" ref="P640" si="591" xml:space="preserve"> IF(P$12 = 1, P639 * (P$17 - 1) * P$13, 0)</f>
        <v>0</v>
      </c>
      <c r="Q640" s="577">
        <f t="shared" ref="Q640" si="592" xml:space="preserve"> IF(Q$12 = 1, Q639 * (Q$17 - 1) * Q$13, 0)</f>
        <v>0</v>
      </c>
    </row>
    <row r="641" spans="1:17" s="573" customFormat="1" hidden="1" outlineLevel="2">
      <c r="A641" s="572"/>
      <c r="B641" s="570"/>
      <c r="C641" s="574"/>
      <c r="D641" s="639"/>
      <c r="E641" s="577"/>
      <c r="F641" s="577"/>
      <c r="G641" s="577"/>
      <c r="H641" s="577"/>
      <c r="I641" s="577"/>
      <c r="J641" s="577"/>
      <c r="K641" s="577"/>
      <c r="L641" s="577"/>
      <c r="M641" s="577"/>
      <c r="N641" s="577"/>
      <c r="O641" s="577"/>
      <c r="P641" s="577"/>
      <c r="Q641" s="577"/>
    </row>
    <row r="642" spans="1:17" s="573" customFormat="1" hidden="1" outlineLevel="2">
      <c r="A642" s="572"/>
      <c r="B642" s="570"/>
      <c r="C642" s="574"/>
      <c r="D642" s="639"/>
      <c r="E642" s="577" t="s">
        <v>1151</v>
      </c>
      <c r="F642" s="577"/>
      <c r="G642" s="577" t="s">
        <v>255</v>
      </c>
      <c r="H642" s="577"/>
      <c r="I642" s="577"/>
      <c r="J642" s="577">
        <f t="shared" ref="J642:P642" si="593" xml:space="preserve"> IF(J$12 = 1, J639 - J640, 0)</f>
        <v>0</v>
      </c>
      <c r="K642" s="577">
        <f t="shared" si="593"/>
        <v>0</v>
      </c>
      <c r="L642" s="577">
        <f t="shared" si="593"/>
        <v>0</v>
      </c>
      <c r="M642" s="577">
        <f t="shared" si="593"/>
        <v>0</v>
      </c>
      <c r="N642" s="577">
        <f t="shared" si="593"/>
        <v>9.4262673624228857</v>
      </c>
      <c r="O642" s="577">
        <f t="shared" si="593"/>
        <v>17.541337023178635</v>
      </c>
      <c r="P642" s="577">
        <f t="shared" si="593"/>
        <v>28.339336528280921</v>
      </c>
      <c r="Q642" s="577">
        <f xml:space="preserve"> IF(Q$12 = 1, Q639 - Q640, 0)</f>
        <v>37.129544661492517</v>
      </c>
    </row>
    <row r="643" spans="1:17" s="573" customFormat="1" hidden="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0.35950163347013953</v>
      </c>
      <c r="O643" s="577">
        <f t="shared" si="594"/>
        <v>1.687130129581337</v>
      </c>
      <c r="P643" s="577">
        <f t="shared" si="594"/>
        <v>0</v>
      </c>
      <c r="Q643" s="577">
        <f t="shared" si="594"/>
        <v>0</v>
      </c>
    </row>
    <row r="644" spans="1:17" s="573" customFormat="1" hidden="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9.944381886990536</v>
      </c>
      <c r="N644" s="575">
        <f xml:space="preserve"> PR19FDPublishedTables!N$636</f>
        <v>9.9129761575488455</v>
      </c>
      <c r="O644" s="575">
        <f xml:space="preserve"> PR19FDPublishedTables!O$636</f>
        <v>9.8818733577500666</v>
      </c>
      <c r="P644" s="575">
        <f xml:space="preserve"> PR19FDPublishedTables!P$636</f>
        <v>9.8513621954816362</v>
      </c>
      <c r="Q644" s="575">
        <f xml:space="preserve"> PR19FDPublishedTables!Q$636</f>
        <v>9.8206918420944689</v>
      </c>
    </row>
    <row r="645" spans="1:17" s="573" customFormat="1" hidden="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0.1586128910974986</v>
      </c>
      <c r="N645" s="575">
        <f xml:space="preserve"> PR19FDPublishedTables!N$637</f>
        <v>0.47027800068189202</v>
      </c>
      <c r="O645" s="575">
        <f xml:space="preserve"> PR19FDPublishedTables!O$637</f>
        <v>0.77100398222915734</v>
      </c>
      <c r="P645" s="575">
        <f xml:space="preserve"> PR19FDPublishedTables!P$637</f>
        <v>1.061154062270091</v>
      </c>
      <c r="Q645" s="575">
        <f xml:space="preserve"> PR19FDPublishedTables!Q$637</f>
        <v>1.3410725095830205</v>
      </c>
    </row>
    <row r="646" spans="1:17" s="573" customFormat="1" hidden="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9.7857689958930383</v>
      </c>
      <c r="N646" s="575">
        <f xml:space="preserve"> PR19FDPublishedTables!N$638</f>
        <v>19.228467152759979</v>
      </c>
      <c r="O646" s="575">
        <f xml:space="preserve"> PR19FDPublishedTables!O$638</f>
        <v>28.339336528280882</v>
      </c>
      <c r="P646" s="575">
        <f xml:space="preserve"> PR19FDPublishedTables!P$638</f>
        <v>37.129544661492467</v>
      </c>
      <c r="Q646" s="575">
        <f xml:space="preserve"> PR19FDPublishedTables!Q$638</f>
        <v>45.609163994003964</v>
      </c>
    </row>
    <row r="647" spans="1:17" s="573" customFormat="1" hidden="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4.8928844979465191</v>
      </c>
      <c r="N647" s="575">
        <f xml:space="preserve"> PR19FDPublishedTables!N$642</f>
        <v>14.507118074326502</v>
      </c>
      <c r="O647" s="575">
        <f xml:space="preserve"> PR19FDPublishedTables!O$642</f>
        <v>23.783901840520429</v>
      </c>
      <c r="P647" s="575">
        <f xml:space="preserve"> PR19FDPublishedTables!P$642</f>
        <v>32.734440594886692</v>
      </c>
      <c r="Q647" s="575">
        <f xml:space="preserve"> PR19FDPublishedTables!Q$642</f>
        <v>41.369354327748241</v>
      </c>
    </row>
    <row r="648" spans="1:17" s="573" customFormat="1" hidden="1" outlineLevel="1">
      <c r="A648" s="572"/>
      <c r="B648" s="570"/>
      <c r="C648" s="574"/>
      <c r="D648" s="571"/>
      <c r="E648" s="577"/>
      <c r="F648" s="577"/>
      <c r="G648" s="577"/>
      <c r="H648" s="577"/>
      <c r="I648" s="577"/>
      <c r="J648" s="577"/>
      <c r="K648" s="577"/>
      <c r="L648" s="577"/>
      <c r="M648" s="577"/>
      <c r="N648" s="577"/>
      <c r="O648" s="577"/>
      <c r="P648" s="577"/>
      <c r="Q648" s="577"/>
    </row>
    <row r="649" spans="1:17" s="573" customFormat="1" hidden="1" outlineLevel="1" collapsed="1">
      <c r="A649" s="572"/>
      <c r="B649" s="602" t="s">
        <v>967</v>
      </c>
      <c r="C649" s="574"/>
      <c r="D649" s="571"/>
      <c r="E649" s="577"/>
      <c r="F649" s="577"/>
      <c r="G649" s="577"/>
      <c r="H649" s="577"/>
      <c r="I649" s="577"/>
      <c r="J649" s="577"/>
      <c r="K649" s="577"/>
      <c r="L649" s="577"/>
      <c r="M649" s="577"/>
      <c r="N649" s="577"/>
      <c r="O649" s="577"/>
      <c r="P649" s="577"/>
      <c r="Q649" s="577"/>
    </row>
    <row r="650" spans="1:17" s="573" customFormat="1" hidden="1" outlineLevel="2">
      <c r="A650" s="572"/>
      <c r="B650" s="570"/>
      <c r="C650" s="574"/>
      <c r="D650" s="571"/>
      <c r="E650" s="577"/>
      <c r="F650" s="577"/>
      <c r="G650" s="577"/>
      <c r="H650" s="577"/>
      <c r="I650" s="577"/>
      <c r="J650" s="577"/>
      <c r="K650" s="577"/>
      <c r="L650" s="577"/>
      <c r="M650" s="577"/>
      <c r="N650" s="577"/>
      <c r="O650" s="577"/>
      <c r="P650" s="577"/>
      <c r="Q650" s="577"/>
    </row>
    <row r="651" spans="1:17" s="573" customFormat="1" hidden="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66.286919939725223</v>
      </c>
      <c r="N651" s="577">
        <f t="shared" si="595"/>
        <v>62.227473813486945</v>
      </c>
      <c r="O651" s="577">
        <f t="shared" si="595"/>
        <v>59.413518892064289</v>
      </c>
      <c r="P651" s="577">
        <f t="shared" si="595"/>
        <v>0</v>
      </c>
      <c r="Q651" s="577">
        <f t="shared" si="595"/>
        <v>0</v>
      </c>
    </row>
    <row r="652" spans="1:17" s="573" customFormat="1" hidden="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66.242512866496213</v>
      </c>
      <c r="N652" s="575">
        <f xml:space="preserve"> PR19FDPublishedTables!N$604</f>
        <v>60.949736088463219</v>
      </c>
      <c r="O652" s="575">
        <f xml:space="preserve"> PR19FDPublishedTables!O$604</f>
        <v>56.079852174995011</v>
      </c>
      <c r="P652" s="575">
        <f xml:space="preserve"> PR19FDPublishedTables!P$604</f>
        <v>51.59907198621292</v>
      </c>
      <c r="Q652" s="575">
        <f xml:space="preserve"> PR19FDPublishedTables!Q$604</f>
        <v>47.476306134514452</v>
      </c>
    </row>
    <row r="653" spans="1:17" s="573" customFormat="1" hidden="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4.8928844979465191</v>
      </c>
      <c r="N653" s="575">
        <f xml:space="preserve"> PR19FDPublishedTables!N$642</f>
        <v>14.507118074326502</v>
      </c>
      <c r="O653" s="575">
        <f xml:space="preserve"> PR19FDPublishedTables!O$642</f>
        <v>23.783901840520429</v>
      </c>
      <c r="P653" s="575">
        <f xml:space="preserve"> PR19FDPublishedTables!P$642</f>
        <v>32.734440594886692</v>
      </c>
      <c r="Q653" s="575">
        <f xml:space="preserve"> PR19FDPublishedTables!Q$642</f>
        <v>41.369354327748241</v>
      </c>
    </row>
    <row r="654" spans="1:17" s="573" customFormat="1" hidden="1" outlineLevel="2">
      <c r="A654" s="572"/>
      <c r="B654" s="570"/>
      <c r="C654" s="574"/>
      <c r="D654" s="571"/>
      <c r="E654" s="610" t="s">
        <v>1152</v>
      </c>
      <c r="F654" s="610"/>
      <c r="G654" s="610" t="s">
        <v>255</v>
      </c>
      <c r="H654" s="610"/>
      <c r="I654" s="610"/>
      <c r="J654" s="610">
        <f t="shared" ref="J654:Q654" si="596" xml:space="preserve"> SUM(J651:J653)</f>
        <v>0</v>
      </c>
      <c r="K654" s="610">
        <f t="shared" si="596"/>
        <v>0</v>
      </c>
      <c r="L654" s="610">
        <f t="shared" si="596"/>
        <v>0</v>
      </c>
      <c r="M654" s="610">
        <f t="shared" si="596"/>
        <v>137.42231730416796</v>
      </c>
      <c r="N654" s="610">
        <f t="shared" si="596"/>
        <v>137.68432797627668</v>
      </c>
      <c r="O654" s="610">
        <f t="shared" si="596"/>
        <v>139.27727290757974</v>
      </c>
      <c r="P654" s="610">
        <f t="shared" si="596"/>
        <v>84.333512581099612</v>
      </c>
      <c r="Q654" s="610">
        <f t="shared" si="596"/>
        <v>88.845660462262686</v>
      </c>
    </row>
    <row r="655" spans="1:17" s="259" customFormat="1" hidden="1" outlineLevel="1">
      <c r="A655" s="256"/>
      <c r="B655" s="257"/>
      <c r="C655" s="258"/>
      <c r="D655" s="255"/>
      <c r="E655" s="196"/>
      <c r="F655" s="196"/>
      <c r="G655" s="196"/>
      <c r="H655" s="196"/>
      <c r="I655" s="196"/>
      <c r="J655" s="196"/>
      <c r="K655" s="196"/>
      <c r="L655" s="196"/>
      <c r="M655" s="196"/>
      <c r="N655" s="196"/>
      <c r="O655" s="196"/>
      <c r="P655" s="196"/>
      <c r="Q655" s="196"/>
    </row>
    <row r="656" spans="1:17" s="259" customFormat="1" hidden="1" outlineLevel="1" collapsed="1">
      <c r="A656" s="256"/>
      <c r="B656" s="257" t="s">
        <v>936</v>
      </c>
      <c r="C656" s="258"/>
      <c r="D656" s="255"/>
      <c r="E656" s="196"/>
      <c r="F656" s="196"/>
      <c r="G656" s="196"/>
      <c r="H656" s="196"/>
      <c r="I656" s="196"/>
      <c r="J656" s="196"/>
      <c r="K656" s="196"/>
      <c r="L656" s="196"/>
      <c r="M656" s="196"/>
      <c r="N656" s="196"/>
      <c r="O656" s="196"/>
      <c r="P656" s="196"/>
      <c r="Q656" s="196"/>
    </row>
    <row r="657" spans="1:17" s="259" customFormat="1" hidden="1" outlineLevel="2">
      <c r="A657" s="256"/>
      <c r="B657" s="257"/>
      <c r="C657" s="258"/>
      <c r="D657" s="255"/>
      <c r="E657" s="196"/>
      <c r="F657" s="196"/>
      <c r="G657" s="196"/>
      <c r="H657" s="196"/>
      <c r="I657" s="196"/>
      <c r="J657" s="196"/>
      <c r="K657" s="196"/>
      <c r="L657" s="196"/>
      <c r="M657" s="196"/>
      <c r="N657" s="196"/>
      <c r="O657" s="196"/>
      <c r="P657" s="196"/>
      <c r="Q657" s="196"/>
    </row>
    <row r="658" spans="1:17" s="259" customFormat="1" hidden="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1.1806332960179113</v>
      </c>
      <c r="P658" s="267">
        <f t="shared" si="597"/>
        <v>0</v>
      </c>
      <c r="Q658" s="267">
        <f t="shared" si="597"/>
        <v>0</v>
      </c>
    </row>
    <row r="659" spans="1:17" s="259" customFormat="1" hidden="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1.2166959859267552</v>
      </c>
      <c r="P659" s="267">
        <f t="shared" si="598"/>
        <v>0</v>
      </c>
      <c r="Q659" s="267">
        <f t="shared" si="598"/>
        <v>0</v>
      </c>
    </row>
    <row r="660" spans="1:17" s="259" customFormat="1" hidden="1" outlineLevel="1">
      <c r="A660" s="256"/>
      <c r="B660" s="257"/>
      <c r="C660" s="258"/>
      <c r="D660" s="255"/>
      <c r="E660" s="196"/>
      <c r="F660" s="196"/>
      <c r="G660" s="196"/>
      <c r="H660" s="196"/>
      <c r="I660" s="196"/>
      <c r="J660" s="196"/>
      <c r="K660" s="196"/>
      <c r="L660" s="196"/>
      <c r="M660" s="196"/>
      <c r="N660" s="196"/>
      <c r="O660" s="196"/>
      <c r="P660" s="196"/>
      <c r="Q660" s="196"/>
    </row>
    <row r="661" spans="1:17" s="259" customFormat="1" hidden="1" outlineLevel="1" collapsed="1">
      <c r="A661" s="256"/>
      <c r="B661" s="257" t="s">
        <v>969</v>
      </c>
      <c r="C661" s="258"/>
      <c r="D661" s="255"/>
      <c r="E661" s="196"/>
      <c r="F661" s="196"/>
      <c r="G661" s="196"/>
      <c r="H661" s="196"/>
      <c r="I661" s="196"/>
      <c r="J661" s="196"/>
      <c r="K661" s="196"/>
      <c r="L661" s="196"/>
      <c r="M661" s="196"/>
      <c r="N661" s="196"/>
      <c r="O661" s="196"/>
      <c r="P661" s="196"/>
      <c r="Q661" s="196"/>
    </row>
    <row r="662" spans="1:17" s="259" customFormat="1" hidden="1" outlineLevel="2">
      <c r="A662" s="256"/>
      <c r="B662" s="257"/>
      <c r="C662" s="258"/>
      <c r="D662" s="255"/>
      <c r="E662" s="196"/>
      <c r="F662" s="196"/>
      <c r="G662" s="196"/>
      <c r="H662" s="196"/>
      <c r="I662" s="196"/>
      <c r="J662" s="196"/>
      <c r="K662" s="196"/>
      <c r="L662" s="196"/>
      <c r="M662" s="196"/>
      <c r="N662" s="196"/>
      <c r="O662" s="196"/>
      <c r="P662" s="196"/>
      <c r="Q662" s="196"/>
    </row>
    <row r="663" spans="1:17" s="526" customFormat="1" hidden="1" outlineLevel="2">
      <c r="A663" s="593"/>
      <c r="B663" s="594"/>
      <c r="C663" s="595"/>
      <c r="D663" s="596"/>
      <c r="E663" s="525" t="s">
        <v>1153</v>
      </c>
      <c r="F663" s="525"/>
      <c r="G663" s="525" t="s">
        <v>255</v>
      </c>
      <c r="H663" s="525"/>
      <c r="I663" s="525"/>
      <c r="J663" s="525">
        <f t="shared" ref="J663:Q663" si="599" xml:space="preserve"> J619 * J659</f>
        <v>0</v>
      </c>
      <c r="K663" s="525">
        <f t="shared" si="599"/>
        <v>0</v>
      </c>
      <c r="L663" s="525">
        <f t="shared" si="599"/>
        <v>0</v>
      </c>
      <c r="M663" s="525">
        <f t="shared" si="599"/>
        <v>72.052481902777629</v>
      </c>
      <c r="N663" s="525">
        <f t="shared" si="599"/>
        <v>68.499766104217642</v>
      </c>
      <c r="O663" s="525">
        <f t="shared" si="599"/>
        <v>66.708291563895131</v>
      </c>
      <c r="P663" s="525">
        <f t="shared" si="599"/>
        <v>0</v>
      </c>
      <c r="Q663" s="525">
        <f t="shared" si="599"/>
        <v>0</v>
      </c>
    </row>
    <row r="664" spans="1:17" s="526" customFormat="1" hidden="1" outlineLevel="2">
      <c r="A664" s="593"/>
      <c r="B664" s="594"/>
      <c r="C664" s="595"/>
      <c r="D664" s="596" t="s">
        <v>719</v>
      </c>
      <c r="E664" s="525" t="s">
        <v>1154</v>
      </c>
      <c r="F664" s="525"/>
      <c r="G664" s="525" t="s">
        <v>255</v>
      </c>
      <c r="H664" s="525"/>
      <c r="I664" s="525"/>
      <c r="J664" s="525">
        <f t="shared" ref="J664:Q664" si="600" xml:space="preserve"> J620 * J659</f>
        <v>0</v>
      </c>
      <c r="K664" s="525">
        <f t="shared" si="600"/>
        <v>0</v>
      </c>
      <c r="L664" s="525">
        <f t="shared" si="600"/>
        <v>0</v>
      </c>
      <c r="M664" s="525">
        <f t="shared" si="600"/>
        <v>0.62559665984713209</v>
      </c>
      <c r="N664" s="525">
        <f t="shared" si="600"/>
        <v>3.9566862064164092</v>
      </c>
      <c r="O664" s="525">
        <f t="shared" si="600"/>
        <v>8.5879846152185149</v>
      </c>
      <c r="P664" s="525">
        <f t="shared" si="600"/>
        <v>0</v>
      </c>
      <c r="Q664" s="525">
        <f t="shared" si="600"/>
        <v>0</v>
      </c>
    </row>
    <row r="665" spans="1:17" s="526" customFormat="1" hidden="1" outlineLevel="2">
      <c r="A665" s="593"/>
      <c r="B665" s="594"/>
      <c r="C665" s="595"/>
      <c r="D665" s="596" t="s">
        <v>631</v>
      </c>
      <c r="E665" s="525" t="s">
        <v>1155</v>
      </c>
      <c r="F665" s="525"/>
      <c r="G665" s="525" t="s">
        <v>255</v>
      </c>
      <c r="H665" s="525"/>
      <c r="I665" s="525"/>
      <c r="J665" s="525">
        <f t="shared" ref="J665:Q665" si="601" xml:space="preserve"> J621 * J659</f>
        <v>0</v>
      </c>
      <c r="K665" s="525">
        <f t="shared" si="601"/>
        <v>0</v>
      </c>
      <c r="L665" s="525">
        <f t="shared" si="601"/>
        <v>0</v>
      </c>
      <c r="M665" s="525">
        <f t="shared" si="601"/>
        <v>5.8069784771537183</v>
      </c>
      <c r="N665" s="525">
        <f t="shared" si="601"/>
        <v>5.7892705396196602</v>
      </c>
      <c r="O665" s="525">
        <f t="shared" si="601"/>
        <v>6.0161724667111809</v>
      </c>
      <c r="P665" s="525">
        <f t="shared" si="601"/>
        <v>0</v>
      </c>
      <c r="Q665" s="525">
        <f t="shared" si="601"/>
        <v>0</v>
      </c>
    </row>
    <row r="666" spans="1:17" s="526" customFormat="1" hidden="1" outlineLevel="2">
      <c r="A666" s="593"/>
      <c r="B666" s="594"/>
      <c r="C666" s="595"/>
      <c r="D666" s="596"/>
      <c r="E666" s="525" t="s">
        <v>1156</v>
      </c>
      <c r="F666" s="525"/>
      <c r="G666" s="525" t="s">
        <v>255</v>
      </c>
      <c r="H666" s="525"/>
      <c r="I666" s="525"/>
      <c r="J666" s="525">
        <f t="shared" ref="J666:Q666" si="602" xml:space="preserve"> J622 * J659</f>
        <v>0</v>
      </c>
      <c r="K666" s="525">
        <f t="shared" si="602"/>
        <v>0</v>
      </c>
      <c r="L666" s="525">
        <f t="shared" si="602"/>
        <v>71.901109793317957</v>
      </c>
      <c r="M666" s="525">
        <f t="shared" si="602"/>
        <v>66.871100085471042</v>
      </c>
      <c r="N666" s="525">
        <f t="shared" si="602"/>
        <v>66.667181771014384</v>
      </c>
      <c r="O666" s="525">
        <f t="shared" si="602"/>
        <v>69.280103712402479</v>
      </c>
      <c r="P666" s="525">
        <f t="shared" si="602"/>
        <v>0</v>
      </c>
      <c r="Q666" s="525">
        <f t="shared" si="602"/>
        <v>0</v>
      </c>
    </row>
    <row r="667" spans="1:17" s="573" customFormat="1" hidden="1" outlineLevel="2">
      <c r="A667" s="572"/>
      <c r="B667" s="570"/>
      <c r="C667" s="574"/>
      <c r="D667" s="571"/>
      <c r="E667" s="577"/>
      <c r="F667" s="577"/>
      <c r="G667" s="577"/>
      <c r="H667" s="577"/>
      <c r="I667" s="577"/>
      <c r="J667" s="577"/>
      <c r="K667" s="577"/>
      <c r="L667" s="577"/>
      <c r="M667" s="577"/>
      <c r="N667" s="577"/>
      <c r="O667" s="577"/>
      <c r="P667" s="577"/>
      <c r="Q667" s="577"/>
    </row>
    <row r="668" spans="1:17" s="658" customFormat="1" hidden="1" outlineLevel="2">
      <c r="A668" s="654"/>
      <c r="B668" s="655"/>
      <c r="C668" s="656"/>
      <c r="D668" s="657"/>
      <c r="E668" s="645" t="s">
        <v>1157</v>
      </c>
      <c r="F668" s="645"/>
      <c r="G668" s="645" t="s">
        <v>255</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72.047862730181748</v>
      </c>
      <c r="N668" s="645">
        <f t="shared" ref="N668" si="606" xml:space="preserve"> IF(N$11 = 1, N631 * N659 - (M672 - M666), N631 * N659)</f>
        <v>68.361489809208848</v>
      </c>
      <c r="O668" s="645">
        <f t="shared" ref="O668" si="607" xml:space="preserve"> IF(O$11 = 1, O631 * O659 - (N672 - N666), O631 * O659)</f>
        <v>64.83553689489203</v>
      </c>
      <c r="P668" s="645">
        <f t="shared" ref="P668" si="608" xml:space="preserve"> IF(P$11 = 1, P631 * P659 - (O672 - O666), P631 * P659)</f>
        <v>0</v>
      </c>
      <c r="Q668" s="645">
        <f t="shared" ref="Q668" si="609" xml:space="preserve"> IF(Q$11 = 1, Q631 * Q659 - (P672 - P666), Q631 * Q659)</f>
        <v>0</v>
      </c>
    </row>
    <row r="669" spans="1:17" s="658" customFormat="1" hidden="1" outlineLevel="2">
      <c r="A669" s="654"/>
      <c r="B669" s="655"/>
      <c r="C669" s="656"/>
      <c r="D669" s="657" t="s">
        <v>719</v>
      </c>
      <c r="E669" s="645" t="s">
        <v>1158</v>
      </c>
      <c r="F669" s="645"/>
      <c r="G669" s="645" t="s">
        <v>255</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0.58152718074811283</v>
      </c>
      <c r="N669" s="645">
        <f>IF(N$11 = 1, (N632 - PR19FDPublishedTables!N587) * N659, N632 * N659)</f>
        <v>2.6071897080740083</v>
      </c>
      <c r="O669" s="645">
        <f>IF(O$11 = 1, (O632 - PR19FDPublishedTables!O587) * O659, O632 * O659)</f>
        <v>6.2358979602532658</v>
      </c>
      <c r="P669" s="645">
        <f>IF(P$11 = 1, (P632 - PR19FDPublishedTables!P587) * P659, P632 * P659)</f>
        <v>0</v>
      </c>
      <c r="Q669" s="645">
        <f>IF(Q$11 = 1, (Q632 - PR19FDPublishedTables!Q587) * Q659, Q632 * Q659)</f>
        <v>0</v>
      </c>
    </row>
    <row r="670" spans="1:17" s="526" customFormat="1" hidden="1" outlineLevel="2">
      <c r="A670" s="593"/>
      <c r="B670" s="594"/>
      <c r="C670" s="595"/>
      <c r="D670" s="596" t="s">
        <v>631</v>
      </c>
      <c r="E670" s="525" t="s">
        <v>1159</v>
      </c>
      <c r="F670" s="525"/>
      <c r="G670" s="525" t="s">
        <v>255</v>
      </c>
      <c r="H670" s="525"/>
      <c r="I670" s="525"/>
      <c r="J670" s="525">
        <f t="shared" ref="J670:Q670" si="610" xml:space="preserve"> J633 * J659</f>
        <v>0</v>
      </c>
      <c r="K670" s="525">
        <f t="shared" si="610"/>
        <v>0</v>
      </c>
      <c r="L670" s="525">
        <f t="shared" si="610"/>
        <v>0</v>
      </c>
      <c r="M670" s="525">
        <f t="shared" si="610"/>
        <v>5.8030882538832937</v>
      </c>
      <c r="N670" s="525">
        <f t="shared" si="610"/>
        <v>5.6703974934308974</v>
      </c>
      <c r="O670" s="525">
        <f t="shared" si="610"/>
        <v>5.6786076449261076</v>
      </c>
      <c r="P670" s="525">
        <f t="shared" si="610"/>
        <v>0</v>
      </c>
      <c r="Q670" s="525">
        <f t="shared" si="610"/>
        <v>0</v>
      </c>
    </row>
    <row r="671" spans="1:17" s="526" customFormat="1" hidden="1" outlineLevel="2">
      <c r="A671" s="593"/>
      <c r="B671" s="594"/>
      <c r="C671" s="595"/>
      <c r="D671" s="596" t="s">
        <v>631</v>
      </c>
      <c r="E671" s="525" t="s">
        <v>1160</v>
      </c>
      <c r="F671" s="525"/>
      <c r="G671" s="525" t="s">
        <v>255</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hidden="1" outlineLevel="2">
      <c r="A672" s="593"/>
      <c r="B672" s="594"/>
      <c r="C672" s="595"/>
      <c r="D672" s="596"/>
      <c r="E672" s="525" t="s">
        <v>1161</v>
      </c>
      <c r="F672" s="525"/>
      <c r="G672" s="525" t="s">
        <v>255</v>
      </c>
      <c r="H672" s="525"/>
      <c r="I672" s="525"/>
      <c r="J672" s="525">
        <f t="shared" ref="J672:Q672" si="612" xml:space="preserve"> IF( J$10 = 1, J627 * J659, J635 * J659)</f>
        <v>0</v>
      </c>
      <c r="K672" s="525">
        <f t="shared" si="612"/>
        <v>0</v>
      </c>
      <c r="L672" s="525">
        <f t="shared" si="612"/>
        <v>71.901109793317929</v>
      </c>
      <c r="M672" s="525">
        <f t="shared" si="612"/>
        <v>66.826301657046542</v>
      </c>
      <c r="N672" s="525">
        <f t="shared" si="612"/>
        <v>65.298282023851954</v>
      </c>
      <c r="O672" s="525">
        <f t="shared" si="612"/>
        <v>65.392827210219195</v>
      </c>
      <c r="P672" s="525">
        <f t="shared" si="612"/>
        <v>0</v>
      </c>
      <c r="Q672" s="525">
        <f t="shared" si="612"/>
        <v>0</v>
      </c>
    </row>
    <row r="673" spans="1:17" s="573" customFormat="1" hidden="1" outlineLevel="2">
      <c r="A673" s="572"/>
      <c r="B673" s="570"/>
      <c r="C673" s="574"/>
      <c r="D673" s="571"/>
      <c r="E673" s="577"/>
      <c r="F673" s="577"/>
      <c r="G673" s="577"/>
      <c r="H673" s="577"/>
      <c r="I673" s="577"/>
      <c r="J673" s="577"/>
      <c r="K673" s="577"/>
      <c r="L673" s="577"/>
      <c r="M673" s="577"/>
      <c r="N673" s="577"/>
      <c r="O673" s="577"/>
      <c r="P673" s="577"/>
      <c r="Q673" s="577"/>
    </row>
    <row r="674" spans="1:17" s="526" customFormat="1" hidden="1" outlineLevel="2">
      <c r="A674" s="593"/>
      <c r="B674" s="594"/>
      <c r="C674" s="595"/>
      <c r="D674" s="596"/>
      <c r="E674" s="525" t="s">
        <v>1162</v>
      </c>
      <c r="F674" s="525"/>
      <c r="G674" s="525" t="s">
        <v>255</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10.537279523962255</v>
      </c>
      <c r="O674" s="525">
        <f t="shared" si="614"/>
        <v>21.342474343889823</v>
      </c>
      <c r="P674" s="525">
        <f t="shared" si="614"/>
        <v>0</v>
      </c>
      <c r="Q674" s="525">
        <f t="shared" si="614"/>
        <v>0</v>
      </c>
    </row>
    <row r="675" spans="1:17" s="526" customFormat="1" hidden="1" outlineLevel="2">
      <c r="A675" s="593"/>
      <c r="B675" s="594"/>
      <c r="C675" s="595"/>
      <c r="D675" s="596" t="s">
        <v>719</v>
      </c>
      <c r="E675" s="525" t="s">
        <v>1163</v>
      </c>
      <c r="F675" s="525"/>
      <c r="G675" s="525" t="s">
        <v>255</v>
      </c>
      <c r="H675" s="525"/>
      <c r="I675" s="525"/>
      <c r="J675" s="525">
        <f t="shared" ref="J675:Q675" si="615" xml:space="preserve"> J643 * J659</f>
        <v>0</v>
      </c>
      <c r="K675" s="525">
        <f t="shared" si="615"/>
        <v>0</v>
      </c>
      <c r="L675" s="525">
        <f t="shared" si="615"/>
        <v>0</v>
      </c>
      <c r="M675" s="525">
        <f xml:space="preserve"> M643 * M659</f>
        <v>0</v>
      </c>
      <c r="N675" s="525">
        <f t="shared" si="615"/>
        <v>0.40187372748381184</v>
      </c>
      <c r="O675" s="525">
        <f t="shared" si="615"/>
        <v>2.0527244563976992</v>
      </c>
      <c r="P675" s="525">
        <f t="shared" si="615"/>
        <v>0</v>
      </c>
      <c r="Q675" s="525">
        <f t="shared" si="615"/>
        <v>0</v>
      </c>
    </row>
    <row r="676" spans="1:17" s="526" customFormat="1" hidden="1" outlineLevel="2">
      <c r="A676" s="593"/>
      <c r="B676" s="594"/>
      <c r="C676" s="595"/>
      <c r="D676" s="596" t="s">
        <v>719</v>
      </c>
      <c r="E676" s="525" t="s">
        <v>981</v>
      </c>
      <c r="F676" s="525"/>
      <c r="G676" s="525" t="s">
        <v>255</v>
      </c>
      <c r="H676" s="525"/>
      <c r="I676" s="525"/>
      <c r="J676" s="525">
        <f t="shared" ref="J676:Q676" si="616" xml:space="preserve"> J644 * J659</f>
        <v>0</v>
      </c>
      <c r="K676" s="525">
        <f t="shared" si="616"/>
        <v>0</v>
      </c>
      <c r="L676" s="525">
        <f t="shared" si="616"/>
        <v>0</v>
      </c>
      <c r="M676" s="525">
        <f t="shared" si="616"/>
        <v>10.46760300338585</v>
      </c>
      <c r="N676" s="525">
        <f t="shared" si="616"/>
        <v>11.081353484929863</v>
      </c>
      <c r="O676" s="525">
        <f t="shared" si="616"/>
        <v>12.023235647811052</v>
      </c>
      <c r="P676" s="525">
        <f t="shared" si="616"/>
        <v>0</v>
      </c>
      <c r="Q676" s="525">
        <f t="shared" si="616"/>
        <v>0</v>
      </c>
    </row>
    <row r="677" spans="1:17" s="526" customFormat="1" hidden="1" outlineLevel="2">
      <c r="A677" s="593"/>
      <c r="B677" s="594"/>
      <c r="C677" s="595"/>
      <c r="D677" s="596" t="s">
        <v>631</v>
      </c>
      <c r="E677" s="525" t="s">
        <v>1164</v>
      </c>
      <c r="F677" s="525"/>
      <c r="G677" s="525" t="s">
        <v>255</v>
      </c>
      <c r="H677" s="525"/>
      <c r="I677" s="525"/>
      <c r="J677" s="525">
        <f t="shared" ref="J677:Q677" si="617" xml:space="preserve"> J645 * J659</f>
        <v>0</v>
      </c>
      <c r="K677" s="525">
        <f t="shared" si="617"/>
        <v>0</v>
      </c>
      <c r="L677" s="525">
        <f t="shared" si="617"/>
        <v>0</v>
      </c>
      <c r="M677" s="525">
        <f t="shared" si="617"/>
        <v>0.16695826790400384</v>
      </c>
      <c r="N677" s="525">
        <f t="shared" si="617"/>
        <v>0.52570657680576127</v>
      </c>
      <c r="O677" s="525">
        <f t="shared" si="617"/>
        <v>0.93807745031175904</v>
      </c>
      <c r="P677" s="525">
        <f t="shared" si="617"/>
        <v>0</v>
      </c>
      <c r="Q677" s="525">
        <f t="shared" si="617"/>
        <v>0</v>
      </c>
    </row>
    <row r="678" spans="1:17" s="526" customFormat="1" hidden="1" outlineLevel="2">
      <c r="A678" s="593"/>
      <c r="B678" s="594"/>
      <c r="C678" s="595"/>
      <c r="D678" s="596"/>
      <c r="E678" s="525" t="s">
        <v>1165</v>
      </c>
      <c r="F678" s="525"/>
      <c r="G678" s="525" t="s">
        <v>255</v>
      </c>
      <c r="H678" s="525"/>
      <c r="I678" s="525"/>
      <c r="J678" s="525">
        <f t="shared" ref="J678:Q678" si="618" xml:space="preserve"> IF( J$10 = 1, J638 * J659, J646 * J659)</f>
        <v>0</v>
      </c>
      <c r="K678" s="525">
        <f t="shared" si="618"/>
        <v>0</v>
      </c>
      <c r="L678" s="525">
        <f t="shared" si="618"/>
        <v>0</v>
      </c>
      <c r="M678" s="525">
        <f t="shared" si="618"/>
        <v>10.300644735481848</v>
      </c>
      <c r="N678" s="525">
        <f t="shared" si="618"/>
        <v>21.494800159570168</v>
      </c>
      <c r="O678" s="525">
        <f t="shared" si="618"/>
        <v>34.480356997786814</v>
      </c>
      <c r="P678" s="525">
        <f t="shared" si="618"/>
        <v>0</v>
      </c>
      <c r="Q678" s="525">
        <f t="shared" si="618"/>
        <v>0</v>
      </c>
    </row>
    <row r="679" spans="1:17" s="526" customFormat="1" hidden="1" outlineLevel="2">
      <c r="A679" s="593"/>
      <c r="B679" s="594"/>
      <c r="C679" s="595"/>
      <c r="D679" s="596"/>
      <c r="E679" s="525"/>
      <c r="F679" s="525"/>
      <c r="G679" s="525"/>
      <c r="H679" s="525"/>
      <c r="I679" s="525"/>
      <c r="J679" s="525"/>
      <c r="K679" s="525"/>
      <c r="L679" s="525"/>
      <c r="M679" s="525"/>
      <c r="N679" s="525"/>
      <c r="O679" s="525"/>
      <c r="P679" s="525"/>
      <c r="Q679" s="525"/>
    </row>
    <row r="680" spans="1:17" s="526" customFormat="1" hidden="1" outlineLevel="2">
      <c r="A680" s="593"/>
      <c r="B680" s="594"/>
      <c r="C680" s="595"/>
      <c r="D680" s="596"/>
      <c r="E680" s="525" t="s">
        <v>1166</v>
      </c>
      <c r="F680" s="525"/>
      <c r="G680" s="525" t="s">
        <v>255</v>
      </c>
      <c r="H680" s="525"/>
      <c r="I680" s="525"/>
      <c r="J680" s="525">
        <f xml:space="preserve"> J663 + J668 + J674</f>
        <v>0</v>
      </c>
      <c r="K680" s="525">
        <f t="shared" ref="K680:Q681" si="619" xml:space="preserve"> K663 + K668 + K674</f>
        <v>0</v>
      </c>
      <c r="L680" s="525">
        <f t="shared" si="619"/>
        <v>0</v>
      </c>
      <c r="M680" s="525">
        <f t="shared" si="619"/>
        <v>144.10034463295938</v>
      </c>
      <c r="N680" s="525">
        <f t="shared" si="619"/>
        <v>147.39853543738872</v>
      </c>
      <c r="O680" s="525">
        <f t="shared" si="619"/>
        <v>152.88630280267699</v>
      </c>
      <c r="P680" s="525">
        <f t="shared" si="619"/>
        <v>0</v>
      </c>
      <c r="Q680" s="525">
        <f t="shared" si="619"/>
        <v>0</v>
      </c>
    </row>
    <row r="681" spans="1:17" s="526" customFormat="1" hidden="1" outlineLevel="2">
      <c r="A681" s="593"/>
      <c r="B681" s="594"/>
      <c r="C681" s="595"/>
      <c r="D681" s="596" t="s">
        <v>719</v>
      </c>
      <c r="E681" s="525" t="s">
        <v>1167</v>
      </c>
      <c r="F681" s="525"/>
      <c r="G681" s="525" t="s">
        <v>255</v>
      </c>
      <c r="H681" s="525"/>
      <c r="I681" s="525"/>
      <c r="J681" s="525">
        <f xml:space="preserve"> J664 + J669 + J675</f>
        <v>0</v>
      </c>
      <c r="K681" s="525">
        <f t="shared" si="619"/>
        <v>0</v>
      </c>
      <c r="L681" s="525">
        <f t="shared" si="619"/>
        <v>0</v>
      </c>
      <c r="M681" s="525">
        <f xml:space="preserve"> M664 + M669 + M675</f>
        <v>1.2071238405952449</v>
      </c>
      <c r="N681" s="525">
        <f t="shared" si="619"/>
        <v>6.9657496419742291</v>
      </c>
      <c r="O681" s="525">
        <f t="shared" si="619"/>
        <v>16.876607031869479</v>
      </c>
      <c r="P681" s="525">
        <f t="shared" si="619"/>
        <v>0</v>
      </c>
      <c r="Q681" s="525">
        <f t="shared" si="619"/>
        <v>0</v>
      </c>
    </row>
    <row r="682" spans="1:17" s="526" customFormat="1" hidden="1" outlineLevel="2">
      <c r="A682" s="593"/>
      <c r="B682" s="594"/>
      <c r="C682" s="595"/>
      <c r="D682" s="596" t="s">
        <v>719</v>
      </c>
      <c r="E682" s="525" t="s">
        <v>1168</v>
      </c>
      <c r="F682" s="525"/>
      <c r="G682" s="525" t="s">
        <v>255</v>
      </c>
      <c r="H682" s="525"/>
      <c r="I682" s="525"/>
      <c r="J682" s="525">
        <f xml:space="preserve"> J676</f>
        <v>0</v>
      </c>
      <c r="K682" s="525">
        <f t="shared" ref="K682:Q682" si="620" xml:space="preserve"> K676</f>
        <v>0</v>
      </c>
      <c r="L682" s="525">
        <f t="shared" si="620"/>
        <v>0</v>
      </c>
      <c r="M682" s="525">
        <f t="shared" si="620"/>
        <v>10.46760300338585</v>
      </c>
      <c r="N682" s="525">
        <f t="shared" si="620"/>
        <v>11.081353484929863</v>
      </c>
      <c r="O682" s="525">
        <f t="shared" si="620"/>
        <v>12.023235647811052</v>
      </c>
      <c r="P682" s="525">
        <f t="shared" si="620"/>
        <v>0</v>
      </c>
      <c r="Q682" s="525">
        <f t="shared" si="620"/>
        <v>0</v>
      </c>
    </row>
    <row r="683" spans="1:17" s="526" customFormat="1" hidden="1" outlineLevel="2">
      <c r="A683" s="593"/>
      <c r="B683" s="594"/>
      <c r="C683" s="595"/>
      <c r="D683" s="596" t="s">
        <v>631</v>
      </c>
      <c r="E683" s="525" t="s">
        <v>1169</v>
      </c>
      <c r="F683" s="525"/>
      <c r="G683" s="525" t="s">
        <v>255</v>
      </c>
      <c r="H683" s="525"/>
      <c r="I683" s="525"/>
      <c r="J683" s="525">
        <f xml:space="preserve"> J665 + J670 + J677</f>
        <v>0</v>
      </c>
      <c r="K683" s="525">
        <f t="shared" ref="K683:Q683" si="621" xml:space="preserve"> K665 + K670 + K677</f>
        <v>0</v>
      </c>
      <c r="L683" s="525">
        <f t="shared" si="621"/>
        <v>0</v>
      </c>
      <c r="M683" s="525">
        <f xml:space="preserve"> M665 + M670 + M677</f>
        <v>11.777024998941016</v>
      </c>
      <c r="N683" s="525">
        <f t="shared" si="621"/>
        <v>11.98537460985632</v>
      </c>
      <c r="O683" s="525">
        <f t="shared" si="621"/>
        <v>12.632857561949049</v>
      </c>
      <c r="P683" s="525">
        <f t="shared" si="621"/>
        <v>0</v>
      </c>
      <c r="Q683" s="525">
        <f t="shared" si="621"/>
        <v>0</v>
      </c>
    </row>
    <row r="684" spans="1:17" s="526" customFormat="1" hidden="1" outlineLevel="2">
      <c r="A684" s="593"/>
      <c r="B684" s="594"/>
      <c r="C684" s="595"/>
      <c r="D684" s="596" t="s">
        <v>631</v>
      </c>
      <c r="E684" s="525" t="s">
        <v>1170</v>
      </c>
      <c r="F684" s="525"/>
      <c r="G684" s="525" t="s">
        <v>255</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hidden="1" outlineLevel="2">
      <c r="A685" s="593"/>
      <c r="B685" s="594"/>
      <c r="C685" s="595"/>
      <c r="D685" s="596"/>
      <c r="E685" s="525" t="s">
        <v>1171</v>
      </c>
      <c r="F685" s="525"/>
      <c r="G685" s="525" t="s">
        <v>255</v>
      </c>
      <c r="H685" s="525"/>
      <c r="I685" s="525"/>
      <c r="J685" s="525">
        <f xml:space="preserve"> J666 + J672 + J678</f>
        <v>0</v>
      </c>
      <c r="K685" s="525">
        <f t="shared" ref="K685:Q685" si="623" xml:space="preserve"> K666 + K672 + K678</f>
        <v>0</v>
      </c>
      <c r="L685" s="525">
        <f t="shared" si="623"/>
        <v>143.80221958663589</v>
      </c>
      <c r="M685" s="525">
        <f xml:space="preserve"> M666 + M672 + M678</f>
        <v>143.99804647799942</v>
      </c>
      <c r="N685" s="525">
        <f t="shared" si="623"/>
        <v>153.4602639544365</v>
      </c>
      <c r="O685" s="525">
        <f t="shared" si="623"/>
        <v>169.1532879204085</v>
      </c>
      <c r="P685" s="525">
        <f t="shared" si="623"/>
        <v>0</v>
      </c>
      <c r="Q685" s="525">
        <f t="shared" si="623"/>
        <v>0</v>
      </c>
    </row>
    <row r="686" spans="1:17" s="526" customFormat="1" hidden="1" outlineLevel="2">
      <c r="A686" s="593"/>
      <c r="B686" s="594"/>
      <c r="C686" s="595"/>
      <c r="D686" s="596"/>
      <c r="E686" s="525"/>
      <c r="F686" s="525"/>
      <c r="G686" s="525"/>
      <c r="H686" s="525"/>
      <c r="I686" s="525"/>
      <c r="J686" s="525"/>
      <c r="K686" s="525"/>
      <c r="L686" s="525"/>
      <c r="M686" s="525"/>
      <c r="N686" s="525"/>
      <c r="O686" s="525"/>
      <c r="P686" s="525"/>
      <c r="Q686" s="525"/>
    </row>
    <row r="687" spans="1:17" s="526" customFormat="1" hidden="1" outlineLevel="2">
      <c r="A687" s="593"/>
      <c r="B687" s="594"/>
      <c r="C687" s="595"/>
      <c r="D687" s="596"/>
      <c r="E687" s="525" t="s">
        <v>1172</v>
      </c>
      <c r="F687" s="525"/>
      <c r="G687" s="525" t="s">
        <v>255</v>
      </c>
      <c r="H687" s="525"/>
      <c r="I687" s="525"/>
      <c r="J687" s="525">
        <f t="shared" ref="J687:Q687" si="624" xml:space="preserve"> J623 * J658</f>
        <v>0</v>
      </c>
      <c r="K687" s="525">
        <f t="shared" si="624"/>
        <v>0</v>
      </c>
      <c r="L687" s="525">
        <f t="shared" si="624"/>
        <v>0</v>
      </c>
      <c r="M687" s="525">
        <f t="shared" si="624"/>
        <v>69.398260256742574</v>
      </c>
      <c r="N687" s="525">
        <f t="shared" si="624"/>
        <v>67.541638377120734</v>
      </c>
      <c r="O687" s="525">
        <f t="shared" si="624"/>
        <v>70.145578637560305</v>
      </c>
      <c r="P687" s="525">
        <f t="shared" si="624"/>
        <v>0</v>
      </c>
      <c r="Q687" s="525">
        <f t="shared" si="624"/>
        <v>0</v>
      </c>
    </row>
    <row r="688" spans="1:17" s="526" customFormat="1" hidden="1" outlineLevel="2">
      <c r="A688" s="593"/>
      <c r="B688" s="594"/>
      <c r="C688" s="595"/>
      <c r="D688" s="596"/>
      <c r="E688" s="525" t="s">
        <v>1173</v>
      </c>
      <c r="F688" s="525"/>
      <c r="G688" s="525" t="s">
        <v>255</v>
      </c>
      <c r="H688" s="525"/>
      <c r="I688" s="525"/>
      <c r="J688" s="525">
        <f t="shared" ref="J688:Q688" si="625" xml:space="preserve"> J636 * J658</f>
        <v>0</v>
      </c>
      <c r="K688" s="525">
        <f t="shared" si="625"/>
        <v>0</v>
      </c>
      <c r="L688" s="525">
        <f t="shared" si="625"/>
        <v>0</v>
      </c>
      <c r="M688" s="525">
        <f t="shared" si="625"/>
        <v>69.351768827845447</v>
      </c>
      <c r="N688" s="525">
        <f t="shared" si="625"/>
        <v>66.154783117287693</v>
      </c>
      <c r="O688" s="525">
        <f t="shared" si="625"/>
        <v>66.209740713561601</v>
      </c>
      <c r="P688" s="525">
        <f t="shared" si="625"/>
        <v>0</v>
      </c>
      <c r="Q688" s="525">
        <f t="shared" si="625"/>
        <v>0</v>
      </c>
    </row>
    <row r="689" spans="1:17" s="526" customFormat="1" hidden="1" outlineLevel="2">
      <c r="A689" s="593"/>
      <c r="B689" s="594"/>
      <c r="C689" s="595"/>
      <c r="D689" s="596"/>
      <c r="E689" s="525" t="s">
        <v>1174</v>
      </c>
      <c r="F689" s="525"/>
      <c r="G689" s="525" t="s">
        <v>255</v>
      </c>
      <c r="H689" s="525"/>
      <c r="I689" s="525"/>
      <c r="J689" s="525">
        <f t="shared" ref="J689:Q689" si="626" xml:space="preserve"> J647 * J658</f>
        <v>0</v>
      </c>
      <c r="K689" s="525">
        <f t="shared" si="626"/>
        <v>0</v>
      </c>
      <c r="L689" s="525">
        <f t="shared" si="626"/>
        <v>0</v>
      </c>
      <c r="M689" s="525">
        <f t="shared" si="626"/>
        <v>5.1225441173527742</v>
      </c>
      <c r="N689" s="525">
        <f t="shared" si="626"/>
        <v>15.746011573717254</v>
      </c>
      <c r="O689" s="525">
        <f t="shared" si="626"/>
        <v>28.080066422140103</v>
      </c>
      <c r="P689" s="525">
        <f t="shared" si="626"/>
        <v>0</v>
      </c>
      <c r="Q689" s="525">
        <f t="shared" si="626"/>
        <v>0</v>
      </c>
    </row>
    <row r="690" spans="1:17" s="529" customFormat="1" hidden="1" outlineLevel="2">
      <c r="A690" s="597"/>
      <c r="B690" s="598"/>
      <c r="C690" s="599"/>
      <c r="D690" s="600"/>
      <c r="E690" s="601" t="s">
        <v>1175</v>
      </c>
      <c r="F690" s="528"/>
      <c r="G690" s="528" t="s">
        <v>255</v>
      </c>
      <c r="H690" s="528"/>
      <c r="I690" s="528"/>
      <c r="J690" s="528">
        <f t="shared" ref="J690:Q690" si="627" xml:space="preserve"> SUM(J687:J689)</f>
        <v>0</v>
      </c>
      <c r="K690" s="528">
        <f t="shared" si="627"/>
        <v>0</v>
      </c>
      <c r="L690" s="528">
        <f t="shared" si="627"/>
        <v>0</v>
      </c>
      <c r="M690" s="528">
        <f t="shared" si="627"/>
        <v>143.87257320194078</v>
      </c>
      <c r="N690" s="528">
        <f t="shared" si="627"/>
        <v>149.44243306812567</v>
      </c>
      <c r="O690" s="528">
        <f t="shared" si="627"/>
        <v>164.43538577326203</v>
      </c>
      <c r="P690" s="528">
        <f t="shared" si="627"/>
        <v>0</v>
      </c>
      <c r="Q690" s="528">
        <f t="shared" si="627"/>
        <v>0</v>
      </c>
    </row>
    <row r="691" spans="1:17" s="573" customFormat="1" hidden="1" outlineLevel="1">
      <c r="A691" s="572"/>
      <c r="B691" s="570"/>
      <c r="C691" s="574"/>
      <c r="D691" s="571"/>
      <c r="E691" s="577"/>
      <c r="F691" s="577"/>
      <c r="G691" s="577"/>
      <c r="H691" s="577"/>
      <c r="I691" s="577"/>
      <c r="J691" s="577"/>
      <c r="K691" s="577"/>
      <c r="L691" s="577"/>
      <c r="M691" s="577"/>
      <c r="N691" s="577"/>
      <c r="O691" s="577"/>
      <c r="P691" s="577"/>
      <c r="Q691" s="577"/>
    </row>
    <row r="692" spans="1:17" s="573" customFormat="1" hidden="1" outlineLevel="1" collapsed="1">
      <c r="A692" s="572"/>
      <c r="B692" s="570" t="s">
        <v>994</v>
      </c>
      <c r="C692" s="574"/>
      <c r="D692" s="571"/>
      <c r="E692" s="577"/>
      <c r="F692" s="577"/>
      <c r="G692" s="577"/>
      <c r="H692" s="577"/>
      <c r="I692" s="577"/>
      <c r="J692" s="577"/>
      <c r="K692" s="577"/>
      <c r="L692" s="577"/>
      <c r="M692" s="577"/>
      <c r="N692" s="577"/>
      <c r="O692" s="577"/>
      <c r="P692" s="577"/>
      <c r="Q692" s="577"/>
    </row>
    <row r="693" spans="1:17" s="573" customFormat="1" hidden="1" outlineLevel="2">
      <c r="A693" s="572"/>
      <c r="B693" s="570"/>
      <c r="C693" s="574"/>
      <c r="D693" s="571"/>
      <c r="E693" s="577"/>
      <c r="F693" s="577"/>
      <c r="G693" s="577"/>
      <c r="H693" s="577"/>
      <c r="I693" s="577"/>
      <c r="J693" s="577"/>
      <c r="K693" s="577"/>
      <c r="L693" s="577"/>
      <c r="M693" s="577"/>
      <c r="N693" s="577"/>
      <c r="O693" s="577"/>
      <c r="P693" s="577"/>
      <c r="Q693" s="577"/>
    </row>
    <row r="694" spans="1:17" s="573" customFormat="1" hidden="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71.901109793317957</v>
      </c>
      <c r="M694" s="577">
        <f t="shared" si="628"/>
        <v>66.871100085471042</v>
      </c>
      <c r="N694" s="577">
        <f t="shared" si="628"/>
        <v>66.667181771014384</v>
      </c>
      <c r="O694" s="577">
        <f t="shared" si="628"/>
        <v>69.280103712402479</v>
      </c>
      <c r="P694" s="577">
        <f t="shared" si="628"/>
        <v>0</v>
      </c>
      <c r="Q694" s="577">
        <f t="shared" si="628"/>
        <v>0</v>
      </c>
    </row>
    <row r="695" spans="1:17" s="573" customFormat="1" hidden="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71.901109793317929</v>
      </c>
      <c r="M695" s="577">
        <f t="shared" si="629"/>
        <v>66.826301657046542</v>
      </c>
      <c r="N695" s="577">
        <f t="shared" si="629"/>
        <v>65.298282023851954</v>
      </c>
      <c r="O695" s="577">
        <f t="shared" si="629"/>
        <v>65.392827210219195</v>
      </c>
      <c r="P695" s="577">
        <f t="shared" si="629"/>
        <v>0</v>
      </c>
      <c r="Q695" s="577">
        <f t="shared" si="629"/>
        <v>0</v>
      </c>
    </row>
    <row r="696" spans="1:17" s="573" customFormat="1" hidden="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10.300644735481848</v>
      </c>
      <c r="N696" s="577">
        <f t="shared" si="630"/>
        <v>21.494800159570168</v>
      </c>
      <c r="O696" s="577">
        <f t="shared" si="630"/>
        <v>34.480356997786814</v>
      </c>
      <c r="P696" s="577">
        <f t="shared" si="630"/>
        <v>0</v>
      </c>
      <c r="Q696" s="577">
        <f t="shared" si="630"/>
        <v>0</v>
      </c>
    </row>
    <row r="697" spans="1:17" s="446" customFormat="1" hidden="1" outlineLevel="2">
      <c r="A697" s="586"/>
      <c r="B697" s="587"/>
      <c r="C697" s="588"/>
      <c r="D697" s="589"/>
      <c r="E697" s="590" t="s">
        <v>1176</v>
      </c>
      <c r="F697" s="590"/>
      <c r="G697" s="590" t="s">
        <v>255</v>
      </c>
      <c r="H697" s="590"/>
      <c r="I697" s="590"/>
      <c r="J697" s="610">
        <f t="shared" ref="J697:Q697" si="631" xml:space="preserve"> SUM(J694:J696)</f>
        <v>0</v>
      </c>
      <c r="K697" s="610">
        <f t="shared" si="631"/>
        <v>0</v>
      </c>
      <c r="L697" s="610">
        <f t="shared" si="631"/>
        <v>143.80221958663589</v>
      </c>
      <c r="M697" s="610">
        <f t="shared" si="631"/>
        <v>143.99804647799942</v>
      </c>
      <c r="N697" s="610">
        <f t="shared" si="631"/>
        <v>153.4602639544365</v>
      </c>
      <c r="O697" s="610">
        <f t="shared" si="631"/>
        <v>169.1532879204085</v>
      </c>
      <c r="P697" s="610">
        <f t="shared" si="631"/>
        <v>0</v>
      </c>
      <c r="Q697" s="610">
        <f t="shared" si="631"/>
        <v>0</v>
      </c>
    </row>
    <row r="698" spans="1:17" s="573" customFormat="1" hidden="1" outlineLevel="2">
      <c r="A698" s="572"/>
      <c r="B698" s="570"/>
      <c r="C698" s="574"/>
      <c r="D698" s="571"/>
      <c r="E698" s="577"/>
      <c r="F698" s="577"/>
      <c r="G698" s="577"/>
      <c r="H698" s="577"/>
      <c r="I698" s="577"/>
      <c r="J698" s="577"/>
      <c r="K698" s="577"/>
      <c r="L698" s="577"/>
      <c r="M698" s="577"/>
      <c r="N698" s="577"/>
      <c r="O698" s="577"/>
      <c r="P698" s="577"/>
      <c r="Q698" s="577"/>
    </row>
    <row r="699" spans="1:17" s="573" customFormat="1" hidden="1" outlineLevel="2">
      <c r="A699" s="572"/>
      <c r="B699" s="570"/>
      <c r="C699" s="574"/>
      <c r="D699" s="571"/>
      <c r="E699" s="577" t="s">
        <v>1177</v>
      </c>
      <c r="F699" s="577"/>
      <c r="G699" s="577" t="s">
        <v>255</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72.629389910929845</v>
      </c>
      <c r="N699" s="577">
        <f xml:space="preserve"> M694 * N$22</f>
        <v>71.016254876548558</v>
      </c>
      <c r="O699" s="577">
        <f t="shared" ref="O699:O701" si="635" xml:space="preserve"> N694 * O$22</f>
        <v>72.561361790254281</v>
      </c>
      <c r="P699" s="577">
        <f t="shared" ref="P699:P701" si="636" xml:space="preserve"> O694 * P$22</f>
        <v>0</v>
      </c>
      <c r="Q699" s="577">
        <f t="shared" ref="Q699:Q701" si="637" xml:space="preserve"> P694 * Q$22</f>
        <v>0</v>
      </c>
    </row>
    <row r="700" spans="1:17" s="573" customFormat="1" hidden="1" outlineLevel="2">
      <c r="A700" s="572"/>
      <c r="B700" s="570"/>
      <c r="C700" s="574"/>
      <c r="D700" s="571" t="s">
        <v>719</v>
      </c>
      <c r="E700" s="577" t="s">
        <v>1178</v>
      </c>
      <c r="F700" s="577"/>
      <c r="G700" s="577" t="s">
        <v>255</v>
      </c>
      <c r="H700" s="577"/>
      <c r="I700" s="577"/>
      <c r="J700" s="577">
        <f t="shared" si="632"/>
        <v>0</v>
      </c>
      <c r="K700" s="577">
        <f t="shared" si="633"/>
        <v>0</v>
      </c>
      <c r="L700" s="577">
        <f t="shared" si="634"/>
        <v>0</v>
      </c>
      <c r="M700" s="577">
        <f t="shared" ref="M700:M701" si="638" xml:space="preserve"> L695 * M$22</f>
        <v>72.629389910929817</v>
      </c>
      <c r="N700" s="577">
        <f t="shared" ref="N700:N701" si="639" xml:space="preserve"> M695 * N$22</f>
        <v>70.968679517282794</v>
      </c>
      <c r="O700" s="577">
        <f t="shared" si="635"/>
        <v>71.071434855145299</v>
      </c>
      <c r="P700" s="577">
        <f t="shared" si="636"/>
        <v>0</v>
      </c>
      <c r="Q700" s="577">
        <f t="shared" si="637"/>
        <v>0</v>
      </c>
    </row>
    <row r="701" spans="1:17" s="573" customFormat="1" hidden="1" outlineLevel="2">
      <c r="A701" s="572"/>
      <c r="B701" s="570"/>
      <c r="C701" s="574"/>
      <c r="D701" s="571" t="s">
        <v>719</v>
      </c>
      <c r="E701" s="577" t="s">
        <v>1179</v>
      </c>
      <c r="F701" s="577"/>
      <c r="G701" s="577" t="s">
        <v>255</v>
      </c>
      <c r="H701" s="577"/>
      <c r="I701" s="577"/>
      <c r="J701" s="577">
        <f t="shared" si="632"/>
        <v>0</v>
      </c>
      <c r="K701" s="577">
        <f t="shared" si="633"/>
        <v>0</v>
      </c>
      <c r="L701" s="577">
        <f t="shared" si="634"/>
        <v>0</v>
      </c>
      <c r="M701" s="577">
        <f t="shared" si="638"/>
        <v>0</v>
      </c>
      <c r="N701" s="577">
        <f t="shared" si="639"/>
        <v>10.939153251446083</v>
      </c>
      <c r="O701" s="577">
        <f t="shared" si="635"/>
        <v>23.395198800287528</v>
      </c>
      <c r="P701" s="577">
        <f t="shared" si="636"/>
        <v>0</v>
      </c>
      <c r="Q701" s="577">
        <f t="shared" si="637"/>
        <v>0</v>
      </c>
    </row>
    <row r="702" spans="1:17" s="446" customFormat="1" hidden="1" outlineLevel="2">
      <c r="A702" s="586"/>
      <c r="B702" s="587"/>
      <c r="C702" s="588"/>
      <c r="D702" s="589"/>
      <c r="E702" s="590" t="s">
        <v>1180</v>
      </c>
      <c r="F702" s="590"/>
      <c r="G702" s="590" t="s">
        <v>255</v>
      </c>
      <c r="H702" s="590"/>
      <c r="I702" s="590"/>
      <c r="J702" s="610">
        <f t="shared" ref="J702" si="640" xml:space="preserve"> SUM(J699:J701)</f>
        <v>0</v>
      </c>
      <c r="K702" s="610">
        <f t="shared" ref="K702:Q702" si="641" xml:space="preserve"> SUM(K699:K701)</f>
        <v>0</v>
      </c>
      <c r="L702" s="610">
        <f t="shared" si="641"/>
        <v>0</v>
      </c>
      <c r="M702" s="610">
        <f t="shared" si="641"/>
        <v>145.25877982185966</v>
      </c>
      <c r="N702" s="610">
        <f t="shared" si="641"/>
        <v>152.92408764527741</v>
      </c>
      <c r="O702" s="610">
        <f t="shared" si="641"/>
        <v>167.02799544568711</v>
      </c>
      <c r="P702" s="610">
        <f t="shared" si="641"/>
        <v>0</v>
      </c>
      <c r="Q702" s="610">
        <f t="shared" si="641"/>
        <v>0</v>
      </c>
    </row>
    <row r="703" spans="1:17" s="573" customFormat="1" hidden="1" outlineLevel="2">
      <c r="A703" s="572"/>
      <c r="B703" s="570"/>
      <c r="C703" s="574"/>
      <c r="D703" s="571"/>
      <c r="E703" s="577"/>
      <c r="F703" s="577"/>
      <c r="G703" s="577"/>
      <c r="H703" s="577"/>
      <c r="I703" s="577"/>
      <c r="J703" s="577"/>
      <c r="K703" s="577"/>
      <c r="L703" s="577"/>
      <c r="M703" s="577"/>
      <c r="N703" s="577"/>
      <c r="O703" s="577"/>
      <c r="P703" s="577"/>
      <c r="Q703" s="577"/>
    </row>
    <row r="704" spans="1:17" s="573" customFormat="1" hidden="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145.25877982185966</v>
      </c>
      <c r="N704" s="577">
        <f t="shared" si="642"/>
        <v>152.92408764527741</v>
      </c>
      <c r="O704" s="577">
        <f t="shared" si="642"/>
        <v>167.02799544568711</v>
      </c>
      <c r="P704" s="577">
        <f t="shared" si="642"/>
        <v>0</v>
      </c>
      <c r="Q704" s="577">
        <f t="shared" si="642"/>
        <v>0</v>
      </c>
    </row>
    <row r="705" spans="1:17" s="573" customFormat="1" hidden="1" outlineLevel="2">
      <c r="A705" s="572"/>
      <c r="B705" s="570"/>
      <c r="C705" s="574"/>
      <c r="D705" s="571" t="s">
        <v>631</v>
      </c>
      <c r="E705" s="577" t="s">
        <v>1181</v>
      </c>
      <c r="F705" s="577"/>
      <c r="G705" s="577" t="s">
        <v>255</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143.80221958663589</v>
      </c>
      <c r="N705" s="577">
        <f t="shared" ref="N705" si="647" xml:space="preserve"> M697</f>
        <v>143.99804647799942</v>
      </c>
      <c r="O705" s="577">
        <f t="shared" ref="O705" si="648" xml:space="preserve"> N697</f>
        <v>153.4602639544365</v>
      </c>
      <c r="P705" s="577">
        <f t="shared" ref="P705" si="649" xml:space="preserve"> O697</f>
        <v>169.1532879204085</v>
      </c>
      <c r="Q705" s="577">
        <f t="shared" ref="Q705" si="650" xml:space="preserve"> P697</f>
        <v>0</v>
      </c>
    </row>
    <row r="706" spans="1:17" s="259" customFormat="1" hidden="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1</v>
      </c>
      <c r="P706" s="266">
        <f t="shared" si="651"/>
        <v>0</v>
      </c>
      <c r="Q706" s="266">
        <f t="shared" si="651"/>
        <v>0</v>
      </c>
    </row>
    <row r="707" spans="1:17" s="573" customFormat="1" hidden="1" outlineLevel="2">
      <c r="A707" s="572"/>
      <c r="B707" s="570"/>
      <c r="C707" s="574"/>
      <c r="D707" s="571"/>
      <c r="E707" s="610" t="s">
        <v>1182</v>
      </c>
      <c r="F707" s="610"/>
      <c r="G707" s="610" t="s">
        <v>255</v>
      </c>
      <c r="H707" s="610"/>
      <c r="I707" s="610"/>
      <c r="J707" s="610">
        <f t="shared" ref="J707:Q707" si="652" xml:space="preserve"> J706 * (J704 - J705)</f>
        <v>0</v>
      </c>
      <c r="K707" s="610">
        <f t="shared" si="652"/>
        <v>0</v>
      </c>
      <c r="L707" s="610">
        <f t="shared" si="652"/>
        <v>0</v>
      </c>
      <c r="M707" s="610">
        <f t="shared" si="652"/>
        <v>1.4565602352237761</v>
      </c>
      <c r="N707" s="610">
        <f t="shared" si="652"/>
        <v>8.9260411672779867</v>
      </c>
      <c r="O707" s="610">
        <f t="shared" si="652"/>
        <v>13.567731491250612</v>
      </c>
      <c r="P707" s="610">
        <f t="shared" si="652"/>
        <v>0</v>
      </c>
      <c r="Q707" s="610">
        <f t="shared" si="652"/>
        <v>0</v>
      </c>
    </row>
    <row r="708" spans="1:17" s="617" customFormat="1" hidden="1" outlineLevel="1">
      <c r="A708" s="612"/>
      <c r="B708" s="613"/>
      <c r="C708" s="614"/>
      <c r="D708" s="615"/>
      <c r="E708" s="616"/>
    </row>
    <row r="709" spans="1:17" hidden="1" outlineLevel="1" collapsed="1">
      <c r="B709" s="85" t="s">
        <v>759</v>
      </c>
      <c r="D709" s="83"/>
    </row>
    <row r="710" spans="1:17" hidden="1" outlineLevel="2">
      <c r="D710" s="83"/>
    </row>
    <row r="711" spans="1:17" s="187" customFormat="1" hidden="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hidden="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143.87257320194078</v>
      </c>
      <c r="N712" s="618">
        <f t="shared" si="653"/>
        <v>149.44243306812567</v>
      </c>
      <c r="O712" s="618">
        <f t="shared" si="653"/>
        <v>164.43538577326203</v>
      </c>
      <c r="P712" s="618">
        <f t="shared" si="653"/>
        <v>0</v>
      </c>
      <c r="Q712" s="618">
        <f t="shared" si="653"/>
        <v>0</v>
      </c>
    </row>
    <row r="713" spans="1:17" s="192" customFormat="1" hidden="1" outlineLevel="2">
      <c r="A713" s="188"/>
      <c r="B713" s="304"/>
      <c r="C713" s="190"/>
      <c r="D713" s="191"/>
      <c r="E713" s="195" t="s">
        <v>1183</v>
      </c>
      <c r="F713" s="618"/>
      <c r="G713" s="195" t="s">
        <v>255</v>
      </c>
      <c r="H713" s="618"/>
      <c r="I713" s="618"/>
      <c r="J713" s="618">
        <f t="shared" ref="J713:Q713" si="654" xml:space="preserve"> J711 * J712</f>
        <v>0</v>
      </c>
      <c r="K713" s="618">
        <f t="shared" si="654"/>
        <v>0</v>
      </c>
      <c r="L713" s="618">
        <f t="shared" si="654"/>
        <v>0</v>
      </c>
      <c r="M713" s="618">
        <f t="shared" si="654"/>
        <v>57.549029280776317</v>
      </c>
      <c r="N713" s="618">
        <f t="shared" si="654"/>
        <v>59.776973227250267</v>
      </c>
      <c r="O713" s="618">
        <f t="shared" si="654"/>
        <v>65.774154309304819</v>
      </c>
      <c r="P713" s="618">
        <f t="shared" si="654"/>
        <v>0</v>
      </c>
      <c r="Q713" s="618">
        <f t="shared" si="654"/>
        <v>0</v>
      </c>
    </row>
    <row r="714" spans="1:17" s="192" customFormat="1" hidden="1" outlineLevel="2">
      <c r="A714" s="188"/>
      <c r="B714" s="304"/>
      <c r="C714" s="190"/>
      <c r="D714" s="191"/>
      <c r="E714" s="195" t="s">
        <v>1184</v>
      </c>
      <c r="F714" s="618"/>
      <c r="G714" s="195" t="s">
        <v>255</v>
      </c>
      <c r="H714" s="618"/>
      <c r="I714" s="618"/>
      <c r="J714" s="618">
        <f t="shared" ref="J714:Q714" si="655" xml:space="preserve"> J654 * J$13</f>
        <v>0</v>
      </c>
      <c r="K714" s="618">
        <f t="shared" si="655"/>
        <v>0</v>
      </c>
      <c r="L714" s="618">
        <f t="shared" si="655"/>
        <v>0</v>
      </c>
      <c r="M714" s="618">
        <f t="shared" si="655"/>
        <v>137.42231730416796</v>
      </c>
      <c r="N714" s="618">
        <f t="shared" si="655"/>
        <v>137.68432797627668</v>
      </c>
      <c r="O714" s="618">
        <f t="shared" si="655"/>
        <v>139.27727290757974</v>
      </c>
      <c r="P714" s="618">
        <f t="shared" si="655"/>
        <v>0</v>
      </c>
      <c r="Q714" s="618">
        <f t="shared" si="655"/>
        <v>0</v>
      </c>
    </row>
    <row r="715" spans="1:17" s="137" customFormat="1" hidden="1" outlineLevel="2">
      <c r="A715" s="369"/>
      <c r="B715" s="269"/>
      <c r="C715" s="370"/>
      <c r="D715" s="371"/>
      <c r="E715" s="275" t="s">
        <v>1185</v>
      </c>
      <c r="F715" s="585"/>
      <c r="G715" s="585" t="s">
        <v>255</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54.96892692166719</v>
      </c>
      <c r="N715" s="525">
        <f t="shared" ref="N715" si="660" xml:space="preserve"> N711 * N714</f>
        <v>55.073731190510671</v>
      </c>
      <c r="O715" s="525">
        <f t="shared" ref="O715" si="661" xml:space="preserve"> O711 * O714</f>
        <v>55.7109091630319</v>
      </c>
      <c r="P715" s="525">
        <f t="shared" ref="P715" si="662" xml:space="preserve"> P711 * P714</f>
        <v>0</v>
      </c>
      <c r="Q715" s="525">
        <f t="shared" ref="Q715" si="663" xml:space="preserve"> Q711 * Q714</f>
        <v>0</v>
      </c>
    </row>
    <row r="716" spans="1:17" s="192" customFormat="1" hidden="1" outlineLevel="1">
      <c r="A716" s="188"/>
      <c r="B716" s="85"/>
      <c r="C716" s="190"/>
      <c r="D716" s="191"/>
      <c r="E716" s="195"/>
    </row>
    <row r="717" spans="1:17" s="192" customFormat="1" hidden="1" outlineLevel="1" collapsed="1">
      <c r="A717" s="188"/>
      <c r="B717" s="85" t="s">
        <v>761</v>
      </c>
      <c r="C717" s="190"/>
      <c r="D717" s="191"/>
      <c r="E717" s="195"/>
    </row>
    <row r="718" spans="1:17" s="192" customFormat="1" hidden="1" outlineLevel="2">
      <c r="A718" s="188"/>
      <c r="B718" s="304"/>
      <c r="C718" s="190"/>
      <c r="D718" s="191"/>
      <c r="E718" s="195"/>
    </row>
    <row r="719" spans="1:17" s="187" customFormat="1" hidden="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0.30715000000000003</v>
      </c>
      <c r="N719" s="291">
        <f xml:space="preserve"> Inp!N$214</f>
        <v>0.30374999999999996</v>
      </c>
      <c r="O719" s="291">
        <f xml:space="preserve"> Inp!O$214</f>
        <v>0</v>
      </c>
      <c r="P719" s="291">
        <f xml:space="preserve"> Inp!P$214</f>
        <v>0</v>
      </c>
      <c r="Q719" s="291">
        <f xml:space="preserve"> Inp!Q$214</f>
        <v>0</v>
      </c>
    </row>
    <row r="720" spans="1:17" s="192" customFormat="1" hidden="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143.87257320194078</v>
      </c>
      <c r="N720" s="618">
        <f t="shared" si="664"/>
        <v>149.44243306812567</v>
      </c>
      <c r="O720" s="618">
        <f t="shared" si="664"/>
        <v>164.43538577326203</v>
      </c>
      <c r="P720" s="618">
        <f t="shared" si="664"/>
        <v>0</v>
      </c>
      <c r="Q720" s="618">
        <f t="shared" si="664"/>
        <v>0</v>
      </c>
    </row>
    <row r="721" spans="1:17" s="310" customFormat="1" hidden="1" outlineLevel="2">
      <c r="A721" s="306"/>
      <c r="B721" s="307"/>
      <c r="C721" s="308"/>
      <c r="D721" s="250"/>
      <c r="E721" s="619" t="s">
        <v>1186</v>
      </c>
      <c r="F721" s="397"/>
      <c r="G721" s="397" t="s">
        <v>255</v>
      </c>
      <c r="H721" s="397"/>
      <c r="I721" s="397"/>
      <c r="J721" s="619">
        <f t="shared" ref="J721:Q721" si="665" xml:space="preserve"> J719 * J720</f>
        <v>0</v>
      </c>
      <c r="K721" s="619">
        <f t="shared" si="665"/>
        <v>0</v>
      </c>
      <c r="L721" s="619">
        <f t="shared" si="665"/>
        <v>0</v>
      </c>
      <c r="M721" s="619">
        <f t="shared" si="665"/>
        <v>44.190460858976117</v>
      </c>
      <c r="N721" s="619">
        <f t="shared" si="665"/>
        <v>45.393139044443167</v>
      </c>
      <c r="O721" s="619">
        <f t="shared" si="665"/>
        <v>0</v>
      </c>
      <c r="P721" s="619">
        <f t="shared" si="665"/>
        <v>0</v>
      </c>
      <c r="Q721" s="619">
        <f t="shared" si="665"/>
        <v>0</v>
      </c>
    </row>
    <row r="722" spans="1:17" s="259" customFormat="1" hidden="1" outlineLevel="2">
      <c r="A722" s="256"/>
      <c r="B722" s="257"/>
      <c r="C722" s="258"/>
      <c r="D722" s="255"/>
      <c r="E722" s="274" t="s">
        <v>1184</v>
      </c>
      <c r="F722" s="398"/>
      <c r="G722" s="398" t="s">
        <v>255</v>
      </c>
      <c r="H722" s="398"/>
      <c r="I722" s="398"/>
      <c r="J722" s="274">
        <f t="shared" ref="J722:Q722" si="666" xml:space="preserve"> J654 * J$13</f>
        <v>0</v>
      </c>
      <c r="K722" s="274">
        <f t="shared" si="666"/>
        <v>0</v>
      </c>
      <c r="L722" s="274">
        <f t="shared" si="666"/>
        <v>0</v>
      </c>
      <c r="M722" s="274">
        <f t="shared" si="666"/>
        <v>137.42231730416796</v>
      </c>
      <c r="N722" s="274">
        <f t="shared" si="666"/>
        <v>137.68432797627668</v>
      </c>
      <c r="O722" s="274">
        <f t="shared" si="666"/>
        <v>139.27727290757974</v>
      </c>
      <c r="P722" s="274">
        <f t="shared" si="666"/>
        <v>0</v>
      </c>
      <c r="Q722" s="274">
        <f t="shared" si="666"/>
        <v>0</v>
      </c>
    </row>
    <row r="723" spans="1:17" s="259" customFormat="1" hidden="1" outlineLevel="2">
      <c r="A723" s="256"/>
      <c r="B723" s="257"/>
      <c r="C723" s="258"/>
      <c r="D723" s="255"/>
      <c r="E723" s="311" t="s">
        <v>1187</v>
      </c>
      <c r="F723" s="620"/>
      <c r="G723" s="620" t="s">
        <v>255</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42.209264759975191</v>
      </c>
      <c r="N723" s="311">
        <f t="shared" ref="N723" si="671" xml:space="preserve"> N719 * N722</f>
        <v>41.821614622794037</v>
      </c>
      <c r="O723" s="311">
        <f t="shared" ref="O723" si="672" xml:space="preserve"> O719 * O722</f>
        <v>0</v>
      </c>
      <c r="P723" s="311">
        <f t="shared" ref="P723" si="673" xml:space="preserve"> P719 * P722</f>
        <v>0</v>
      </c>
      <c r="Q723" s="311">
        <f t="shared" ref="Q723" si="674" xml:space="preserve"> Q719 * Q722</f>
        <v>0</v>
      </c>
    </row>
    <row r="724" spans="1:17" s="148" customFormat="1" hidden="1" outlineLevel="1">
      <c r="A724" s="143"/>
      <c r="B724" s="144"/>
      <c r="C724" s="145"/>
      <c r="D724" s="146"/>
      <c r="E724" s="147"/>
      <c r="G724" s="149"/>
    </row>
    <row r="725" spans="1:17" s="240" customFormat="1" hidden="1" outlineLevel="1" collapsed="1">
      <c r="A725" s="237"/>
      <c r="B725" s="304" t="s">
        <v>1007</v>
      </c>
      <c r="C725" s="238"/>
      <c r="D725" s="239"/>
      <c r="E725" s="196"/>
      <c r="F725" s="196"/>
      <c r="G725" s="196"/>
      <c r="H725" s="196"/>
      <c r="I725" s="196"/>
      <c r="J725" s="196"/>
      <c r="K725" s="196"/>
      <c r="L725" s="196"/>
      <c r="M725" s="196"/>
      <c r="N725" s="196"/>
      <c r="O725" s="196"/>
      <c r="P725" s="196"/>
      <c r="Q725" s="196"/>
    </row>
    <row r="726" spans="1:17" s="240" customFormat="1" hidden="1" outlineLevel="2">
      <c r="A726" s="237"/>
      <c r="B726" s="241"/>
      <c r="C726" s="238"/>
      <c r="D726" s="239"/>
      <c r="E726" s="266"/>
      <c r="F726" s="266"/>
      <c r="G726" s="266"/>
      <c r="H726" s="266"/>
      <c r="I726" s="266"/>
      <c r="J726" s="266"/>
      <c r="K726" s="266"/>
      <c r="L726" s="266"/>
      <c r="M726" s="266"/>
      <c r="N726" s="266"/>
      <c r="O726" s="266"/>
      <c r="P726" s="266"/>
      <c r="Q726" s="266"/>
    </row>
    <row r="727" spans="1:17" s="240" customFormat="1" hidden="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143.80221958663589</v>
      </c>
      <c r="N727" s="274">
        <f t="shared" si="675"/>
        <v>143.99804647799942</v>
      </c>
      <c r="O727" s="274">
        <f t="shared" si="675"/>
        <v>153.4602639544365</v>
      </c>
      <c r="P727" s="274">
        <f t="shared" si="675"/>
        <v>169.1532879204085</v>
      </c>
      <c r="Q727" s="274">
        <f t="shared" si="675"/>
        <v>0</v>
      </c>
    </row>
    <row r="728" spans="1:17" s="240" customFormat="1" hidden="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1.4565602352237761</v>
      </c>
      <c r="N728" s="274">
        <f t="shared" si="676"/>
        <v>8.9260411672779867</v>
      </c>
      <c r="O728" s="274">
        <f t="shared" si="676"/>
        <v>13.567731491250612</v>
      </c>
      <c r="P728" s="274">
        <f t="shared" si="676"/>
        <v>0</v>
      </c>
      <c r="Q728" s="274">
        <f t="shared" si="676"/>
        <v>0</v>
      </c>
    </row>
    <row r="729" spans="1:17" s="240" customFormat="1" hidden="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1.0101289134438307</v>
      </c>
      <c r="N729" s="267">
        <f t="shared" ref="N729" si="680" xml:space="preserve"> IF( N727 &lt;&gt; 0, 1 + N728 / N727, 0)</f>
        <v>1.0619872379216042</v>
      </c>
      <c r="O729" s="267">
        <f t="shared" ref="O729" si="681" xml:space="preserve"> IF( O727 &lt;&gt; 0, 1 + O728 / O727, 0)</f>
        <v>1.0884120171673819</v>
      </c>
      <c r="P729" s="267">
        <f t="shared" ref="P729" si="682" xml:space="preserve"> IF( P727 &lt;&gt; 0, 1 + P728 / P727, 0)</f>
        <v>1</v>
      </c>
      <c r="Q729" s="267">
        <f t="shared" ref="Q729" si="683" xml:space="preserve"> IF( Q727 &lt;&gt; 0, 1 + Q728 / Q727, 0)</f>
        <v>0</v>
      </c>
    </row>
    <row r="730" spans="1:17" s="581" customFormat="1" hidden="1" outlineLevel="2">
      <c r="A730" s="578"/>
      <c r="B730" s="579"/>
      <c r="C730" s="580"/>
      <c r="E730" s="581" t="s">
        <v>1189</v>
      </c>
      <c r="G730" s="581" t="s">
        <v>446</v>
      </c>
      <c r="J730" s="581">
        <f t="shared" ref="J730:Q730" si="684" xml:space="preserve"> IF( J727 &lt;&gt; 0, J728 / J727, 0)</f>
        <v>0</v>
      </c>
      <c r="K730" s="581">
        <f t="shared" si="684"/>
        <v>0</v>
      </c>
      <c r="L730" s="581">
        <f t="shared" si="684"/>
        <v>0</v>
      </c>
      <c r="M730" s="581">
        <f t="shared" si="684"/>
        <v>1.0128913443830738E-2</v>
      </c>
      <c r="N730" s="581">
        <f t="shared" si="684"/>
        <v>6.1987237921604314E-2</v>
      </c>
      <c r="O730" s="581">
        <f t="shared" si="684"/>
        <v>8.8412017167381993E-2</v>
      </c>
      <c r="P730" s="581">
        <f t="shared" si="684"/>
        <v>0</v>
      </c>
      <c r="Q730" s="581">
        <f t="shared" si="684"/>
        <v>0</v>
      </c>
    </row>
    <row r="731" spans="1:17" s="240" customFormat="1" hidden="1" outlineLevel="2">
      <c r="A731" s="237"/>
      <c r="B731" s="241"/>
      <c r="C731" s="238"/>
      <c r="D731" s="239"/>
      <c r="E731" s="266"/>
      <c r="F731" s="266"/>
      <c r="G731" s="266"/>
      <c r="H731" s="266"/>
      <c r="I731" s="266"/>
      <c r="J731" s="266"/>
      <c r="K731" s="266"/>
      <c r="L731" s="266"/>
      <c r="M731" s="266"/>
      <c r="N731" s="266"/>
      <c r="O731" s="266"/>
      <c r="P731" s="266"/>
      <c r="Q731" s="266"/>
    </row>
    <row r="732" spans="1:17" s="240" customFormat="1" hidden="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72.052481902777629</v>
      </c>
      <c r="N732" s="274">
        <f t="shared" si="685"/>
        <v>68.499766104217642</v>
      </c>
      <c r="O732" s="274">
        <f t="shared" si="685"/>
        <v>66.708291563895131</v>
      </c>
      <c r="P732" s="274">
        <f t="shared" si="685"/>
        <v>0</v>
      </c>
      <c r="Q732" s="274">
        <f t="shared" si="685"/>
        <v>0</v>
      </c>
    </row>
    <row r="733" spans="1:17" s="240" customFormat="1" hidden="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0.62559665984713209</v>
      </c>
      <c r="N733" s="274">
        <f t="shared" si="686"/>
        <v>3.9566862064164092</v>
      </c>
      <c r="O733" s="274">
        <f t="shared" si="686"/>
        <v>8.5879846152185149</v>
      </c>
      <c r="P733" s="274">
        <f t="shared" si="686"/>
        <v>0</v>
      </c>
      <c r="Q733" s="274">
        <f t="shared" si="686"/>
        <v>0</v>
      </c>
    </row>
    <row r="734" spans="1:17" s="240" customFormat="1" hidden="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72.047862730181748</v>
      </c>
      <c r="N734" s="274">
        <f t="shared" si="687"/>
        <v>68.361489809208848</v>
      </c>
      <c r="O734" s="274">
        <f t="shared" si="687"/>
        <v>64.83553689489203</v>
      </c>
      <c r="P734" s="274">
        <f t="shared" si="687"/>
        <v>0</v>
      </c>
      <c r="Q734" s="274">
        <f t="shared" si="687"/>
        <v>0</v>
      </c>
    </row>
    <row r="735" spans="1:17" s="240" customFormat="1" hidden="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0.58152718074811283</v>
      </c>
      <c r="N735" s="274">
        <f t="shared" si="688"/>
        <v>2.6071897080740083</v>
      </c>
      <c r="O735" s="274">
        <f t="shared" si="688"/>
        <v>6.2358979602532658</v>
      </c>
      <c r="P735" s="274">
        <f t="shared" si="688"/>
        <v>0</v>
      </c>
      <c r="Q735" s="274">
        <f t="shared" si="688"/>
        <v>0</v>
      </c>
    </row>
    <row r="736" spans="1:17" s="240" customFormat="1" hidden="1" outlineLevel="2">
      <c r="A736" s="237"/>
      <c r="B736" s="241"/>
      <c r="C736" s="238"/>
      <c r="D736" s="239"/>
      <c r="E736" s="266" t="s">
        <v>1190</v>
      </c>
      <c r="F736" s="266"/>
      <c r="G736" s="266" t="s">
        <v>255</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4.8688651694900997E-2</v>
      </c>
      <c r="N736" s="274">
        <f t="shared" ref="N736" si="692" xml:space="preserve"> N732 + N733 - N734 - N735</f>
        <v>1.4877727933511924</v>
      </c>
      <c r="O736" s="274">
        <f t="shared" ref="O736" si="693" xml:space="preserve"> O732 + O733 - O734 - O735</f>
        <v>4.2248413239683513</v>
      </c>
      <c r="P736" s="274">
        <f t="shared" ref="P736" si="694" xml:space="preserve"> P732 + P733 - P734 - P735</f>
        <v>0</v>
      </c>
      <c r="Q736" s="274">
        <f t="shared" ref="Q736" si="695" xml:space="preserve"> Q732 + Q733 - Q734 - Q735</f>
        <v>0</v>
      </c>
    </row>
    <row r="737" spans="1:17" s="240" customFormat="1" hidden="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1.0003385806688858</v>
      </c>
      <c r="N737" s="267">
        <f t="shared" ref="N737" si="700" xml:space="preserve"> IF( N727 &lt;&gt; 0, 1 + N736 / N727, 0)</f>
        <v>1.0103318956731715</v>
      </c>
      <c r="O737" s="267">
        <f t="shared" ref="O737" si="701" xml:space="preserve"> IF( O727 &lt;&gt; 0, 1 + O736 / O727, 0)</f>
        <v>1.0275305229842608</v>
      </c>
      <c r="P737" s="267">
        <f t="shared" ref="P737" si="702" xml:space="preserve"> IF( P727 &lt;&gt; 0, 1 + P736 / P727, 0)</f>
        <v>1</v>
      </c>
      <c r="Q737" s="267">
        <f t="shared" ref="Q737" si="703" xml:space="preserve"> IF( Q727 &lt;&gt; 0, 1 + Q736 / Q727, 0)</f>
        <v>0</v>
      </c>
    </row>
    <row r="738" spans="1:17" s="581" customFormat="1" hidden="1" outlineLevel="2">
      <c r="A738" s="578"/>
      <c r="B738" s="579"/>
      <c r="C738" s="580"/>
      <c r="E738" s="581" t="s">
        <v>1192</v>
      </c>
      <c r="G738" s="581" t="s">
        <v>446</v>
      </c>
      <c r="J738" s="581">
        <f t="shared" ref="J738:Q738" si="704" xml:space="preserve"> IF( J727 &lt;&gt; 0, J736 / J727, 0)</f>
        <v>0</v>
      </c>
      <c r="K738" s="581">
        <f t="shared" si="704"/>
        <v>0</v>
      </c>
      <c r="L738" s="581">
        <f t="shared" si="704"/>
        <v>0</v>
      </c>
      <c r="M738" s="581">
        <f t="shared" si="704"/>
        <v>3.3858066888576611E-4</v>
      </c>
      <c r="N738" s="581">
        <f t="shared" si="704"/>
        <v>1.0331895673171511E-2</v>
      </c>
      <c r="O738" s="581">
        <f t="shared" si="704"/>
        <v>2.7530522984260852E-2</v>
      </c>
      <c r="P738" s="581">
        <f t="shared" si="704"/>
        <v>0</v>
      </c>
      <c r="Q738" s="581">
        <f t="shared" si="704"/>
        <v>0</v>
      </c>
    </row>
    <row r="739" spans="1:17" s="240" customFormat="1" hidden="1" outlineLevel="2">
      <c r="A739" s="237"/>
      <c r="B739" s="241"/>
      <c r="C739" s="238"/>
      <c r="D739" s="239"/>
      <c r="E739" s="266"/>
      <c r="F739" s="266"/>
      <c r="G739" s="266"/>
      <c r="H739" s="266"/>
      <c r="I739" s="266"/>
      <c r="J739" s="266"/>
      <c r="K739" s="266"/>
      <c r="L739" s="266"/>
      <c r="M739" s="266"/>
      <c r="N739" s="266"/>
      <c r="O739" s="266"/>
      <c r="P739" s="266"/>
      <c r="Q739" s="266"/>
    </row>
    <row r="740" spans="1:17" s="581" customFormat="1" hidden="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1.0128913443830738E-2</v>
      </c>
      <c r="N740" s="581">
        <f t="shared" ref="N740:Q740" si="706" xml:space="preserve"> N730</f>
        <v>6.1987237921604314E-2</v>
      </c>
      <c r="O740" s="581">
        <f t="shared" si="706"/>
        <v>8.8412017167381993E-2</v>
      </c>
      <c r="P740" s="581">
        <f t="shared" si="706"/>
        <v>0</v>
      </c>
      <c r="Q740" s="581">
        <f t="shared" si="706"/>
        <v>0</v>
      </c>
    </row>
    <row r="741" spans="1:17" s="581" customFormat="1" hidden="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3.3858066888576611E-4</v>
      </c>
      <c r="N741" s="581">
        <f t="shared" ref="N741:Q741" si="708" xml:space="preserve"> N738</f>
        <v>1.0331895673171511E-2</v>
      </c>
      <c r="O741" s="581">
        <f t="shared" si="708"/>
        <v>2.7530522984260852E-2</v>
      </c>
      <c r="P741" s="581">
        <f t="shared" si="708"/>
        <v>0</v>
      </c>
      <c r="Q741" s="581">
        <f t="shared" si="708"/>
        <v>0</v>
      </c>
    </row>
    <row r="742" spans="1:17" s="197" customFormat="1" hidden="1" outlineLevel="2">
      <c r="A742" s="582"/>
      <c r="B742" s="583"/>
      <c r="C742" s="584"/>
      <c r="E742" s="197" t="s">
        <v>1193</v>
      </c>
      <c r="G742" s="197" t="s">
        <v>446</v>
      </c>
      <c r="J742" s="197">
        <f xml:space="preserve"> (1 + J740) * (1 + J741) -1</f>
        <v>0</v>
      </c>
      <c r="K742" s="197">
        <f t="shared" ref="K742" si="709" xml:space="preserve"> (1 + K740) * (1 + K741) -1</f>
        <v>0</v>
      </c>
      <c r="L742" s="197">
        <f t="shared" ref="L742" si="710" xml:space="preserve"> (1 + L740) * (1 + L741) -1</f>
        <v>0</v>
      </c>
      <c r="M742" s="197">
        <f t="shared" ref="M742" si="711" xml:space="preserve"> (1 + M740) * (1 + M741) -1</f>
        <v>1.0470923567005519E-2</v>
      </c>
      <c r="N742" s="197">
        <f t="shared" ref="N742" si="712" xml:space="preserve"> (1 + N740) * (1 + N741) -1</f>
        <v>7.2959579270049701E-2</v>
      </c>
      <c r="O742" s="197">
        <f t="shared" ref="O742" si="713" xml:space="preserve"> (1 + O740) * (1 + O741) -1</f>
        <v>0.11837656922235418</v>
      </c>
      <c r="P742" s="197">
        <f t="shared" ref="P742" si="714" xml:space="preserve"> (1 + P740) * (1 + P741) -1</f>
        <v>0</v>
      </c>
      <c r="Q742" s="197">
        <f t="shared" ref="Q742" si="715" xml:space="preserve"> (1 + Q740) * (1 + Q741) -1</f>
        <v>0</v>
      </c>
    </row>
    <row r="743" spans="1:17" s="137" customFormat="1" hidden="1" outlineLevel="2">
      <c r="A743" s="369"/>
      <c r="B743" s="380"/>
      <c r="C743" s="370"/>
      <c r="D743" s="371"/>
      <c r="E743" s="275"/>
      <c r="F743" s="275"/>
      <c r="G743" s="275"/>
      <c r="H743" s="275"/>
      <c r="I743" s="275"/>
      <c r="J743" s="197"/>
      <c r="K743" s="197"/>
      <c r="L743" s="197"/>
      <c r="M743" s="197"/>
      <c r="N743" s="197"/>
      <c r="O743" s="197"/>
      <c r="P743" s="197"/>
      <c r="Q743" s="197"/>
    </row>
    <row r="744" spans="1:17" s="259" customFormat="1" hidden="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ollapsed="1">
      <c r="A746" s="33" t="s">
        <v>1194</v>
      </c>
      <c r="D746" s="253"/>
    </row>
    <row r="747" spans="1:17" s="259" customFormat="1" hidden="1" outlineLevel="1">
      <c r="A747" s="256"/>
      <c r="B747" s="257"/>
      <c r="C747" s="258"/>
      <c r="D747" s="255"/>
      <c r="E747" s="196"/>
      <c r="F747" s="196"/>
      <c r="G747" s="196"/>
      <c r="H747" s="196"/>
      <c r="I747" s="196"/>
      <c r="J747" s="196"/>
      <c r="K747" s="196"/>
      <c r="L747" s="196"/>
      <c r="M747" s="196"/>
      <c r="N747" s="196"/>
      <c r="O747" s="196"/>
      <c r="P747" s="196"/>
      <c r="Q747" s="196"/>
    </row>
    <row r="748" spans="1:17" s="259" customFormat="1" hidden="1" outlineLevel="1" collapsed="1">
      <c r="A748" s="256"/>
      <c r="B748" s="257" t="s">
        <v>942</v>
      </c>
      <c r="C748" s="258"/>
      <c r="D748" s="255"/>
      <c r="E748" s="196"/>
      <c r="F748" s="196"/>
      <c r="G748" s="196"/>
      <c r="H748" s="196"/>
      <c r="I748" s="196"/>
      <c r="J748" s="196"/>
      <c r="K748" s="196"/>
      <c r="L748" s="196"/>
      <c r="M748" s="196"/>
      <c r="N748" s="196"/>
      <c r="O748" s="196"/>
      <c r="P748" s="196"/>
      <c r="Q748" s="196"/>
    </row>
    <row r="749" spans="1:17" s="259" customFormat="1" hidden="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hidden="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0</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hidden="1" outlineLevel="2">
      <c r="A751" s="256"/>
      <c r="B751" s="257"/>
      <c r="C751" s="258"/>
      <c r="D751" s="255"/>
      <c r="E751" s="181" t="s">
        <v>944</v>
      </c>
      <c r="F751" s="181">
        <v>0.5</v>
      </c>
      <c r="G751" s="181" t="s">
        <v>446</v>
      </c>
      <c r="H751" s="196"/>
      <c r="I751" s="196"/>
      <c r="J751" s="196"/>
      <c r="K751" s="196"/>
      <c r="L751" s="196"/>
      <c r="M751" s="196"/>
      <c r="N751" s="196"/>
      <c r="O751" s="196"/>
      <c r="P751" s="196"/>
      <c r="Q751" s="196"/>
    </row>
    <row r="752" spans="1:17" s="292" customFormat="1" hidden="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hidden="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hidden="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hidden="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hidden="1" outlineLevel="2">
      <c r="A756" s="256"/>
      <c r="B756" s="257"/>
      <c r="C756" s="258"/>
      <c r="D756" s="255"/>
      <c r="E756" s="196" t="s">
        <v>1195</v>
      </c>
      <c r="F756" s="274"/>
      <c r="G756" s="196" t="s">
        <v>255</v>
      </c>
      <c r="H756" s="196"/>
      <c r="I756" s="196"/>
      <c r="J756" s="274">
        <f t="shared" ref="J756:Q756" si="724" xml:space="preserve"> (1 - $F751) * J750 * J755</f>
        <v>0</v>
      </c>
      <c r="K756" s="274">
        <f t="shared" si="724"/>
        <v>0</v>
      </c>
      <c r="L756" s="274">
        <f t="shared" si="724"/>
        <v>0</v>
      </c>
      <c r="M756" s="274">
        <f t="shared" si="724"/>
        <v>0</v>
      </c>
      <c r="N756" s="274">
        <f t="shared" si="724"/>
        <v>0</v>
      </c>
      <c r="O756" s="274">
        <f t="shared" si="724"/>
        <v>0</v>
      </c>
      <c r="P756" s="274">
        <f t="shared" si="724"/>
        <v>0</v>
      </c>
      <c r="Q756" s="274">
        <f t="shared" si="724"/>
        <v>0</v>
      </c>
    </row>
    <row r="757" spans="1:17" s="259" customFormat="1" hidden="1" outlineLevel="2">
      <c r="A757" s="256"/>
      <c r="B757" s="257"/>
      <c r="C757" s="258"/>
      <c r="D757" s="255"/>
      <c r="E757" s="196"/>
      <c r="F757" s="196"/>
      <c r="G757" s="196"/>
      <c r="H757" s="196"/>
      <c r="I757" s="196"/>
      <c r="J757" s="196"/>
      <c r="K757" s="196"/>
      <c r="L757" s="196"/>
      <c r="M757" s="196"/>
      <c r="N757" s="196"/>
      <c r="O757" s="196"/>
      <c r="P757" s="196"/>
      <c r="Q757" s="196"/>
    </row>
    <row r="758" spans="1:17" s="259" customFormat="1" hidden="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hidden="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0</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hidden="1" outlineLevel="2">
      <c r="A760" s="256"/>
      <c r="B760" s="257"/>
      <c r="C760" s="258"/>
      <c r="D760" s="255"/>
      <c r="E760" s="181" t="s">
        <v>944</v>
      </c>
      <c r="F760" s="181">
        <v>0.5</v>
      </c>
      <c r="G760" s="181" t="s">
        <v>446</v>
      </c>
      <c r="H760" s="196"/>
      <c r="I760" s="196"/>
      <c r="J760" s="196"/>
      <c r="K760" s="196"/>
      <c r="L760" s="196"/>
      <c r="M760" s="196"/>
      <c r="N760" s="196"/>
      <c r="O760" s="196"/>
      <c r="P760" s="196"/>
      <c r="Q760" s="196"/>
    </row>
    <row r="761" spans="1:17" s="292" customFormat="1" hidden="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hidden="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1.1806332960179113</v>
      </c>
      <c r="P762" s="576">
        <f xml:space="preserve"> Index!P$199</f>
        <v>0</v>
      </c>
      <c r="Q762" s="576">
        <f xml:space="preserve"> Index!Q$199</f>
        <v>0</v>
      </c>
    </row>
    <row r="763" spans="1:17" s="259" customFormat="1" hidden="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4.099811769635564E-2</v>
      </c>
      <c r="P763" s="263">
        <f xml:space="preserve"> Index!P$241</f>
        <v>0</v>
      </c>
      <c r="Q763" s="263">
        <f xml:space="preserve"> Index!Q$241</f>
        <v>0</v>
      </c>
    </row>
    <row r="764" spans="1:17" s="259" customFormat="1" hidden="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1.1046810909418163</v>
      </c>
      <c r="P764" s="267">
        <f t="shared" ref="P764" si="731" xml:space="preserve"> IF(P761 = 1, P762, O764 * (1 + P763))</f>
        <v>1.1046810909418163</v>
      </c>
      <c r="Q764" s="267">
        <f t="shared" ref="Q764" si="732" xml:space="preserve"> IF(Q761 = 1, Q762, P764 * (1 + Q763))</f>
        <v>1.1046810909418163</v>
      </c>
    </row>
    <row r="765" spans="1:17" s="259" customFormat="1" hidden="1" outlineLevel="2">
      <c r="A765" s="256"/>
      <c r="B765" s="257"/>
      <c r="C765" s="258"/>
      <c r="D765" s="255"/>
      <c r="E765" s="196" t="s">
        <v>1196</v>
      </c>
      <c r="F765" s="274"/>
      <c r="G765" s="196" t="s">
        <v>255</v>
      </c>
      <c r="H765" s="196"/>
      <c r="I765" s="196"/>
      <c r="J765" s="274">
        <f t="shared" ref="J765:Q765" si="733" xml:space="preserve"> (1 - $F760) * J759 * J764</f>
        <v>0</v>
      </c>
      <c r="K765" s="274">
        <f t="shared" si="733"/>
        <v>0</v>
      </c>
      <c r="L765" s="274">
        <f t="shared" si="733"/>
        <v>0</v>
      </c>
      <c r="M765" s="274">
        <f t="shared" si="733"/>
        <v>0</v>
      </c>
      <c r="N765" s="274">
        <f t="shared" si="733"/>
        <v>0</v>
      </c>
      <c r="O765" s="274">
        <f t="shared" si="733"/>
        <v>0</v>
      </c>
      <c r="P765" s="274">
        <f t="shared" si="733"/>
        <v>0</v>
      </c>
      <c r="Q765" s="274">
        <f t="shared" si="733"/>
        <v>0</v>
      </c>
    </row>
    <row r="766" spans="1:17" s="259" customFormat="1" hidden="1" outlineLevel="2">
      <c r="A766" s="256"/>
      <c r="B766" s="257"/>
      <c r="C766" s="258"/>
      <c r="D766" s="255"/>
      <c r="E766" s="196"/>
      <c r="F766" s="274"/>
      <c r="G766" s="196"/>
      <c r="H766" s="196"/>
      <c r="I766" s="196"/>
      <c r="J766" s="196"/>
      <c r="K766" s="196"/>
      <c r="L766" s="196"/>
      <c r="M766" s="196"/>
      <c r="N766" s="196"/>
      <c r="O766" s="196"/>
      <c r="P766" s="196"/>
      <c r="Q766" s="196"/>
    </row>
    <row r="767" spans="1:17" s="259" customFormat="1" hidden="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hidden="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0</v>
      </c>
      <c r="M768" s="577">
        <f t="shared" si="734"/>
        <v>0</v>
      </c>
      <c r="N768" s="577">
        <f t="shared" si="734"/>
        <v>0</v>
      </c>
      <c r="O768" s="577">
        <f t="shared" si="734"/>
        <v>0</v>
      </c>
      <c r="P768" s="577">
        <f t="shared" si="734"/>
        <v>0</v>
      </c>
      <c r="Q768" s="577">
        <f t="shared" si="734"/>
        <v>0</v>
      </c>
    </row>
    <row r="769" spans="1:17" s="573" customFormat="1" hidden="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0</v>
      </c>
      <c r="M769" s="577">
        <f t="shared" si="735"/>
        <v>0</v>
      </c>
      <c r="N769" s="577">
        <f t="shared" si="735"/>
        <v>0</v>
      </c>
      <c r="O769" s="577">
        <f t="shared" si="735"/>
        <v>0</v>
      </c>
      <c r="P769" s="577">
        <f t="shared" si="735"/>
        <v>0</v>
      </c>
      <c r="Q769" s="577">
        <f t="shared" si="735"/>
        <v>0</v>
      </c>
    </row>
    <row r="770" spans="1:17" s="573" customFormat="1" hidden="1" outlineLevel="2">
      <c r="A770" s="572"/>
      <c r="B770" s="570"/>
      <c r="C770" s="574"/>
      <c r="D770" s="571"/>
      <c r="E770" s="577" t="s">
        <v>1197</v>
      </c>
      <c r="F770" s="577"/>
      <c r="G770" s="577" t="s">
        <v>255</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0</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hidden="1" outlineLevel="1">
      <c r="A771" s="256"/>
      <c r="B771" s="257"/>
      <c r="C771" s="258"/>
      <c r="D771" s="255"/>
      <c r="E771" s="196"/>
      <c r="F771" s="274"/>
      <c r="G771" s="196"/>
      <c r="H771" s="196"/>
      <c r="I771" s="196"/>
      <c r="J771" s="196"/>
      <c r="K771" s="196"/>
      <c r="L771" s="196"/>
      <c r="M771" s="196"/>
      <c r="N771" s="196"/>
      <c r="O771" s="196"/>
      <c r="P771" s="196"/>
      <c r="Q771" s="196"/>
    </row>
    <row r="772" spans="1:17" s="259" customFormat="1" hidden="1" outlineLevel="1" collapsed="1">
      <c r="A772" s="256"/>
      <c r="B772" s="257" t="s">
        <v>951</v>
      </c>
      <c r="C772" s="258"/>
      <c r="D772" s="255"/>
      <c r="E772" s="196"/>
      <c r="F772" s="196"/>
      <c r="G772" s="196"/>
      <c r="H772" s="196"/>
      <c r="I772" s="196"/>
      <c r="J772" s="196"/>
      <c r="K772" s="196"/>
      <c r="L772" s="196"/>
      <c r="M772" s="196"/>
      <c r="N772" s="196"/>
      <c r="O772" s="196"/>
      <c r="P772" s="196"/>
      <c r="Q772" s="196"/>
    </row>
    <row r="773" spans="1:17" s="259" customFormat="1" hidden="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hidden="1" outlineLevel="2">
      <c r="A774" s="256"/>
      <c r="B774" s="257"/>
      <c r="C774" s="258"/>
      <c r="D774" s="255"/>
      <c r="E774" s="196" t="s">
        <v>1198</v>
      </c>
      <c r="F774" s="274"/>
      <c r="G774" s="196" t="s">
        <v>255</v>
      </c>
      <c r="H774" s="274"/>
      <c r="I774" s="274"/>
      <c r="J774" s="274">
        <f t="shared" ref="J774:Q774" si="746" xml:space="preserve"> J765</f>
        <v>0</v>
      </c>
      <c r="K774" s="274">
        <f t="shared" si="746"/>
        <v>0</v>
      </c>
      <c r="L774" s="274">
        <f t="shared" si="746"/>
        <v>0</v>
      </c>
      <c r="M774" s="274">
        <f t="shared" si="746"/>
        <v>0</v>
      </c>
      <c r="N774" s="274">
        <f t="shared" si="746"/>
        <v>0</v>
      </c>
      <c r="O774" s="274">
        <f t="shared" si="746"/>
        <v>0</v>
      </c>
      <c r="P774" s="274">
        <f t="shared" si="746"/>
        <v>0</v>
      </c>
      <c r="Q774" s="274">
        <f t="shared" si="746"/>
        <v>0</v>
      </c>
    </row>
    <row r="775" spans="1:17" s="259" customFormat="1" hidden="1" outlineLevel="2">
      <c r="A775" s="256"/>
      <c r="B775" s="257"/>
      <c r="C775" s="258"/>
      <c r="D775" s="255"/>
      <c r="E775" s="196"/>
      <c r="F775" s="274"/>
      <c r="G775" s="196"/>
      <c r="H775" s="274"/>
      <c r="I775" s="274"/>
      <c r="J775" s="274"/>
      <c r="K775" s="274"/>
      <c r="L775" s="274"/>
      <c r="M775" s="274"/>
      <c r="N775" s="274"/>
      <c r="O775" s="274"/>
      <c r="P775" s="274"/>
      <c r="Q775" s="274"/>
    </row>
    <row r="776" spans="1:17" s="281" customFormat="1" hidden="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0</v>
      </c>
      <c r="N776" s="282">
        <f t="shared" si="747"/>
        <v>0</v>
      </c>
      <c r="O776" s="282">
        <f t="shared" si="747"/>
        <v>0</v>
      </c>
      <c r="P776" s="282">
        <f t="shared" si="747"/>
        <v>0</v>
      </c>
      <c r="Q776" s="282">
        <f t="shared" si="747"/>
        <v>0</v>
      </c>
    </row>
    <row r="777" spans="1:17" s="259" customFormat="1" hidden="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1.1287393877714991</v>
      </c>
      <c r="P777" s="263">
        <f xml:space="preserve"> Index!P$239</f>
        <v>0</v>
      </c>
      <c r="Q777" s="263">
        <f xml:space="preserve"> Index!Q$239</f>
        <v>0</v>
      </c>
    </row>
    <row r="778" spans="1:17" s="259" customFormat="1" hidden="1" outlineLevel="2">
      <c r="A778" s="256"/>
      <c r="B778" s="257"/>
      <c r="C778" s="258"/>
      <c r="D778" s="255"/>
      <c r="E778" s="196" t="s">
        <v>409</v>
      </c>
      <c r="F778" s="196"/>
      <c r="G778" s="196" t="s">
        <v>255</v>
      </c>
      <c r="H778" s="196"/>
      <c r="I778" s="196"/>
      <c r="J778" s="274">
        <f t="shared" ref="J778:Q778" si="748" xml:space="preserve"> J776 * (J777 - 1)</f>
        <v>0</v>
      </c>
      <c r="K778" s="274">
        <f t="shared" si="748"/>
        <v>0</v>
      </c>
      <c r="L778" s="274">
        <f t="shared" si="748"/>
        <v>0</v>
      </c>
      <c r="M778" s="274">
        <f t="shared" si="748"/>
        <v>0</v>
      </c>
      <c r="N778" s="274">
        <f t="shared" si="748"/>
        <v>0</v>
      </c>
      <c r="O778" s="274">
        <f t="shared" si="748"/>
        <v>0</v>
      </c>
      <c r="P778" s="274">
        <f t="shared" si="748"/>
        <v>0</v>
      </c>
      <c r="Q778" s="274">
        <f t="shared" si="748"/>
        <v>0</v>
      </c>
    </row>
    <row r="779" spans="1:17" s="259" customFormat="1" hidden="1" outlineLevel="2">
      <c r="A779" s="256"/>
      <c r="B779" s="257"/>
      <c r="C779" s="258"/>
      <c r="D779" s="255"/>
      <c r="E779" s="196"/>
      <c r="F779" s="196"/>
      <c r="G779" s="196"/>
      <c r="H779" s="196"/>
      <c r="I779" s="196"/>
      <c r="J779" s="196"/>
      <c r="K779" s="196"/>
      <c r="L779" s="196"/>
      <c r="M779" s="196"/>
      <c r="N779" s="196"/>
      <c r="O779" s="196"/>
      <c r="P779" s="196"/>
      <c r="Q779" s="196"/>
    </row>
    <row r="780" spans="1:17" s="292" customFormat="1" hidden="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0</v>
      </c>
      <c r="N780" s="291">
        <f xml:space="preserve"> Inp!N$202</f>
        <v>0</v>
      </c>
      <c r="O780" s="291">
        <f xml:space="preserve"> Inp!O$202</f>
        <v>0</v>
      </c>
      <c r="P780" s="291">
        <f xml:space="preserve"> Inp!P$202</f>
        <v>0</v>
      </c>
      <c r="Q780" s="291">
        <f xml:space="preserve"> Inp!Q$202</f>
        <v>0</v>
      </c>
    </row>
    <row r="781" spans="1:17" s="281" customFormat="1" hidden="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0</v>
      </c>
      <c r="N781" s="282">
        <f t="shared" si="749"/>
        <v>0</v>
      </c>
      <c r="O781" s="282">
        <f t="shared" si="749"/>
        <v>0</v>
      </c>
      <c r="P781" s="282">
        <f t="shared" si="749"/>
        <v>0</v>
      </c>
      <c r="Q781" s="282">
        <f t="shared" si="749"/>
        <v>0</v>
      </c>
    </row>
    <row r="782" spans="1:17" s="259" customFormat="1" hidden="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0</v>
      </c>
      <c r="N782" s="274">
        <f t="shared" si="750"/>
        <v>0</v>
      </c>
      <c r="O782" s="274">
        <f t="shared" si="750"/>
        <v>0</v>
      </c>
      <c r="P782" s="274">
        <f t="shared" si="750"/>
        <v>0</v>
      </c>
      <c r="Q782" s="274">
        <f t="shared" si="750"/>
        <v>0</v>
      </c>
    </row>
    <row r="783" spans="1:17" s="259" customFormat="1" hidden="1" outlineLevel="2">
      <c r="A783" s="256"/>
      <c r="B783" s="257"/>
      <c r="C783" s="258"/>
      <c r="D783" s="255"/>
      <c r="E783" s="196" t="s">
        <v>1199</v>
      </c>
      <c r="F783" s="196"/>
      <c r="G783" s="196" t="s">
        <v>255</v>
      </c>
      <c r="H783" s="274"/>
      <c r="I783" s="274"/>
      <c r="J783" s="274">
        <f t="shared" ref="J783:Q783" si="751" xml:space="preserve"> (J781 + J782) * J780</f>
        <v>0</v>
      </c>
      <c r="K783" s="274">
        <f t="shared" si="751"/>
        <v>0</v>
      </c>
      <c r="L783" s="274">
        <f t="shared" si="751"/>
        <v>0</v>
      </c>
      <c r="M783" s="274">
        <f t="shared" si="751"/>
        <v>0</v>
      </c>
      <c r="N783" s="274">
        <f t="shared" si="751"/>
        <v>0</v>
      </c>
      <c r="O783" s="274">
        <f t="shared" si="751"/>
        <v>0</v>
      </c>
      <c r="P783" s="274">
        <f t="shared" si="751"/>
        <v>0</v>
      </c>
      <c r="Q783" s="274">
        <f t="shared" si="751"/>
        <v>0</v>
      </c>
    </row>
    <row r="784" spans="1:17" s="259" customFormat="1" hidden="1" outlineLevel="2">
      <c r="A784" s="256"/>
      <c r="B784" s="257"/>
      <c r="C784" s="258"/>
      <c r="D784" s="255"/>
      <c r="E784" s="196"/>
      <c r="F784" s="196"/>
      <c r="G784" s="196"/>
      <c r="H784" s="274"/>
      <c r="I784" s="274"/>
      <c r="J784" s="274"/>
      <c r="K784" s="274"/>
      <c r="L784" s="274"/>
      <c r="M784" s="274"/>
      <c r="N784" s="274"/>
      <c r="O784" s="274"/>
      <c r="P784" s="274"/>
      <c r="Q784" s="274"/>
    </row>
    <row r="785" spans="1:17" s="259" customFormat="1" hidden="1" outlineLevel="2">
      <c r="A785" s="256"/>
      <c r="B785" s="257"/>
      <c r="C785" s="258"/>
      <c r="D785" s="255"/>
      <c r="E785" s="196" t="s">
        <v>1200</v>
      </c>
      <c r="F785" s="196"/>
      <c r="G785" s="196" t="s">
        <v>255</v>
      </c>
      <c r="H785" s="274"/>
      <c r="I785" s="274"/>
      <c r="J785" s="274">
        <f t="shared" ref="J785:Q785" si="752" xml:space="preserve"> I788</f>
        <v>0</v>
      </c>
      <c r="K785" s="274">
        <f t="shared" si="752"/>
        <v>0</v>
      </c>
      <c r="L785" s="274">
        <f t="shared" si="752"/>
        <v>0</v>
      </c>
      <c r="M785" s="274">
        <f t="shared" si="752"/>
        <v>0</v>
      </c>
      <c r="N785" s="274">
        <f t="shared" si="752"/>
        <v>0</v>
      </c>
      <c r="O785" s="274">
        <f t="shared" si="752"/>
        <v>0</v>
      </c>
      <c r="P785" s="274">
        <f t="shared" si="752"/>
        <v>0</v>
      </c>
      <c r="Q785" s="274">
        <f t="shared" si="752"/>
        <v>0</v>
      </c>
    </row>
    <row r="786" spans="1:17" s="259" customFormat="1" hidden="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0</v>
      </c>
      <c r="N786" s="274">
        <f t="shared" si="753"/>
        <v>0</v>
      </c>
      <c r="O786" s="274">
        <f t="shared" si="753"/>
        <v>0</v>
      </c>
      <c r="P786" s="274">
        <f t="shared" si="753"/>
        <v>0</v>
      </c>
      <c r="Q786" s="274">
        <f t="shared" si="753"/>
        <v>0</v>
      </c>
    </row>
    <row r="787" spans="1:17" s="259" customFormat="1" hidden="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0</v>
      </c>
      <c r="N787" s="274">
        <f t="shared" si="754"/>
        <v>0</v>
      </c>
      <c r="O787" s="274">
        <f t="shared" si="754"/>
        <v>0</v>
      </c>
      <c r="P787" s="274">
        <f t="shared" si="754"/>
        <v>0</v>
      </c>
      <c r="Q787" s="274">
        <f t="shared" si="754"/>
        <v>0</v>
      </c>
    </row>
    <row r="788" spans="1:17" s="259" customFormat="1" hidden="1" outlineLevel="2">
      <c r="A788" s="256"/>
      <c r="B788" s="257"/>
      <c r="C788" s="258"/>
      <c r="D788" s="255"/>
      <c r="E788" s="196" t="s">
        <v>1201</v>
      </c>
      <c r="F788" s="196"/>
      <c r="G788" s="196" t="s">
        <v>255</v>
      </c>
      <c r="H788" s="274"/>
      <c r="I788" s="274"/>
      <c r="J788" s="274">
        <f t="shared" ref="J788:Q788" si="755" xml:space="preserve"> IF(J773 = 1, J774, J785 + J786 - J787)</f>
        <v>0</v>
      </c>
      <c r="K788" s="274">
        <f t="shared" si="755"/>
        <v>0</v>
      </c>
      <c r="L788" s="274">
        <f t="shared" si="755"/>
        <v>0</v>
      </c>
      <c r="M788" s="274">
        <f t="shared" si="755"/>
        <v>0</v>
      </c>
      <c r="N788" s="274">
        <f t="shared" si="755"/>
        <v>0</v>
      </c>
      <c r="O788" s="274">
        <f t="shared" si="755"/>
        <v>0</v>
      </c>
      <c r="P788" s="274">
        <f t="shared" si="755"/>
        <v>0</v>
      </c>
      <c r="Q788" s="274">
        <f t="shared" si="755"/>
        <v>0</v>
      </c>
    </row>
    <row r="789" spans="1:17" s="259" customFormat="1" hidden="1" outlineLevel="1">
      <c r="A789" s="256"/>
      <c r="B789" s="257"/>
      <c r="C789" s="258"/>
      <c r="D789" s="255"/>
      <c r="E789" s="196"/>
      <c r="F789" s="196"/>
      <c r="G789" s="196"/>
      <c r="H789" s="196"/>
      <c r="I789" s="196"/>
      <c r="J789" s="196"/>
      <c r="K789" s="196"/>
      <c r="L789" s="196"/>
      <c r="M789" s="196"/>
      <c r="N789" s="196"/>
      <c r="O789" s="196"/>
      <c r="P789" s="196"/>
      <c r="Q789" s="196"/>
    </row>
    <row r="790" spans="1:17" s="259" customFormat="1" hidden="1" outlineLevel="1" collapsed="1">
      <c r="A790" s="256"/>
      <c r="B790" s="257" t="s">
        <v>1202</v>
      </c>
      <c r="C790" s="258"/>
      <c r="D790" s="255"/>
      <c r="E790" s="196"/>
      <c r="F790" s="196"/>
      <c r="G790" s="196"/>
      <c r="H790" s="196"/>
      <c r="I790" s="196"/>
      <c r="J790" s="196"/>
      <c r="K790" s="196"/>
      <c r="L790" s="196"/>
      <c r="M790" s="196"/>
      <c r="N790" s="196"/>
      <c r="O790" s="196"/>
      <c r="P790" s="196"/>
      <c r="Q790" s="196"/>
    </row>
    <row r="791" spans="1:17" s="259" customFormat="1" hidden="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0</v>
      </c>
      <c r="N791" s="274">
        <f t="shared" si="756"/>
        <v>0</v>
      </c>
      <c r="O791" s="274">
        <f t="shared" si="756"/>
        <v>0</v>
      </c>
      <c r="P791" s="274">
        <f t="shared" si="756"/>
        <v>0</v>
      </c>
      <c r="Q791" s="274">
        <f t="shared" si="756"/>
        <v>0</v>
      </c>
    </row>
    <row r="792" spans="1:17" s="259" customFormat="1" hidden="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0</v>
      </c>
      <c r="N792" s="274">
        <f t="shared" si="757"/>
        <v>0</v>
      </c>
      <c r="O792" s="274">
        <f t="shared" si="757"/>
        <v>0</v>
      </c>
      <c r="P792" s="274">
        <f t="shared" si="757"/>
        <v>0</v>
      </c>
      <c r="Q792" s="274">
        <f t="shared" si="757"/>
        <v>0</v>
      </c>
    </row>
    <row r="793" spans="1:17" s="259" customFormat="1" hidden="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0</v>
      </c>
      <c r="N793" s="274">
        <f t="shared" si="758"/>
        <v>0</v>
      </c>
      <c r="O793" s="274">
        <f t="shared" si="758"/>
        <v>0</v>
      </c>
      <c r="P793" s="274">
        <f t="shared" si="758"/>
        <v>0</v>
      </c>
      <c r="Q793" s="274">
        <f t="shared" si="758"/>
        <v>0</v>
      </c>
    </row>
    <row r="794" spans="1:17" s="259" customFormat="1" hidden="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0</v>
      </c>
      <c r="M794" s="274">
        <f t="shared" si="759"/>
        <v>0</v>
      </c>
      <c r="N794" s="274">
        <f t="shared" si="759"/>
        <v>0</v>
      </c>
      <c r="O794" s="274">
        <f t="shared" si="759"/>
        <v>0</v>
      </c>
      <c r="P794" s="274">
        <f t="shared" si="759"/>
        <v>0</v>
      </c>
      <c r="Q794" s="274">
        <f t="shared" si="759"/>
        <v>0</v>
      </c>
    </row>
    <row r="795" spans="1:17" s="259" customFormat="1" hidden="1" outlineLevel="2">
      <c r="A795" s="256"/>
      <c r="B795" s="257"/>
      <c r="C795" s="258"/>
      <c r="D795" s="255"/>
      <c r="E795" s="196" t="s">
        <v>1203</v>
      </c>
      <c r="F795" s="196"/>
      <c r="G795" s="196" t="s">
        <v>255</v>
      </c>
      <c r="H795" s="274"/>
      <c r="I795" s="274"/>
      <c r="J795" s="274">
        <f t="shared" ref="J795:Q795" si="760" xml:space="preserve"> ((J791 + J792) + J794) / 2</f>
        <v>0</v>
      </c>
      <c r="K795" s="274">
        <f t="shared" si="760"/>
        <v>0</v>
      </c>
      <c r="L795" s="274">
        <f t="shared" si="760"/>
        <v>0</v>
      </c>
      <c r="M795" s="274">
        <f t="shared" si="760"/>
        <v>0</v>
      </c>
      <c r="N795" s="274">
        <f t="shared" si="760"/>
        <v>0</v>
      </c>
      <c r="O795" s="274">
        <f t="shared" si="760"/>
        <v>0</v>
      </c>
      <c r="P795" s="274">
        <f t="shared" si="760"/>
        <v>0</v>
      </c>
      <c r="Q795" s="274">
        <f t="shared" si="760"/>
        <v>0</v>
      </c>
    </row>
    <row r="796" spans="1:17" s="259" customFormat="1" hidden="1" outlineLevel="2">
      <c r="A796" s="256"/>
      <c r="B796" s="257"/>
      <c r="C796" s="258"/>
      <c r="D796" s="255"/>
      <c r="E796" s="196"/>
      <c r="F796" s="196"/>
      <c r="G796" s="196"/>
      <c r="H796" s="196"/>
      <c r="I796" s="196"/>
      <c r="J796" s="196"/>
      <c r="K796" s="196"/>
      <c r="L796" s="196"/>
      <c r="M796" s="196"/>
      <c r="N796" s="196"/>
      <c r="O796" s="196"/>
      <c r="P796" s="196"/>
      <c r="Q796" s="196"/>
    </row>
    <row r="797" spans="1:17" s="259" customFormat="1" hidden="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1.1806332960179113</v>
      </c>
      <c r="P797" s="263">
        <f xml:space="preserve"> Index!P$199</f>
        <v>0</v>
      </c>
      <c r="Q797" s="263">
        <f xml:space="preserve"> Index!Q$199</f>
        <v>0</v>
      </c>
    </row>
    <row r="798" spans="1:17" s="259" customFormat="1" hidden="1" outlineLevel="2">
      <c r="A798" s="256"/>
      <c r="B798" s="257"/>
      <c r="C798" s="258"/>
      <c r="D798" s="255"/>
      <c r="E798" s="196"/>
      <c r="F798" s="196"/>
      <c r="G798" s="196"/>
      <c r="H798" s="196"/>
      <c r="I798" s="196"/>
      <c r="J798" s="196"/>
      <c r="K798" s="196"/>
      <c r="L798" s="196"/>
      <c r="M798" s="196"/>
      <c r="N798" s="196"/>
      <c r="O798" s="196"/>
      <c r="P798" s="196"/>
      <c r="Q798" s="196"/>
    </row>
    <row r="799" spans="1:17" s="573" customFormat="1" hidden="1" outlineLevel="2">
      <c r="A799" s="572"/>
      <c r="B799" s="570"/>
      <c r="C799" s="574"/>
      <c r="D799" s="571"/>
      <c r="E799" s="196" t="s">
        <v>1204</v>
      </c>
      <c r="F799" s="196"/>
      <c r="G799" s="196" t="s">
        <v>255</v>
      </c>
      <c r="H799" s="577"/>
      <c r="I799" s="577"/>
      <c r="J799" s="577">
        <f t="shared" ref="J799:Q799" si="761" xml:space="preserve"> IF(J$13 = 1, J791 / J797, 0)</f>
        <v>0</v>
      </c>
      <c r="K799" s="577">
        <f t="shared" si="761"/>
        <v>0</v>
      </c>
      <c r="L799" s="577">
        <f t="shared" si="761"/>
        <v>0</v>
      </c>
      <c r="M799" s="577">
        <f t="shared" si="761"/>
        <v>0</v>
      </c>
      <c r="N799" s="577">
        <f t="shared" si="761"/>
        <v>0</v>
      </c>
      <c r="O799" s="577">
        <f t="shared" si="761"/>
        <v>0</v>
      </c>
      <c r="P799" s="577">
        <f t="shared" si="761"/>
        <v>0</v>
      </c>
      <c r="Q799" s="577">
        <f t="shared" si="761"/>
        <v>0</v>
      </c>
    </row>
    <row r="800" spans="1:17" s="573" customFormat="1" hidden="1" outlineLevel="2">
      <c r="A800" s="572"/>
      <c r="B800" s="570"/>
      <c r="C800" s="574"/>
      <c r="D800" s="571" t="s">
        <v>719</v>
      </c>
      <c r="E800" s="196" t="s">
        <v>893</v>
      </c>
      <c r="F800" s="196"/>
      <c r="G800" s="196" t="s">
        <v>255</v>
      </c>
      <c r="H800" s="577"/>
      <c r="I800" s="577"/>
      <c r="J800" s="577">
        <f t="shared" ref="J800:Q800" si="762" xml:space="preserve"> IF(J$13 = 1, J792 / J797, 0)</f>
        <v>0</v>
      </c>
      <c r="K800" s="577">
        <f t="shared" si="762"/>
        <v>0</v>
      </c>
      <c r="L800" s="577">
        <f t="shared" si="762"/>
        <v>0</v>
      </c>
      <c r="M800" s="577">
        <f t="shared" si="762"/>
        <v>0</v>
      </c>
      <c r="N800" s="577">
        <f t="shared" si="762"/>
        <v>0</v>
      </c>
      <c r="O800" s="577">
        <f t="shared" si="762"/>
        <v>0</v>
      </c>
      <c r="P800" s="577">
        <f t="shared" si="762"/>
        <v>0</v>
      </c>
      <c r="Q800" s="577">
        <f t="shared" si="762"/>
        <v>0</v>
      </c>
    </row>
    <row r="801" spans="1:17" s="573" customFormat="1" hidden="1" outlineLevel="2">
      <c r="A801" s="572"/>
      <c r="B801" s="570"/>
      <c r="C801" s="574"/>
      <c r="D801" s="571" t="str">
        <f xml:space="preserve"> PR19FDPublishedTables!D$29</f>
        <v>less</v>
      </c>
      <c r="E801" s="196" t="s">
        <v>1205</v>
      </c>
      <c r="F801" s="196"/>
      <c r="G801" s="196" t="s">
        <v>255</v>
      </c>
      <c r="H801" s="577"/>
      <c r="I801" s="577"/>
      <c r="J801" s="577">
        <f t="shared" ref="J801:Q801" si="763" xml:space="preserve"> IF(J$13 = 1, J793 / J797, 0)</f>
        <v>0</v>
      </c>
      <c r="K801" s="577">
        <f t="shared" si="763"/>
        <v>0</v>
      </c>
      <c r="L801" s="577">
        <f t="shared" si="763"/>
        <v>0</v>
      </c>
      <c r="M801" s="577">
        <f t="shared" si="763"/>
        <v>0</v>
      </c>
      <c r="N801" s="577">
        <f t="shared" si="763"/>
        <v>0</v>
      </c>
      <c r="O801" s="577">
        <f t="shared" si="763"/>
        <v>0</v>
      </c>
      <c r="P801" s="577">
        <f t="shared" si="763"/>
        <v>0</v>
      </c>
      <c r="Q801" s="577">
        <f t="shared" si="763"/>
        <v>0</v>
      </c>
    </row>
    <row r="802" spans="1:17" s="573" customFormat="1" hidden="1" outlineLevel="2">
      <c r="A802" s="572"/>
      <c r="B802" s="570"/>
      <c r="C802" s="574"/>
      <c r="D802" s="571"/>
      <c r="E802" s="196" t="s">
        <v>1206</v>
      </c>
      <c r="F802" s="196"/>
      <c r="G802" s="196" t="s">
        <v>255</v>
      </c>
      <c r="H802" s="577"/>
      <c r="I802" s="577"/>
      <c r="J802" s="577">
        <f t="shared" ref="J802:Q802" si="764" xml:space="preserve"> IF(J$13 = 1, J794 / J797, 0)</f>
        <v>0</v>
      </c>
      <c r="K802" s="577">
        <f t="shared" si="764"/>
        <v>0</v>
      </c>
      <c r="L802" s="577">
        <f t="shared" si="764"/>
        <v>0</v>
      </c>
      <c r="M802" s="577">
        <f t="shared" si="764"/>
        <v>0</v>
      </c>
      <c r="N802" s="577">
        <f t="shared" si="764"/>
        <v>0</v>
      </c>
      <c r="O802" s="577">
        <f t="shared" si="764"/>
        <v>0</v>
      </c>
      <c r="P802" s="577">
        <f t="shared" si="764"/>
        <v>0</v>
      </c>
      <c r="Q802" s="577">
        <f t="shared" si="764"/>
        <v>0</v>
      </c>
    </row>
    <row r="803" spans="1:17" s="573" customFormat="1" hidden="1" outlineLevel="2">
      <c r="A803" s="572"/>
      <c r="B803" s="570"/>
      <c r="C803" s="574"/>
      <c r="D803" s="571"/>
      <c r="E803" s="196" t="s">
        <v>1207</v>
      </c>
      <c r="F803" s="196"/>
      <c r="G803" s="196" t="s">
        <v>255</v>
      </c>
      <c r="H803" s="577"/>
      <c r="I803" s="577"/>
      <c r="J803" s="577">
        <f t="shared" ref="J803:Q803" si="765" xml:space="preserve"> IF(J$10 = 1, 0, IF(J$13 = 1, J795 / J797,0))</f>
        <v>0</v>
      </c>
      <c r="K803" s="577">
        <f t="shared" si="765"/>
        <v>0</v>
      </c>
      <c r="L803" s="577">
        <f t="shared" si="765"/>
        <v>0</v>
      </c>
      <c r="M803" s="577">
        <f t="shared" si="765"/>
        <v>0</v>
      </c>
      <c r="N803" s="577">
        <f t="shared" si="765"/>
        <v>0</v>
      </c>
      <c r="O803" s="577">
        <f t="shared" si="765"/>
        <v>0</v>
      </c>
      <c r="P803" s="577">
        <f t="shared" si="765"/>
        <v>0</v>
      </c>
      <c r="Q803" s="577">
        <f t="shared" si="765"/>
        <v>0</v>
      </c>
    </row>
    <row r="804" spans="1:17" s="573" customFormat="1" hidden="1" outlineLevel="1">
      <c r="A804" s="572"/>
      <c r="B804" s="570"/>
      <c r="C804" s="574"/>
      <c r="D804" s="571"/>
      <c r="E804" s="577"/>
      <c r="F804" s="577"/>
      <c r="G804" s="577"/>
      <c r="H804" s="577"/>
      <c r="I804" s="577"/>
      <c r="J804" s="577"/>
      <c r="K804" s="577"/>
      <c r="L804" s="577"/>
      <c r="M804" s="577"/>
      <c r="N804" s="577"/>
      <c r="O804" s="577"/>
      <c r="P804" s="577"/>
      <c r="Q804" s="577"/>
    </row>
    <row r="805" spans="1:17" s="573" customFormat="1" hidden="1" outlineLevel="1" collapsed="1">
      <c r="A805" s="572"/>
      <c r="B805" s="602" t="s">
        <v>962</v>
      </c>
      <c r="C805" s="574"/>
      <c r="D805" s="571"/>
      <c r="E805" s="577"/>
      <c r="F805" s="577"/>
      <c r="G805" s="577"/>
      <c r="H805" s="577"/>
      <c r="I805" s="577"/>
      <c r="J805" s="577"/>
      <c r="K805" s="577"/>
      <c r="L805" s="577"/>
      <c r="M805" s="577"/>
      <c r="N805" s="577"/>
      <c r="O805" s="577"/>
      <c r="P805" s="577"/>
      <c r="Q805" s="577"/>
    </row>
    <row r="806" spans="1:17" s="573" customFormat="1" hidden="1" outlineLevel="2">
      <c r="A806" s="572"/>
      <c r="B806" s="570"/>
      <c r="C806" s="574"/>
      <c r="D806" s="571"/>
      <c r="E806" s="577"/>
      <c r="F806" s="577"/>
      <c r="G806" s="577"/>
      <c r="H806" s="577"/>
      <c r="I806" s="577"/>
      <c r="J806" s="577"/>
      <c r="K806" s="577"/>
      <c r="L806" s="577"/>
      <c r="M806" s="577"/>
      <c r="N806" s="577"/>
      <c r="O806" s="577"/>
      <c r="P806" s="577"/>
      <c r="Q806" s="577"/>
    </row>
    <row r="807" spans="1:17" s="607" customFormat="1" hidden="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0</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hidden="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0</v>
      </c>
      <c r="N808" s="575">
        <f xml:space="preserve"> PR19FDPublishedTables!N$772</f>
        <v>0</v>
      </c>
      <c r="O808" s="575">
        <f xml:space="preserve"> PR19FDPublishedTables!O$772</f>
        <v>0</v>
      </c>
      <c r="P808" s="575">
        <f xml:space="preserve"> PR19FDPublishedTables!P$772</f>
        <v>0</v>
      </c>
      <c r="Q808" s="575">
        <f xml:space="preserve"> PR19FDPublishedTables!Q$772</f>
        <v>0</v>
      </c>
    </row>
    <row r="809" spans="1:17" s="573" customFormat="1" hidden="1" outlineLevel="2">
      <c r="A809" s="572"/>
      <c r="B809" s="570"/>
      <c r="C809" s="574"/>
      <c r="D809" s="639"/>
      <c r="E809" s="577" t="s">
        <v>1208</v>
      </c>
      <c r="F809" s="577"/>
      <c r="G809" s="577" t="s">
        <v>255</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0</v>
      </c>
      <c r="N809" s="577">
        <f t="shared" ref="N809" si="770" xml:space="preserve"> IF(N$12 = 1, N808 * (N$17 - 1) * N$13, 0)</f>
        <v>0</v>
      </c>
      <c r="O809" s="577">
        <f t="shared" ref="O809" si="771" xml:space="preserve"> IF(O$12 = 1, O808 * (O$17 - 1) * O$13, 0)</f>
        <v>0</v>
      </c>
      <c r="P809" s="577">
        <f t="shared" ref="P809" si="772" xml:space="preserve"> IF(P$12 = 1, P808 * (P$17 - 1) * P$13, 0)</f>
        <v>0</v>
      </c>
      <c r="Q809" s="577">
        <f t="shared" ref="Q809" si="773" xml:space="preserve"> IF(Q$12 = 1, Q808 * (Q$17 - 1) * Q$13, 0)</f>
        <v>0</v>
      </c>
    </row>
    <row r="810" spans="1:17" s="573" customFormat="1" hidden="1" outlineLevel="2">
      <c r="A810" s="572"/>
      <c r="B810" s="570"/>
      <c r="C810" s="574"/>
      <c r="D810" s="639"/>
      <c r="E810" s="577"/>
      <c r="F810" s="577"/>
      <c r="G810" s="577"/>
      <c r="H810" s="577"/>
      <c r="I810" s="577"/>
      <c r="J810" s="577"/>
      <c r="K810" s="577"/>
      <c r="L810" s="577"/>
      <c r="M810" s="577"/>
      <c r="N810" s="577"/>
      <c r="O810" s="577"/>
      <c r="P810" s="577"/>
      <c r="Q810" s="577"/>
    </row>
    <row r="811" spans="1:17" s="573" customFormat="1" hidden="1" outlineLevel="2">
      <c r="A811" s="572"/>
      <c r="B811" s="570"/>
      <c r="C811" s="574"/>
      <c r="D811" s="639"/>
      <c r="E811" s="577" t="s">
        <v>1209</v>
      </c>
      <c r="F811" s="577"/>
      <c r="G811" s="577" t="s">
        <v>255</v>
      </c>
      <c r="H811" s="577"/>
      <c r="I811" s="577"/>
      <c r="J811" s="577">
        <f t="shared" ref="J811:P811" si="774" xml:space="preserve"> IF(J$12 = 1, J808 - J809, 0)</f>
        <v>0</v>
      </c>
      <c r="K811" s="577">
        <f t="shared" si="774"/>
        <v>0</v>
      </c>
      <c r="L811" s="577">
        <f t="shared" si="774"/>
        <v>0</v>
      </c>
      <c r="M811" s="577">
        <f t="shared" si="774"/>
        <v>0</v>
      </c>
      <c r="N811" s="577">
        <f t="shared" si="774"/>
        <v>0</v>
      </c>
      <c r="O811" s="577">
        <f t="shared" si="774"/>
        <v>0</v>
      </c>
      <c r="P811" s="577">
        <f t="shared" si="774"/>
        <v>0</v>
      </c>
      <c r="Q811" s="577">
        <f xml:space="preserve"> IF(Q$12 = 1, Q808 - Q809, 0)</f>
        <v>0</v>
      </c>
    </row>
    <row r="812" spans="1:17" s="573" customFormat="1" hidden="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0</v>
      </c>
      <c r="N812" s="577">
        <f t="shared" si="775"/>
        <v>0</v>
      </c>
      <c r="O812" s="577">
        <f t="shared" si="775"/>
        <v>0</v>
      </c>
      <c r="P812" s="577">
        <f t="shared" si="775"/>
        <v>0</v>
      </c>
      <c r="Q812" s="577">
        <f t="shared" si="775"/>
        <v>0</v>
      </c>
    </row>
    <row r="813" spans="1:17" s="573" customFormat="1" hidden="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0</v>
      </c>
      <c r="N813" s="575">
        <f xml:space="preserve"> PR19FDPublishedTables!N$773</f>
        <v>0</v>
      </c>
      <c r="O813" s="575">
        <f xml:space="preserve"> PR19FDPublishedTables!O$773</f>
        <v>0</v>
      </c>
      <c r="P813" s="575">
        <f xml:space="preserve"> PR19FDPublishedTables!P$773</f>
        <v>0</v>
      </c>
      <c r="Q813" s="575">
        <f xml:space="preserve"> PR19FDPublishedTables!Q$773</f>
        <v>0</v>
      </c>
    </row>
    <row r="814" spans="1:17" s="573" customFormat="1" hidden="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hidden="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0</v>
      </c>
      <c r="N815" s="575">
        <f xml:space="preserve"> PR19FDPublishedTables!N$775</f>
        <v>0</v>
      </c>
      <c r="O815" s="575">
        <f xml:space="preserve"> PR19FDPublishedTables!O$775</f>
        <v>0</v>
      </c>
      <c r="P815" s="575">
        <f xml:space="preserve"> PR19FDPublishedTables!P$775</f>
        <v>0</v>
      </c>
      <c r="Q815" s="575">
        <f xml:space="preserve"> PR19FDPublishedTables!Q$775</f>
        <v>0</v>
      </c>
    </row>
    <row r="816" spans="1:17" s="573" customFormat="1" hidden="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0</v>
      </c>
      <c r="N816" s="575">
        <f xml:space="preserve"> PR19FDPublishedTables!N$779</f>
        <v>0</v>
      </c>
      <c r="O816" s="575">
        <f xml:space="preserve"> PR19FDPublishedTables!O$779</f>
        <v>0</v>
      </c>
      <c r="P816" s="575">
        <f xml:space="preserve"> PR19FDPublishedTables!P$779</f>
        <v>0</v>
      </c>
      <c r="Q816" s="575">
        <f xml:space="preserve"> PR19FDPublishedTables!Q$779</f>
        <v>0</v>
      </c>
    </row>
    <row r="817" spans="1:17" s="573" customFormat="1" hidden="1" outlineLevel="2">
      <c r="A817" s="572"/>
      <c r="B817" s="570"/>
      <c r="C817" s="574"/>
      <c r="D817" s="571"/>
      <c r="E817" s="577"/>
      <c r="F817" s="577"/>
      <c r="G817" s="577"/>
      <c r="H817" s="577"/>
      <c r="I817" s="577"/>
      <c r="J817" s="577"/>
      <c r="K817" s="577"/>
      <c r="L817" s="577"/>
      <c r="M817" s="577"/>
      <c r="N817" s="577"/>
      <c r="O817" s="577"/>
      <c r="P817" s="577"/>
      <c r="Q817" s="577"/>
    </row>
    <row r="818" spans="1:17" s="607" customFormat="1" hidden="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hidden="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0</v>
      </c>
      <c r="O819" s="575">
        <f xml:space="preserve"> PR19FDPublishedTables!O$810</f>
        <v>0</v>
      </c>
      <c r="P819" s="575">
        <f xml:space="preserve"> PR19FDPublishedTables!P$810</f>
        <v>0</v>
      </c>
      <c r="Q819" s="575">
        <f xml:space="preserve"> PR19FDPublishedTables!Q$810</f>
        <v>0</v>
      </c>
    </row>
    <row r="820" spans="1:17" s="573" customFormat="1" hidden="1" outlineLevel="2">
      <c r="A820" s="572"/>
      <c r="B820" s="570"/>
      <c r="C820" s="574"/>
      <c r="D820" s="639"/>
      <c r="E820" s="577" t="s">
        <v>1210</v>
      </c>
      <c r="F820" s="577"/>
      <c r="G820" s="577" t="s">
        <v>255</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v>
      </c>
      <c r="O820" s="577">
        <f t="shared" ref="O820" si="781" xml:space="preserve"> IF(O$12 = 1, O819 * (O$17 - 1) * O$13, 0)</f>
        <v>0</v>
      </c>
      <c r="P820" s="577">
        <f t="shared" ref="P820" si="782" xml:space="preserve"> IF(P$12 = 1, P819 * (P$17 - 1) * P$13, 0)</f>
        <v>0</v>
      </c>
      <c r="Q820" s="577">
        <f t="shared" ref="Q820" si="783" xml:space="preserve"> IF(Q$12 = 1, Q819 * (Q$17 - 1) * Q$13, 0)</f>
        <v>0</v>
      </c>
    </row>
    <row r="821" spans="1:17" s="573" customFormat="1" hidden="1" outlineLevel="2">
      <c r="A821" s="572"/>
      <c r="B821" s="570"/>
      <c r="C821" s="574"/>
      <c r="D821" s="639"/>
      <c r="E821" s="577"/>
      <c r="F821" s="577"/>
      <c r="G821" s="577"/>
      <c r="H821" s="577"/>
      <c r="I821" s="577"/>
      <c r="J821" s="577"/>
      <c r="K821" s="577"/>
      <c r="L821" s="577"/>
      <c r="M821" s="577"/>
      <c r="N821" s="577"/>
      <c r="O821" s="577"/>
      <c r="P821" s="577"/>
      <c r="Q821" s="577"/>
    </row>
    <row r="822" spans="1:17" s="573" customFormat="1" hidden="1" outlineLevel="2">
      <c r="A822" s="572"/>
      <c r="B822" s="570"/>
      <c r="C822" s="574"/>
      <c r="D822" s="639"/>
      <c r="E822" s="577" t="s">
        <v>1211</v>
      </c>
      <c r="F822" s="577"/>
      <c r="G822" s="577" t="s">
        <v>255</v>
      </c>
      <c r="H822" s="577"/>
      <c r="I822" s="577"/>
      <c r="J822" s="577">
        <f t="shared" ref="J822:P822" si="784" xml:space="preserve"> IF(J$12 = 1, J819 - J820, 0)</f>
        <v>0</v>
      </c>
      <c r="K822" s="577">
        <f t="shared" si="784"/>
        <v>0</v>
      </c>
      <c r="L822" s="577">
        <f t="shared" si="784"/>
        <v>0</v>
      </c>
      <c r="M822" s="577">
        <f t="shared" si="784"/>
        <v>0</v>
      </c>
      <c r="N822" s="577">
        <f t="shared" si="784"/>
        <v>0</v>
      </c>
      <c r="O822" s="577">
        <f t="shared" si="784"/>
        <v>0</v>
      </c>
      <c r="P822" s="577">
        <f t="shared" si="784"/>
        <v>0</v>
      </c>
      <c r="Q822" s="577">
        <f xml:space="preserve"> IF(Q$12 = 1, Q819 - Q820, 0)</f>
        <v>0</v>
      </c>
    </row>
    <row r="823" spans="1:17" s="573" customFormat="1" hidden="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v>
      </c>
      <c r="O823" s="577">
        <f t="shared" si="785"/>
        <v>0</v>
      </c>
      <c r="P823" s="577">
        <f t="shared" si="785"/>
        <v>0</v>
      </c>
      <c r="Q823" s="577">
        <f t="shared" si="785"/>
        <v>0</v>
      </c>
    </row>
    <row r="824" spans="1:17" s="573" customFormat="1" hidden="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0</v>
      </c>
      <c r="N824" s="575">
        <f xml:space="preserve"> PR19FDPublishedTables!N$811</f>
        <v>0</v>
      </c>
      <c r="O824" s="575">
        <f xml:space="preserve"> PR19FDPublishedTables!O$811</f>
        <v>0</v>
      </c>
      <c r="P824" s="575">
        <f xml:space="preserve"> PR19FDPublishedTables!P$811</f>
        <v>0</v>
      </c>
      <c r="Q824" s="575">
        <f xml:space="preserve"> PR19FDPublishedTables!Q$811</f>
        <v>0</v>
      </c>
    </row>
    <row r="825" spans="1:17" s="573" customFormat="1" hidden="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0</v>
      </c>
      <c r="N825" s="575">
        <f xml:space="preserve"> PR19FDPublishedTables!N$812</f>
        <v>0</v>
      </c>
      <c r="O825" s="575">
        <f xml:space="preserve"> PR19FDPublishedTables!O$812</f>
        <v>0</v>
      </c>
      <c r="P825" s="575">
        <f xml:space="preserve"> PR19FDPublishedTables!P$812</f>
        <v>0</v>
      </c>
      <c r="Q825" s="575">
        <f xml:space="preserve"> PR19FDPublishedTables!Q$812</f>
        <v>0</v>
      </c>
    </row>
    <row r="826" spans="1:17" s="573" customFormat="1" hidden="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0</v>
      </c>
      <c r="N826" s="575">
        <f xml:space="preserve"> PR19FDPublishedTables!N$813</f>
        <v>0</v>
      </c>
      <c r="O826" s="575">
        <f xml:space="preserve"> PR19FDPublishedTables!O$813</f>
        <v>0</v>
      </c>
      <c r="P826" s="575">
        <f xml:space="preserve"> PR19FDPublishedTables!P$813</f>
        <v>0</v>
      </c>
      <c r="Q826" s="575">
        <f xml:space="preserve"> PR19FDPublishedTables!Q$813</f>
        <v>0</v>
      </c>
    </row>
    <row r="827" spans="1:17" s="573" customFormat="1" hidden="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0</v>
      </c>
      <c r="N827" s="575">
        <f xml:space="preserve"> PR19FDPublishedTables!N$817</f>
        <v>0</v>
      </c>
      <c r="O827" s="575">
        <f xml:space="preserve"> PR19FDPublishedTables!O$817</f>
        <v>0</v>
      </c>
      <c r="P827" s="575">
        <f xml:space="preserve"> PR19FDPublishedTables!P$817</f>
        <v>0</v>
      </c>
      <c r="Q827" s="575">
        <f xml:space="preserve"> PR19FDPublishedTables!Q$817</f>
        <v>0</v>
      </c>
    </row>
    <row r="828" spans="1:17" s="573" customFormat="1" hidden="1" outlineLevel="1">
      <c r="A828" s="572"/>
      <c r="B828" s="570"/>
      <c r="C828" s="574"/>
      <c r="D828" s="571"/>
      <c r="E828" s="577"/>
      <c r="F828" s="577"/>
      <c r="G828" s="577"/>
      <c r="H828" s="577"/>
      <c r="I828" s="577"/>
      <c r="J828" s="577"/>
      <c r="K828" s="577"/>
      <c r="L828" s="577"/>
      <c r="M828" s="577"/>
      <c r="N828" s="577"/>
      <c r="O828" s="577"/>
      <c r="P828" s="577"/>
      <c r="Q828" s="577"/>
    </row>
    <row r="829" spans="1:17" s="573" customFormat="1" hidden="1" outlineLevel="1" collapsed="1">
      <c r="A829" s="572"/>
      <c r="B829" s="602" t="s">
        <v>967</v>
      </c>
      <c r="C829" s="574"/>
      <c r="D829" s="571"/>
      <c r="E829" s="577"/>
      <c r="F829" s="577"/>
      <c r="G829" s="577"/>
      <c r="H829" s="577"/>
      <c r="I829" s="577"/>
      <c r="J829" s="577"/>
      <c r="K829" s="577"/>
      <c r="L829" s="577"/>
      <c r="M829" s="577"/>
      <c r="N829" s="577"/>
      <c r="O829" s="577"/>
      <c r="P829" s="577"/>
      <c r="Q829" s="577"/>
    </row>
    <row r="830" spans="1:17" s="573" customFormat="1" hidden="1" outlineLevel="2">
      <c r="A830" s="572"/>
      <c r="B830" s="570"/>
      <c r="C830" s="574"/>
      <c r="D830" s="571"/>
      <c r="E830" s="577"/>
      <c r="F830" s="577"/>
      <c r="G830" s="577"/>
      <c r="H830" s="577"/>
      <c r="I830" s="577"/>
      <c r="J830" s="577"/>
      <c r="K830" s="577"/>
      <c r="L830" s="577"/>
      <c r="M830" s="577"/>
      <c r="N830" s="577"/>
      <c r="O830" s="577"/>
      <c r="P830" s="577"/>
      <c r="Q830" s="577"/>
    </row>
    <row r="831" spans="1:17" s="573" customFormat="1" hidden="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0</v>
      </c>
      <c r="N831" s="577">
        <f t="shared" si="786"/>
        <v>0</v>
      </c>
      <c r="O831" s="577">
        <f t="shared" si="786"/>
        <v>0</v>
      </c>
      <c r="P831" s="577">
        <f t="shared" si="786"/>
        <v>0</v>
      </c>
      <c r="Q831" s="577">
        <f t="shared" si="786"/>
        <v>0</v>
      </c>
    </row>
    <row r="832" spans="1:17" s="573" customFormat="1" hidden="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0</v>
      </c>
      <c r="N832" s="575">
        <f xml:space="preserve"> PR19FDPublishedTables!N$779</f>
        <v>0</v>
      </c>
      <c r="O832" s="575">
        <f xml:space="preserve"> PR19FDPublishedTables!O$779</f>
        <v>0</v>
      </c>
      <c r="P832" s="575">
        <f xml:space="preserve"> PR19FDPublishedTables!P$779</f>
        <v>0</v>
      </c>
      <c r="Q832" s="575">
        <f xml:space="preserve"> PR19FDPublishedTables!Q$779</f>
        <v>0</v>
      </c>
    </row>
    <row r="833" spans="1:17" s="573" customFormat="1" hidden="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0</v>
      </c>
      <c r="N833" s="575">
        <f xml:space="preserve"> PR19FDPublishedTables!N$817</f>
        <v>0</v>
      </c>
      <c r="O833" s="575">
        <f xml:space="preserve"> PR19FDPublishedTables!O$817</f>
        <v>0</v>
      </c>
      <c r="P833" s="575">
        <f xml:space="preserve"> PR19FDPublishedTables!P$817</f>
        <v>0</v>
      </c>
      <c r="Q833" s="575">
        <f xml:space="preserve"> PR19FDPublishedTables!Q$817</f>
        <v>0</v>
      </c>
    </row>
    <row r="834" spans="1:17" s="573" customFormat="1" hidden="1" outlineLevel="2">
      <c r="A834" s="572"/>
      <c r="B834" s="570"/>
      <c r="C834" s="574"/>
      <c r="D834" s="571"/>
      <c r="E834" s="610" t="s">
        <v>1212</v>
      </c>
      <c r="F834" s="610"/>
      <c r="G834" s="610" t="s">
        <v>255</v>
      </c>
      <c r="H834" s="610"/>
      <c r="I834" s="610"/>
      <c r="J834" s="610">
        <f t="shared" ref="J834:Q834" si="787" xml:space="preserve"> SUM(J831:J833)</f>
        <v>0</v>
      </c>
      <c r="K834" s="610">
        <f t="shared" si="787"/>
        <v>0</v>
      </c>
      <c r="L834" s="610">
        <f t="shared" si="787"/>
        <v>0</v>
      </c>
      <c r="M834" s="610">
        <f t="shared" si="787"/>
        <v>0</v>
      </c>
      <c r="N834" s="610">
        <f t="shared" si="787"/>
        <v>0</v>
      </c>
      <c r="O834" s="610">
        <f t="shared" si="787"/>
        <v>0</v>
      </c>
      <c r="P834" s="610">
        <f t="shared" si="787"/>
        <v>0</v>
      </c>
      <c r="Q834" s="610">
        <f t="shared" si="787"/>
        <v>0</v>
      </c>
    </row>
    <row r="835" spans="1:17" s="259" customFormat="1" hidden="1" outlineLevel="1">
      <c r="A835" s="256"/>
      <c r="B835" s="257"/>
      <c r="C835" s="258"/>
      <c r="D835" s="255"/>
      <c r="E835" s="196"/>
      <c r="F835" s="196"/>
      <c r="G835" s="196"/>
      <c r="H835" s="196"/>
      <c r="I835" s="196"/>
      <c r="J835" s="196"/>
      <c r="K835" s="196"/>
      <c r="L835" s="196"/>
      <c r="M835" s="196"/>
      <c r="N835" s="196"/>
      <c r="O835" s="196"/>
      <c r="P835" s="196"/>
      <c r="Q835" s="196"/>
    </row>
    <row r="836" spans="1:17" s="259" customFormat="1" hidden="1" outlineLevel="1" collapsed="1">
      <c r="A836" s="256"/>
      <c r="B836" s="257" t="s">
        <v>936</v>
      </c>
      <c r="C836" s="258"/>
      <c r="D836" s="255"/>
      <c r="E836" s="196"/>
      <c r="F836" s="196"/>
      <c r="G836" s="196"/>
      <c r="H836" s="196"/>
      <c r="I836" s="196"/>
      <c r="J836" s="196"/>
      <c r="K836" s="196"/>
      <c r="L836" s="196"/>
      <c r="M836" s="196"/>
      <c r="N836" s="196"/>
      <c r="O836" s="196"/>
      <c r="P836" s="196"/>
      <c r="Q836" s="196"/>
    </row>
    <row r="837" spans="1:17" s="259" customFormat="1" hidden="1" outlineLevel="2">
      <c r="A837" s="256"/>
      <c r="B837" s="257"/>
      <c r="C837" s="258"/>
      <c r="D837" s="255"/>
      <c r="E837" s="196"/>
      <c r="F837" s="196"/>
      <c r="G837" s="196"/>
      <c r="H837" s="196"/>
      <c r="I837" s="196"/>
      <c r="J837" s="196"/>
      <c r="K837" s="196"/>
      <c r="L837" s="196"/>
      <c r="M837" s="196"/>
      <c r="N837" s="196"/>
      <c r="O837" s="196"/>
      <c r="P837" s="196"/>
      <c r="Q837" s="196"/>
    </row>
    <row r="838" spans="1:17" s="259" customFormat="1" hidden="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1.1806332960179113</v>
      </c>
      <c r="P838" s="267">
        <f t="shared" si="788"/>
        <v>0</v>
      </c>
      <c r="Q838" s="267">
        <f t="shared" si="788"/>
        <v>0</v>
      </c>
    </row>
    <row r="839" spans="1:17" s="259" customFormat="1" hidden="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1.2166959859267552</v>
      </c>
      <c r="P839" s="267">
        <f t="shared" si="789"/>
        <v>0</v>
      </c>
      <c r="Q839" s="267">
        <f t="shared" si="789"/>
        <v>0</v>
      </c>
    </row>
    <row r="840" spans="1:17" s="259" customFormat="1" hidden="1" outlineLevel="1">
      <c r="A840" s="256"/>
      <c r="B840" s="257"/>
      <c r="C840" s="258"/>
      <c r="D840" s="255"/>
      <c r="E840" s="196"/>
      <c r="F840" s="196"/>
      <c r="G840" s="196"/>
      <c r="H840" s="196"/>
      <c r="I840" s="196"/>
      <c r="J840" s="196"/>
      <c r="K840" s="196"/>
      <c r="L840" s="196"/>
      <c r="M840" s="196"/>
      <c r="N840" s="196"/>
      <c r="O840" s="196"/>
      <c r="P840" s="196"/>
      <c r="Q840" s="196"/>
    </row>
    <row r="841" spans="1:17" s="259" customFormat="1" hidden="1" outlineLevel="1" collapsed="1">
      <c r="A841" s="256"/>
      <c r="B841" s="257" t="s">
        <v>969</v>
      </c>
      <c r="C841" s="258"/>
      <c r="D841" s="255"/>
      <c r="E841" s="196"/>
      <c r="F841" s="196"/>
      <c r="G841" s="196"/>
      <c r="H841" s="196"/>
      <c r="I841" s="196"/>
      <c r="J841" s="196"/>
      <c r="K841" s="196"/>
      <c r="L841" s="196"/>
      <c r="M841" s="196"/>
      <c r="N841" s="196"/>
      <c r="O841" s="196"/>
      <c r="P841" s="196"/>
      <c r="Q841" s="196"/>
    </row>
    <row r="842" spans="1:17" s="259" customFormat="1" hidden="1" outlineLevel="2">
      <c r="A842" s="256"/>
      <c r="B842" s="257"/>
      <c r="C842" s="258"/>
      <c r="D842" s="255"/>
      <c r="E842" s="196"/>
      <c r="F842" s="196"/>
      <c r="G842" s="196"/>
      <c r="H842" s="196"/>
      <c r="I842" s="196"/>
      <c r="J842" s="196"/>
      <c r="K842" s="196"/>
      <c r="L842" s="196"/>
      <c r="M842" s="196"/>
      <c r="N842" s="196"/>
      <c r="O842" s="196"/>
      <c r="P842" s="196"/>
      <c r="Q842" s="196"/>
    </row>
    <row r="843" spans="1:17" s="526" customFormat="1" hidden="1" outlineLevel="2">
      <c r="A843" s="593"/>
      <c r="B843" s="594"/>
      <c r="C843" s="595"/>
      <c r="D843" s="596"/>
      <c r="E843" s="525" t="s">
        <v>1213</v>
      </c>
      <c r="F843" s="525"/>
      <c r="G843" s="525" t="s">
        <v>255</v>
      </c>
      <c r="H843" s="525"/>
      <c r="I843" s="525"/>
      <c r="J843" s="525">
        <f t="shared" ref="J843:Q843" si="790" xml:space="preserve"> J799 * J839</f>
        <v>0</v>
      </c>
      <c r="K843" s="525">
        <f t="shared" si="790"/>
        <v>0</v>
      </c>
      <c r="L843" s="525">
        <f t="shared" si="790"/>
        <v>0</v>
      </c>
      <c r="M843" s="525">
        <f t="shared" si="790"/>
        <v>0</v>
      </c>
      <c r="N843" s="525">
        <f t="shared" si="790"/>
        <v>0</v>
      </c>
      <c r="O843" s="525">
        <f t="shared" si="790"/>
        <v>0</v>
      </c>
      <c r="P843" s="525">
        <f t="shared" si="790"/>
        <v>0</v>
      </c>
      <c r="Q843" s="525">
        <f t="shared" si="790"/>
        <v>0</v>
      </c>
    </row>
    <row r="844" spans="1:17" s="526" customFormat="1" hidden="1" outlineLevel="2">
      <c r="A844" s="593"/>
      <c r="B844" s="594"/>
      <c r="C844" s="595"/>
      <c r="D844" s="596" t="s">
        <v>719</v>
      </c>
      <c r="E844" s="525" t="s">
        <v>1214</v>
      </c>
      <c r="F844" s="525"/>
      <c r="G844" s="525" t="s">
        <v>255</v>
      </c>
      <c r="H844" s="525"/>
      <c r="I844" s="525"/>
      <c r="J844" s="525">
        <f t="shared" ref="J844:Q844" si="791" xml:space="preserve"> J800 * J839</f>
        <v>0</v>
      </c>
      <c r="K844" s="525">
        <f t="shared" si="791"/>
        <v>0</v>
      </c>
      <c r="L844" s="525">
        <f t="shared" si="791"/>
        <v>0</v>
      </c>
      <c r="M844" s="525">
        <f t="shared" si="791"/>
        <v>0</v>
      </c>
      <c r="N844" s="525">
        <f t="shared" si="791"/>
        <v>0</v>
      </c>
      <c r="O844" s="525">
        <f t="shared" si="791"/>
        <v>0</v>
      </c>
      <c r="P844" s="525">
        <f t="shared" si="791"/>
        <v>0</v>
      </c>
      <c r="Q844" s="525">
        <f t="shared" si="791"/>
        <v>0</v>
      </c>
    </row>
    <row r="845" spans="1:17" s="526" customFormat="1" hidden="1" outlineLevel="2">
      <c r="A845" s="593"/>
      <c r="B845" s="594"/>
      <c r="C845" s="595"/>
      <c r="D845" s="596" t="s">
        <v>631</v>
      </c>
      <c r="E845" s="525" t="s">
        <v>1215</v>
      </c>
      <c r="F845" s="525"/>
      <c r="G845" s="525" t="s">
        <v>255</v>
      </c>
      <c r="H845" s="525"/>
      <c r="I845" s="525"/>
      <c r="J845" s="525">
        <f t="shared" ref="J845:Q845" si="792" xml:space="preserve"> J801 * J839</f>
        <v>0</v>
      </c>
      <c r="K845" s="525">
        <f t="shared" si="792"/>
        <v>0</v>
      </c>
      <c r="L845" s="525">
        <f t="shared" si="792"/>
        <v>0</v>
      </c>
      <c r="M845" s="525">
        <f t="shared" si="792"/>
        <v>0</v>
      </c>
      <c r="N845" s="525">
        <f t="shared" si="792"/>
        <v>0</v>
      </c>
      <c r="O845" s="525">
        <f t="shared" si="792"/>
        <v>0</v>
      </c>
      <c r="P845" s="525">
        <f t="shared" si="792"/>
        <v>0</v>
      </c>
      <c r="Q845" s="525">
        <f t="shared" si="792"/>
        <v>0</v>
      </c>
    </row>
    <row r="846" spans="1:17" s="526" customFormat="1" hidden="1" outlineLevel="2">
      <c r="A846" s="593"/>
      <c r="B846" s="594"/>
      <c r="C846" s="595"/>
      <c r="D846" s="596"/>
      <c r="E846" s="525" t="s">
        <v>1216</v>
      </c>
      <c r="F846" s="525"/>
      <c r="G846" s="525" t="s">
        <v>255</v>
      </c>
      <c r="H846" s="525"/>
      <c r="I846" s="525"/>
      <c r="J846" s="525">
        <f t="shared" ref="J846:Q846" si="793" xml:space="preserve"> J802 * J839</f>
        <v>0</v>
      </c>
      <c r="K846" s="525">
        <f t="shared" si="793"/>
        <v>0</v>
      </c>
      <c r="L846" s="525">
        <f t="shared" si="793"/>
        <v>0</v>
      </c>
      <c r="M846" s="525">
        <f t="shared" si="793"/>
        <v>0</v>
      </c>
      <c r="N846" s="525">
        <f t="shared" si="793"/>
        <v>0</v>
      </c>
      <c r="O846" s="525">
        <f t="shared" si="793"/>
        <v>0</v>
      </c>
      <c r="P846" s="525">
        <f t="shared" si="793"/>
        <v>0</v>
      </c>
      <c r="Q846" s="525">
        <f t="shared" si="793"/>
        <v>0</v>
      </c>
    </row>
    <row r="847" spans="1:17" s="573" customFormat="1" hidden="1" outlineLevel="2">
      <c r="A847" s="572"/>
      <c r="B847" s="570"/>
      <c r="C847" s="574"/>
      <c r="D847" s="571"/>
      <c r="E847" s="577"/>
      <c r="F847" s="577"/>
      <c r="G847" s="577"/>
      <c r="H847" s="577"/>
      <c r="I847" s="577"/>
      <c r="J847" s="577"/>
      <c r="K847" s="577"/>
      <c r="L847" s="577"/>
      <c r="M847" s="577"/>
      <c r="N847" s="577"/>
      <c r="O847" s="577"/>
      <c r="P847" s="577"/>
      <c r="Q847" s="577"/>
    </row>
    <row r="848" spans="1:17" s="658" customFormat="1" hidden="1" outlineLevel="2">
      <c r="A848" s="654"/>
      <c r="B848" s="655"/>
      <c r="C848" s="656"/>
      <c r="D848" s="657"/>
      <c r="E848" s="645" t="s">
        <v>1217</v>
      </c>
      <c r="F848" s="645"/>
      <c r="G848" s="645" t="s">
        <v>255</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0</v>
      </c>
      <c r="N848" s="645">
        <f t="shared" ref="N848" si="797" xml:space="preserve"> IF(N$11 = 1, N811 * N839 - (M852 - M846), N811 * N839)</f>
        <v>0</v>
      </c>
      <c r="O848" s="645">
        <f t="shared" ref="O848" si="798" xml:space="preserve"> IF(O$11 = 1, O811 * O839 - (N852 - N846), O811 * O839)</f>
        <v>0</v>
      </c>
      <c r="P848" s="645">
        <f t="shared" ref="P848" si="799" xml:space="preserve"> IF(P$11 = 1, P811 * P839 - (O852 - O846), P811 * P839)</f>
        <v>0</v>
      </c>
      <c r="Q848" s="645">
        <f t="shared" ref="Q848" si="800" xml:space="preserve"> IF(Q$11 = 1, Q811 * Q839 - (P852 - P846), Q811 * Q839)</f>
        <v>0</v>
      </c>
    </row>
    <row r="849" spans="1:17" s="658" customFormat="1" hidden="1" outlineLevel="2">
      <c r="A849" s="654"/>
      <c r="B849" s="655"/>
      <c r="C849" s="656"/>
      <c r="D849" s="657" t="s">
        <v>719</v>
      </c>
      <c r="E849" s="645" t="s">
        <v>1218</v>
      </c>
      <c r="F849" s="645"/>
      <c r="G849" s="645" t="s">
        <v>255</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0</v>
      </c>
      <c r="N849" s="645">
        <f>IF(N$11 = 1, (N812 - PR19FDPublishedTables!N762) * N839, N812 * N839)</f>
        <v>0</v>
      </c>
      <c r="O849" s="645">
        <f>IF(O$11 = 1, (O812 - PR19FDPublishedTables!O762) * O839, O812 * O839)</f>
        <v>0</v>
      </c>
      <c r="P849" s="645">
        <f>IF(P$11 = 1, (P812 - PR19FDPublishedTables!P762) * P839, P812 * P839)</f>
        <v>0</v>
      </c>
      <c r="Q849" s="645">
        <f>IF(Q$11 = 1, (Q812 - PR19FDPublishedTables!Q762) * Q839, Q812 * Q839)</f>
        <v>0</v>
      </c>
    </row>
    <row r="850" spans="1:17" s="526" customFormat="1" hidden="1" outlineLevel="2">
      <c r="A850" s="593"/>
      <c r="B850" s="594"/>
      <c r="C850" s="595"/>
      <c r="D850" s="596" t="s">
        <v>631</v>
      </c>
      <c r="E850" s="525" t="s">
        <v>1219</v>
      </c>
      <c r="F850" s="525"/>
      <c r="G850" s="525" t="s">
        <v>255</v>
      </c>
      <c r="H850" s="525"/>
      <c r="I850" s="525"/>
      <c r="J850" s="525">
        <f t="shared" ref="J850:Q850" si="801" xml:space="preserve"> J813 * J839</f>
        <v>0</v>
      </c>
      <c r="K850" s="525">
        <f t="shared" si="801"/>
        <v>0</v>
      </c>
      <c r="L850" s="525">
        <f t="shared" si="801"/>
        <v>0</v>
      </c>
      <c r="M850" s="525">
        <f t="shared" si="801"/>
        <v>0</v>
      </c>
      <c r="N850" s="525">
        <f t="shared" si="801"/>
        <v>0</v>
      </c>
      <c r="O850" s="525">
        <f t="shared" si="801"/>
        <v>0</v>
      </c>
      <c r="P850" s="525">
        <f t="shared" si="801"/>
        <v>0</v>
      </c>
      <c r="Q850" s="525">
        <f t="shared" si="801"/>
        <v>0</v>
      </c>
    </row>
    <row r="851" spans="1:17" s="526" customFormat="1" hidden="1" outlineLevel="2">
      <c r="A851" s="593"/>
      <c r="B851" s="594"/>
      <c r="C851" s="595"/>
      <c r="D851" s="596" t="s">
        <v>631</v>
      </c>
      <c r="E851" s="525" t="s">
        <v>1220</v>
      </c>
      <c r="F851" s="525"/>
      <c r="G851" s="525" t="s">
        <v>255</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hidden="1" outlineLevel="2">
      <c r="A852" s="593"/>
      <c r="B852" s="594"/>
      <c r="C852" s="595"/>
      <c r="D852" s="596"/>
      <c r="E852" s="525" t="s">
        <v>1221</v>
      </c>
      <c r="F852" s="525"/>
      <c r="G852" s="525" t="s">
        <v>255</v>
      </c>
      <c r="H852" s="525"/>
      <c r="I852" s="525"/>
      <c r="J852" s="525">
        <f t="shared" ref="J852:Q852" si="803" xml:space="preserve"> IF( J$10 = 1, J807 * J839, J815 * J839)</f>
        <v>0</v>
      </c>
      <c r="K852" s="525">
        <f t="shared" si="803"/>
        <v>0</v>
      </c>
      <c r="L852" s="525">
        <f t="shared" si="803"/>
        <v>0</v>
      </c>
      <c r="M852" s="525">
        <f t="shared" si="803"/>
        <v>0</v>
      </c>
      <c r="N852" s="525">
        <f t="shared" si="803"/>
        <v>0</v>
      </c>
      <c r="O852" s="525">
        <f t="shared" si="803"/>
        <v>0</v>
      </c>
      <c r="P852" s="525">
        <f t="shared" si="803"/>
        <v>0</v>
      </c>
      <c r="Q852" s="525">
        <f t="shared" si="803"/>
        <v>0</v>
      </c>
    </row>
    <row r="853" spans="1:17" s="573" customFormat="1" hidden="1" outlineLevel="2">
      <c r="A853" s="572"/>
      <c r="B853" s="570"/>
      <c r="C853" s="574"/>
      <c r="D853" s="571"/>
      <c r="E853" s="577"/>
      <c r="F853" s="577"/>
      <c r="G853" s="577"/>
      <c r="H853" s="577"/>
      <c r="I853" s="577"/>
      <c r="J853" s="577"/>
      <c r="K853" s="577"/>
      <c r="L853" s="577"/>
      <c r="M853" s="577"/>
      <c r="N853" s="577"/>
      <c r="O853" s="577"/>
      <c r="P853" s="577"/>
      <c r="Q853" s="577"/>
    </row>
    <row r="854" spans="1:17" s="526" customFormat="1" hidden="1" outlineLevel="2">
      <c r="A854" s="593"/>
      <c r="B854" s="594"/>
      <c r="C854" s="595"/>
      <c r="D854" s="596"/>
      <c r="E854" s="525" t="s">
        <v>1222</v>
      </c>
      <c r="F854" s="525"/>
      <c r="G854" s="525" t="s">
        <v>255</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0</v>
      </c>
      <c r="O854" s="525">
        <f t="shared" si="805"/>
        <v>0</v>
      </c>
      <c r="P854" s="525">
        <f t="shared" si="805"/>
        <v>0</v>
      </c>
      <c r="Q854" s="525">
        <f t="shared" si="805"/>
        <v>0</v>
      </c>
    </row>
    <row r="855" spans="1:17" s="526" customFormat="1" hidden="1" outlineLevel="2">
      <c r="A855" s="593"/>
      <c r="B855" s="594"/>
      <c r="C855" s="595"/>
      <c r="D855" s="596" t="s">
        <v>719</v>
      </c>
      <c r="E855" s="525" t="s">
        <v>1223</v>
      </c>
      <c r="F855" s="525"/>
      <c r="G855" s="525" t="s">
        <v>255</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v>
      </c>
      <c r="O855" s="525">
        <f t="shared" si="807"/>
        <v>0</v>
      </c>
      <c r="P855" s="525">
        <f t="shared" si="807"/>
        <v>0</v>
      </c>
      <c r="Q855" s="525">
        <f t="shared" si="807"/>
        <v>0</v>
      </c>
    </row>
    <row r="856" spans="1:17" s="526" customFormat="1" hidden="1" outlineLevel="2">
      <c r="A856" s="593"/>
      <c r="B856" s="594"/>
      <c r="C856" s="595"/>
      <c r="D856" s="596" t="s">
        <v>719</v>
      </c>
      <c r="E856" s="525" t="s">
        <v>981</v>
      </c>
      <c r="F856" s="525"/>
      <c r="G856" s="525" t="s">
        <v>255</v>
      </c>
      <c r="H856" s="525"/>
      <c r="I856" s="525"/>
      <c r="J856" s="525">
        <f t="shared" ref="J856:Q856" si="808" xml:space="preserve"> J824 * J839</f>
        <v>0</v>
      </c>
      <c r="K856" s="525">
        <f t="shared" si="808"/>
        <v>0</v>
      </c>
      <c r="L856" s="525">
        <f t="shared" si="808"/>
        <v>0</v>
      </c>
      <c r="M856" s="525">
        <f t="shared" si="808"/>
        <v>0</v>
      </c>
      <c r="N856" s="525">
        <f t="shared" si="808"/>
        <v>0</v>
      </c>
      <c r="O856" s="525">
        <f t="shared" si="808"/>
        <v>0</v>
      </c>
      <c r="P856" s="525">
        <f t="shared" si="808"/>
        <v>0</v>
      </c>
      <c r="Q856" s="525">
        <f t="shared" si="808"/>
        <v>0</v>
      </c>
    </row>
    <row r="857" spans="1:17" s="526" customFormat="1" hidden="1" outlineLevel="2">
      <c r="A857" s="593"/>
      <c r="B857" s="594"/>
      <c r="C857" s="595"/>
      <c r="D857" s="596" t="s">
        <v>631</v>
      </c>
      <c r="E857" s="525" t="s">
        <v>1224</v>
      </c>
      <c r="F857" s="525"/>
      <c r="G857" s="525" t="s">
        <v>255</v>
      </c>
      <c r="H857" s="525"/>
      <c r="I857" s="525"/>
      <c r="J857" s="525">
        <f t="shared" ref="J857:Q857" si="809" xml:space="preserve"> J825 * J839</f>
        <v>0</v>
      </c>
      <c r="K857" s="525">
        <f t="shared" si="809"/>
        <v>0</v>
      </c>
      <c r="L857" s="525">
        <f t="shared" si="809"/>
        <v>0</v>
      </c>
      <c r="M857" s="525">
        <f t="shared" si="809"/>
        <v>0</v>
      </c>
      <c r="N857" s="525">
        <f t="shared" si="809"/>
        <v>0</v>
      </c>
      <c r="O857" s="525">
        <f t="shared" si="809"/>
        <v>0</v>
      </c>
      <c r="P857" s="525">
        <f t="shared" si="809"/>
        <v>0</v>
      </c>
      <c r="Q857" s="525">
        <f t="shared" si="809"/>
        <v>0</v>
      </c>
    </row>
    <row r="858" spans="1:17" s="526" customFormat="1" hidden="1" outlineLevel="2">
      <c r="A858" s="593"/>
      <c r="B858" s="594"/>
      <c r="C858" s="595"/>
      <c r="D858" s="596"/>
      <c r="E858" s="525" t="s">
        <v>1225</v>
      </c>
      <c r="F858" s="525"/>
      <c r="G858" s="525" t="s">
        <v>255</v>
      </c>
      <c r="H858" s="525"/>
      <c r="I858" s="525"/>
      <c r="J858" s="525">
        <f t="shared" ref="J858:Q858" si="810" xml:space="preserve"> IF( J$10 = 1, J818 * J839, J826 * J839)</f>
        <v>0</v>
      </c>
      <c r="K858" s="525">
        <f t="shared" si="810"/>
        <v>0</v>
      </c>
      <c r="L858" s="525">
        <f t="shared" si="810"/>
        <v>0</v>
      </c>
      <c r="M858" s="525">
        <f t="shared" si="810"/>
        <v>0</v>
      </c>
      <c r="N858" s="525">
        <f t="shared" si="810"/>
        <v>0</v>
      </c>
      <c r="O858" s="525">
        <f t="shared" si="810"/>
        <v>0</v>
      </c>
      <c r="P858" s="525">
        <f t="shared" si="810"/>
        <v>0</v>
      </c>
      <c r="Q858" s="525">
        <f t="shared" si="810"/>
        <v>0</v>
      </c>
    </row>
    <row r="859" spans="1:17" s="526" customFormat="1" hidden="1" outlineLevel="2">
      <c r="A859" s="593"/>
      <c r="B859" s="594"/>
      <c r="C859" s="595"/>
      <c r="D859" s="596"/>
      <c r="E859" s="525"/>
      <c r="F859" s="525"/>
      <c r="G859" s="525"/>
      <c r="H859" s="525"/>
      <c r="I859" s="525"/>
      <c r="J859" s="525"/>
      <c r="K859" s="525"/>
      <c r="L859" s="525"/>
      <c r="M859" s="525"/>
      <c r="N859" s="525"/>
      <c r="O859" s="525"/>
      <c r="P859" s="525"/>
      <c r="Q859" s="525"/>
    </row>
    <row r="860" spans="1:17" s="526" customFormat="1" hidden="1" outlineLevel="2">
      <c r="A860" s="593"/>
      <c r="B860" s="594"/>
      <c r="C860" s="595"/>
      <c r="D860" s="596"/>
      <c r="E860" s="525" t="s">
        <v>1226</v>
      </c>
      <c r="F860" s="525"/>
      <c r="G860" s="525" t="s">
        <v>255</v>
      </c>
      <c r="H860" s="525"/>
      <c r="I860" s="525"/>
      <c r="J860" s="525">
        <f xml:space="preserve"> J843 + J848 + J854</f>
        <v>0</v>
      </c>
      <c r="K860" s="525">
        <f t="shared" ref="K860:Q861" si="811" xml:space="preserve"> K843 + K848 + K854</f>
        <v>0</v>
      </c>
      <c r="L860" s="525">
        <f t="shared" si="811"/>
        <v>0</v>
      </c>
      <c r="M860" s="525">
        <f t="shared" si="811"/>
        <v>0</v>
      </c>
      <c r="N860" s="525">
        <f t="shared" si="811"/>
        <v>0</v>
      </c>
      <c r="O860" s="525">
        <f t="shared" si="811"/>
        <v>0</v>
      </c>
      <c r="P860" s="525">
        <f t="shared" si="811"/>
        <v>0</v>
      </c>
      <c r="Q860" s="525">
        <f t="shared" si="811"/>
        <v>0</v>
      </c>
    </row>
    <row r="861" spans="1:17" s="526" customFormat="1" hidden="1" outlineLevel="2">
      <c r="A861" s="593"/>
      <c r="B861" s="594"/>
      <c r="C861" s="595"/>
      <c r="D861" s="596" t="s">
        <v>719</v>
      </c>
      <c r="E861" s="525" t="s">
        <v>1227</v>
      </c>
      <c r="F861" s="525"/>
      <c r="G861" s="525" t="s">
        <v>255</v>
      </c>
      <c r="H861" s="525"/>
      <c r="I861" s="525"/>
      <c r="J861" s="525">
        <f xml:space="preserve"> J844 + J849 + J855</f>
        <v>0</v>
      </c>
      <c r="K861" s="525">
        <f t="shared" si="811"/>
        <v>0</v>
      </c>
      <c r="L861" s="525">
        <f t="shared" si="811"/>
        <v>0</v>
      </c>
      <c r="M861" s="525">
        <f xml:space="preserve"> M844 + M849 + M855</f>
        <v>0</v>
      </c>
      <c r="N861" s="525">
        <f t="shared" si="811"/>
        <v>0</v>
      </c>
      <c r="O861" s="525">
        <f t="shared" si="811"/>
        <v>0</v>
      </c>
      <c r="P861" s="525">
        <f t="shared" si="811"/>
        <v>0</v>
      </c>
      <c r="Q861" s="525">
        <f t="shared" si="811"/>
        <v>0</v>
      </c>
    </row>
    <row r="862" spans="1:17" s="526" customFormat="1" hidden="1" outlineLevel="2">
      <c r="A862" s="593"/>
      <c r="B862" s="594"/>
      <c r="C862" s="595"/>
      <c r="D862" s="596" t="s">
        <v>719</v>
      </c>
      <c r="E862" s="525" t="s">
        <v>1228</v>
      </c>
      <c r="F862" s="525"/>
      <c r="G862" s="525" t="s">
        <v>255</v>
      </c>
      <c r="H862" s="525"/>
      <c r="I862" s="525"/>
      <c r="J862" s="525">
        <f xml:space="preserve"> J856</f>
        <v>0</v>
      </c>
      <c r="K862" s="525">
        <f t="shared" ref="K862:Q862" si="812" xml:space="preserve"> K856</f>
        <v>0</v>
      </c>
      <c r="L862" s="525">
        <f t="shared" si="812"/>
        <v>0</v>
      </c>
      <c r="M862" s="525">
        <f t="shared" si="812"/>
        <v>0</v>
      </c>
      <c r="N862" s="525">
        <f t="shared" si="812"/>
        <v>0</v>
      </c>
      <c r="O862" s="525">
        <f t="shared" si="812"/>
        <v>0</v>
      </c>
      <c r="P862" s="525">
        <f t="shared" si="812"/>
        <v>0</v>
      </c>
      <c r="Q862" s="525">
        <f t="shared" si="812"/>
        <v>0</v>
      </c>
    </row>
    <row r="863" spans="1:17" s="526" customFormat="1" hidden="1" outlineLevel="2">
      <c r="A863" s="593"/>
      <c r="B863" s="594"/>
      <c r="C863" s="595"/>
      <c r="D863" s="596" t="s">
        <v>631</v>
      </c>
      <c r="E863" s="525" t="s">
        <v>1229</v>
      </c>
      <c r="F863" s="525"/>
      <c r="G863" s="525" t="s">
        <v>255</v>
      </c>
      <c r="H863" s="525"/>
      <c r="I863" s="525"/>
      <c r="J863" s="525">
        <f xml:space="preserve"> J845 + J850 + J857</f>
        <v>0</v>
      </c>
      <c r="K863" s="525">
        <f t="shared" ref="K863:Q863" si="813" xml:space="preserve"> K845 + K850 + K857</f>
        <v>0</v>
      </c>
      <c r="L863" s="525">
        <f t="shared" si="813"/>
        <v>0</v>
      </c>
      <c r="M863" s="525">
        <f xml:space="preserve"> M845 + M850 + M857</f>
        <v>0</v>
      </c>
      <c r="N863" s="525">
        <f t="shared" si="813"/>
        <v>0</v>
      </c>
      <c r="O863" s="525">
        <f t="shared" si="813"/>
        <v>0</v>
      </c>
      <c r="P863" s="525">
        <f t="shared" si="813"/>
        <v>0</v>
      </c>
      <c r="Q863" s="525">
        <f t="shared" si="813"/>
        <v>0</v>
      </c>
    </row>
    <row r="864" spans="1:17" s="526" customFormat="1" hidden="1" outlineLevel="2">
      <c r="A864" s="593"/>
      <c r="B864" s="594"/>
      <c r="C864" s="595"/>
      <c r="D864" s="596" t="s">
        <v>631</v>
      </c>
      <c r="E864" s="525" t="s">
        <v>1230</v>
      </c>
      <c r="F864" s="525"/>
      <c r="G864" s="525" t="s">
        <v>255</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hidden="1" outlineLevel="2">
      <c r="A865" s="593"/>
      <c r="B865" s="594"/>
      <c r="C865" s="595"/>
      <c r="D865" s="596"/>
      <c r="E865" s="525" t="s">
        <v>1231</v>
      </c>
      <c r="F865" s="525"/>
      <c r="G865" s="525" t="s">
        <v>255</v>
      </c>
      <c r="H865" s="525"/>
      <c r="I865" s="525"/>
      <c r="J865" s="525">
        <f xml:space="preserve"> J846 + J852 + J858</f>
        <v>0</v>
      </c>
      <c r="K865" s="525">
        <f t="shared" ref="K865:Q865" si="815" xml:space="preserve"> K846 + K852 + K858</f>
        <v>0</v>
      </c>
      <c r="L865" s="525">
        <f t="shared" si="815"/>
        <v>0</v>
      </c>
      <c r="M865" s="525">
        <f xml:space="preserve"> M846 + M852 + M858</f>
        <v>0</v>
      </c>
      <c r="N865" s="525">
        <f t="shared" si="815"/>
        <v>0</v>
      </c>
      <c r="O865" s="525">
        <f t="shared" si="815"/>
        <v>0</v>
      </c>
      <c r="P865" s="525">
        <f t="shared" si="815"/>
        <v>0</v>
      </c>
      <c r="Q865" s="525">
        <f t="shared" si="815"/>
        <v>0</v>
      </c>
    </row>
    <row r="866" spans="1:17" s="526" customFormat="1" hidden="1" outlineLevel="2">
      <c r="A866" s="593"/>
      <c r="B866" s="594"/>
      <c r="C866" s="595"/>
      <c r="D866" s="596"/>
      <c r="E866" s="525"/>
      <c r="F866" s="525"/>
      <c r="G866" s="525"/>
      <c r="H866" s="525"/>
      <c r="I866" s="525"/>
      <c r="J866" s="525"/>
      <c r="K866" s="525"/>
      <c r="L866" s="525"/>
      <c r="M866" s="525"/>
      <c r="N866" s="525"/>
      <c r="O866" s="525"/>
      <c r="P866" s="525"/>
      <c r="Q866" s="525"/>
    </row>
    <row r="867" spans="1:17" s="526" customFormat="1" hidden="1" outlineLevel="2">
      <c r="A867" s="593"/>
      <c r="B867" s="594"/>
      <c r="C867" s="595"/>
      <c r="D867" s="596"/>
      <c r="E867" s="525" t="s">
        <v>1232</v>
      </c>
      <c r="F867" s="525"/>
      <c r="G867" s="525" t="s">
        <v>255</v>
      </c>
      <c r="H867" s="525"/>
      <c r="I867" s="525"/>
      <c r="J867" s="525">
        <f t="shared" ref="J867:Q867" si="816" xml:space="preserve"> J803 * J838</f>
        <v>0</v>
      </c>
      <c r="K867" s="525">
        <f t="shared" si="816"/>
        <v>0</v>
      </c>
      <c r="L867" s="525">
        <f t="shared" si="816"/>
        <v>0</v>
      </c>
      <c r="M867" s="525">
        <f t="shared" si="816"/>
        <v>0</v>
      </c>
      <c r="N867" s="525">
        <f t="shared" si="816"/>
        <v>0</v>
      </c>
      <c r="O867" s="525">
        <f t="shared" si="816"/>
        <v>0</v>
      </c>
      <c r="P867" s="525">
        <f t="shared" si="816"/>
        <v>0</v>
      </c>
      <c r="Q867" s="525">
        <f t="shared" si="816"/>
        <v>0</v>
      </c>
    </row>
    <row r="868" spans="1:17" s="526" customFormat="1" hidden="1" outlineLevel="2">
      <c r="A868" s="593"/>
      <c r="B868" s="594"/>
      <c r="C868" s="595"/>
      <c r="D868" s="596"/>
      <c r="E868" s="525" t="s">
        <v>1233</v>
      </c>
      <c r="F868" s="525"/>
      <c r="G868" s="525" t="s">
        <v>255</v>
      </c>
      <c r="H868" s="525"/>
      <c r="I868" s="525"/>
      <c r="J868" s="525">
        <f t="shared" ref="J868:Q868" si="817" xml:space="preserve"> J816 * J838</f>
        <v>0</v>
      </c>
      <c r="K868" s="525">
        <f t="shared" si="817"/>
        <v>0</v>
      </c>
      <c r="L868" s="525">
        <f t="shared" si="817"/>
        <v>0</v>
      </c>
      <c r="M868" s="525">
        <f t="shared" si="817"/>
        <v>0</v>
      </c>
      <c r="N868" s="525">
        <f t="shared" si="817"/>
        <v>0</v>
      </c>
      <c r="O868" s="525">
        <f t="shared" si="817"/>
        <v>0</v>
      </c>
      <c r="P868" s="525">
        <f t="shared" si="817"/>
        <v>0</v>
      </c>
      <c r="Q868" s="525">
        <f t="shared" si="817"/>
        <v>0</v>
      </c>
    </row>
    <row r="869" spans="1:17" s="526" customFormat="1" hidden="1" outlineLevel="2">
      <c r="A869" s="593"/>
      <c r="B869" s="594"/>
      <c r="C869" s="595"/>
      <c r="D869" s="596"/>
      <c r="E869" s="525" t="s">
        <v>1234</v>
      </c>
      <c r="F869" s="525"/>
      <c r="G869" s="525" t="s">
        <v>255</v>
      </c>
      <c r="H869" s="525"/>
      <c r="I869" s="525"/>
      <c r="J869" s="525">
        <f t="shared" ref="J869:Q869" si="818" xml:space="preserve"> J827 * J838</f>
        <v>0</v>
      </c>
      <c r="K869" s="525">
        <f t="shared" si="818"/>
        <v>0</v>
      </c>
      <c r="L869" s="525">
        <f t="shared" si="818"/>
        <v>0</v>
      </c>
      <c r="M869" s="525">
        <f t="shared" si="818"/>
        <v>0</v>
      </c>
      <c r="N869" s="525">
        <f t="shared" si="818"/>
        <v>0</v>
      </c>
      <c r="O869" s="525">
        <f t="shared" si="818"/>
        <v>0</v>
      </c>
      <c r="P869" s="525">
        <f t="shared" si="818"/>
        <v>0</v>
      </c>
      <c r="Q869" s="525">
        <f t="shared" si="818"/>
        <v>0</v>
      </c>
    </row>
    <row r="870" spans="1:17" s="529" customFormat="1" hidden="1" outlineLevel="2">
      <c r="A870" s="597"/>
      <c r="B870" s="598"/>
      <c r="C870" s="599"/>
      <c r="D870" s="600"/>
      <c r="E870" s="601" t="s">
        <v>1235</v>
      </c>
      <c r="F870" s="528"/>
      <c r="G870" s="528" t="s">
        <v>255</v>
      </c>
      <c r="H870" s="528"/>
      <c r="I870" s="528"/>
      <c r="J870" s="528">
        <f t="shared" ref="J870:Q870" si="819" xml:space="preserve"> SUM(J867:J869)</f>
        <v>0</v>
      </c>
      <c r="K870" s="528">
        <f t="shared" si="819"/>
        <v>0</v>
      </c>
      <c r="L870" s="528">
        <f t="shared" si="819"/>
        <v>0</v>
      </c>
      <c r="M870" s="528">
        <f t="shared" si="819"/>
        <v>0</v>
      </c>
      <c r="N870" s="528">
        <f t="shared" si="819"/>
        <v>0</v>
      </c>
      <c r="O870" s="528">
        <f t="shared" si="819"/>
        <v>0</v>
      </c>
      <c r="P870" s="528">
        <f t="shared" si="819"/>
        <v>0</v>
      </c>
      <c r="Q870" s="528">
        <f t="shared" si="819"/>
        <v>0</v>
      </c>
    </row>
    <row r="871" spans="1:17" s="573" customFormat="1" hidden="1" outlineLevel="1">
      <c r="A871" s="572"/>
      <c r="B871" s="570"/>
      <c r="C871" s="574"/>
      <c r="D871" s="571"/>
      <c r="E871" s="577"/>
      <c r="F871" s="577"/>
      <c r="G871" s="577"/>
      <c r="H871" s="577"/>
      <c r="I871" s="577"/>
      <c r="J871" s="577"/>
      <c r="K871" s="577"/>
      <c r="L871" s="577"/>
      <c r="M871" s="577"/>
      <c r="N871" s="577"/>
      <c r="O871" s="577"/>
      <c r="P871" s="577"/>
      <c r="Q871" s="577"/>
    </row>
    <row r="872" spans="1:17" s="573" customFormat="1" hidden="1" outlineLevel="1" collapsed="1">
      <c r="A872" s="572"/>
      <c r="B872" s="570" t="s">
        <v>994</v>
      </c>
      <c r="C872" s="574"/>
      <c r="D872" s="571"/>
      <c r="E872" s="577"/>
      <c r="F872" s="577"/>
      <c r="G872" s="577"/>
      <c r="H872" s="577"/>
      <c r="I872" s="577"/>
      <c r="J872" s="577"/>
      <c r="K872" s="577"/>
      <c r="L872" s="577"/>
      <c r="M872" s="577"/>
      <c r="N872" s="577"/>
      <c r="O872" s="577"/>
      <c r="P872" s="577"/>
      <c r="Q872" s="577"/>
    </row>
    <row r="873" spans="1:17" s="573" customFormat="1" hidden="1" outlineLevel="2">
      <c r="A873" s="572"/>
      <c r="B873" s="570"/>
      <c r="C873" s="574"/>
      <c r="D873" s="571"/>
      <c r="E873" s="577"/>
      <c r="F873" s="577"/>
      <c r="G873" s="577"/>
      <c r="H873" s="577"/>
      <c r="I873" s="577"/>
      <c r="J873" s="577"/>
      <c r="K873" s="577"/>
      <c r="L873" s="577"/>
      <c r="M873" s="577"/>
      <c r="N873" s="577"/>
      <c r="O873" s="577"/>
      <c r="P873" s="577"/>
      <c r="Q873" s="577"/>
    </row>
    <row r="874" spans="1:17" s="573" customFormat="1" hidden="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0</v>
      </c>
      <c r="M874" s="577">
        <f t="shared" si="820"/>
        <v>0</v>
      </c>
      <c r="N874" s="577">
        <f t="shared" si="820"/>
        <v>0</v>
      </c>
      <c r="O874" s="577">
        <f t="shared" si="820"/>
        <v>0</v>
      </c>
      <c r="P874" s="577">
        <f t="shared" si="820"/>
        <v>0</v>
      </c>
      <c r="Q874" s="577">
        <f t="shared" si="820"/>
        <v>0</v>
      </c>
    </row>
    <row r="875" spans="1:17" s="573" customFormat="1" hidden="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0</v>
      </c>
      <c r="M875" s="577">
        <f t="shared" si="821"/>
        <v>0</v>
      </c>
      <c r="N875" s="577">
        <f t="shared" si="821"/>
        <v>0</v>
      </c>
      <c r="O875" s="577">
        <f t="shared" si="821"/>
        <v>0</v>
      </c>
      <c r="P875" s="577">
        <f t="shared" si="821"/>
        <v>0</v>
      </c>
      <c r="Q875" s="577">
        <f t="shared" si="821"/>
        <v>0</v>
      </c>
    </row>
    <row r="876" spans="1:17" s="573" customFormat="1" hidden="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0</v>
      </c>
      <c r="N876" s="577">
        <f t="shared" si="822"/>
        <v>0</v>
      </c>
      <c r="O876" s="577">
        <f t="shared" si="822"/>
        <v>0</v>
      </c>
      <c r="P876" s="577">
        <f t="shared" si="822"/>
        <v>0</v>
      </c>
      <c r="Q876" s="577">
        <f t="shared" si="822"/>
        <v>0</v>
      </c>
    </row>
    <row r="877" spans="1:17" s="446" customFormat="1" hidden="1" outlineLevel="2">
      <c r="A877" s="586"/>
      <c r="B877" s="587"/>
      <c r="C877" s="588"/>
      <c r="D877" s="589"/>
      <c r="E877" s="590" t="s">
        <v>1236</v>
      </c>
      <c r="F877" s="590"/>
      <c r="G877" s="590" t="s">
        <v>255</v>
      </c>
      <c r="H877" s="590"/>
      <c r="I877" s="590"/>
      <c r="J877" s="610">
        <f t="shared" ref="J877:Q877" si="823" xml:space="preserve"> SUM(J874:J876)</f>
        <v>0</v>
      </c>
      <c r="K877" s="610">
        <f t="shared" si="823"/>
        <v>0</v>
      </c>
      <c r="L877" s="610">
        <f t="shared" si="823"/>
        <v>0</v>
      </c>
      <c r="M877" s="610">
        <f t="shared" si="823"/>
        <v>0</v>
      </c>
      <c r="N877" s="610">
        <f t="shared" si="823"/>
        <v>0</v>
      </c>
      <c r="O877" s="610">
        <f t="shared" si="823"/>
        <v>0</v>
      </c>
      <c r="P877" s="610">
        <f t="shared" si="823"/>
        <v>0</v>
      </c>
      <c r="Q877" s="610">
        <f t="shared" si="823"/>
        <v>0</v>
      </c>
    </row>
    <row r="878" spans="1:17" s="573" customFormat="1" hidden="1" outlineLevel="2">
      <c r="A878" s="572"/>
      <c r="B878" s="570"/>
      <c r="C878" s="574"/>
      <c r="D878" s="571"/>
      <c r="E878" s="577"/>
      <c r="F878" s="577"/>
      <c r="G878" s="577"/>
      <c r="H878" s="577"/>
      <c r="I878" s="577"/>
      <c r="J878" s="577"/>
      <c r="K878" s="577"/>
      <c r="L878" s="577"/>
      <c r="M878" s="577"/>
      <c r="N878" s="577"/>
      <c r="O878" s="577"/>
      <c r="P878" s="577"/>
      <c r="Q878" s="577"/>
    </row>
    <row r="879" spans="1:17" s="573" customFormat="1" hidden="1" outlineLevel="2">
      <c r="A879" s="572"/>
      <c r="B879" s="570"/>
      <c r="C879" s="574"/>
      <c r="D879" s="571"/>
      <c r="E879" s="577" t="s">
        <v>1237</v>
      </c>
      <c r="F879" s="577"/>
      <c r="G879" s="577" t="s">
        <v>255</v>
      </c>
      <c r="H879" s="577"/>
      <c r="I879" s="577"/>
      <c r="J879" s="577">
        <f xml:space="preserve"> I874 * J$22</f>
        <v>0</v>
      </c>
      <c r="K879" s="577">
        <f t="shared" ref="J879:Q881" si="824" xml:space="preserve"> J874 * K$22</f>
        <v>0</v>
      </c>
      <c r="L879" s="577">
        <f t="shared" si="824"/>
        <v>0</v>
      </c>
      <c r="M879" s="577">
        <f xml:space="preserve"> L874 * M$22</f>
        <v>0</v>
      </c>
      <c r="N879" s="577">
        <f xml:space="preserve"> M874 * N$22</f>
        <v>0</v>
      </c>
      <c r="O879" s="577">
        <f t="shared" ref="O879:Q879" si="825" xml:space="preserve"> N874 * O$22</f>
        <v>0</v>
      </c>
      <c r="P879" s="577">
        <f t="shared" si="825"/>
        <v>0</v>
      </c>
      <c r="Q879" s="577">
        <f t="shared" si="825"/>
        <v>0</v>
      </c>
    </row>
    <row r="880" spans="1:17" s="573" customFormat="1" hidden="1" outlineLevel="2">
      <c r="A880" s="572"/>
      <c r="B880" s="570"/>
      <c r="C880" s="574"/>
      <c r="D880" s="571" t="s">
        <v>719</v>
      </c>
      <c r="E880" s="577" t="s">
        <v>1238</v>
      </c>
      <c r="F880" s="577"/>
      <c r="G880" s="577" t="s">
        <v>255</v>
      </c>
      <c r="H880" s="577"/>
      <c r="I880" s="577"/>
      <c r="J880" s="577">
        <f xml:space="preserve"> I875 * J$22</f>
        <v>0</v>
      </c>
      <c r="K880" s="577">
        <f t="shared" si="824"/>
        <v>0</v>
      </c>
      <c r="L880" s="577">
        <f t="shared" si="824"/>
        <v>0</v>
      </c>
      <c r="M880" s="577">
        <f t="shared" si="824"/>
        <v>0</v>
      </c>
      <c r="N880" s="577">
        <f t="shared" si="824"/>
        <v>0</v>
      </c>
      <c r="O880" s="577">
        <f t="shared" si="824"/>
        <v>0</v>
      </c>
      <c r="P880" s="577">
        <f t="shared" si="824"/>
        <v>0</v>
      </c>
      <c r="Q880" s="577">
        <f t="shared" si="824"/>
        <v>0</v>
      </c>
    </row>
    <row r="881" spans="1:17" s="573" customFormat="1" hidden="1" outlineLevel="2">
      <c r="A881" s="572"/>
      <c r="B881" s="570"/>
      <c r="C881" s="574"/>
      <c r="D881" s="571" t="s">
        <v>719</v>
      </c>
      <c r="E881" s="577" t="s">
        <v>1239</v>
      </c>
      <c r="F881" s="577"/>
      <c r="G881" s="577" t="s">
        <v>255</v>
      </c>
      <c r="H881" s="577"/>
      <c r="I881" s="577"/>
      <c r="J881" s="577">
        <f t="shared" si="824"/>
        <v>0</v>
      </c>
      <c r="K881" s="577">
        <f t="shared" si="824"/>
        <v>0</v>
      </c>
      <c r="L881" s="577">
        <f t="shared" si="824"/>
        <v>0</v>
      </c>
      <c r="M881" s="577">
        <f t="shared" si="824"/>
        <v>0</v>
      </c>
      <c r="N881" s="577">
        <f t="shared" si="824"/>
        <v>0</v>
      </c>
      <c r="O881" s="577">
        <f t="shared" si="824"/>
        <v>0</v>
      </c>
      <c r="P881" s="577">
        <f t="shared" si="824"/>
        <v>0</v>
      </c>
      <c r="Q881" s="577">
        <f t="shared" si="824"/>
        <v>0</v>
      </c>
    </row>
    <row r="882" spans="1:17" s="446" customFormat="1" hidden="1" outlineLevel="2">
      <c r="A882" s="586"/>
      <c r="B882" s="587"/>
      <c r="C882" s="588"/>
      <c r="D882" s="589"/>
      <c r="E882" s="590" t="s">
        <v>1240</v>
      </c>
      <c r="F882" s="590"/>
      <c r="G882" s="590" t="s">
        <v>255</v>
      </c>
      <c r="H882" s="590"/>
      <c r="I882" s="590"/>
      <c r="J882" s="610">
        <f t="shared" ref="J882" si="826" xml:space="preserve"> SUM(J879:J881)</f>
        <v>0</v>
      </c>
      <c r="K882" s="610">
        <f t="shared" ref="K882:Q882" si="827" xml:space="preserve"> SUM(K879:K881)</f>
        <v>0</v>
      </c>
      <c r="L882" s="610">
        <f t="shared" si="827"/>
        <v>0</v>
      </c>
      <c r="M882" s="610">
        <f t="shared" si="827"/>
        <v>0</v>
      </c>
      <c r="N882" s="610">
        <f t="shared" si="827"/>
        <v>0</v>
      </c>
      <c r="O882" s="610">
        <f t="shared" si="827"/>
        <v>0</v>
      </c>
      <c r="P882" s="610">
        <f t="shared" si="827"/>
        <v>0</v>
      </c>
      <c r="Q882" s="610">
        <f t="shared" si="827"/>
        <v>0</v>
      </c>
    </row>
    <row r="883" spans="1:17" s="573" customFormat="1" hidden="1" outlineLevel="2">
      <c r="A883" s="572"/>
      <c r="B883" s="570"/>
      <c r="C883" s="574"/>
      <c r="D883" s="571"/>
      <c r="E883" s="577"/>
      <c r="F883" s="577"/>
      <c r="G883" s="577"/>
      <c r="H883" s="577"/>
      <c r="I883" s="577"/>
      <c r="J883" s="577"/>
      <c r="K883" s="577"/>
      <c r="L883" s="577"/>
      <c r="M883" s="577"/>
      <c r="N883" s="577"/>
      <c r="O883" s="577"/>
      <c r="P883" s="577"/>
      <c r="Q883" s="577"/>
    </row>
    <row r="884" spans="1:17" s="573" customFormat="1" hidden="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0</v>
      </c>
      <c r="N884" s="577">
        <f t="shared" si="828"/>
        <v>0</v>
      </c>
      <c r="O884" s="577">
        <f t="shared" si="828"/>
        <v>0</v>
      </c>
      <c r="P884" s="577">
        <f t="shared" si="828"/>
        <v>0</v>
      </c>
      <c r="Q884" s="577">
        <f t="shared" si="828"/>
        <v>0</v>
      </c>
    </row>
    <row r="885" spans="1:17" s="573" customFormat="1" hidden="1" outlineLevel="2">
      <c r="A885" s="572"/>
      <c r="B885" s="570"/>
      <c r="C885" s="574"/>
      <c r="D885" s="571" t="s">
        <v>631</v>
      </c>
      <c r="E885" s="577" t="s">
        <v>1241</v>
      </c>
      <c r="F885" s="577"/>
      <c r="G885" s="577" t="s">
        <v>255</v>
      </c>
      <c r="H885" s="577"/>
      <c r="I885" s="577"/>
      <c r="J885" s="577">
        <f xml:space="preserve"> I877</f>
        <v>0</v>
      </c>
      <c r="K885" s="577">
        <f t="shared" ref="K885:Q885" si="829" xml:space="preserve"> J877</f>
        <v>0</v>
      </c>
      <c r="L885" s="577">
        <f t="shared" si="829"/>
        <v>0</v>
      </c>
      <c r="M885" s="577">
        <f t="shared" si="829"/>
        <v>0</v>
      </c>
      <c r="N885" s="577">
        <f t="shared" si="829"/>
        <v>0</v>
      </c>
      <c r="O885" s="577">
        <f t="shared" si="829"/>
        <v>0</v>
      </c>
      <c r="P885" s="577">
        <f t="shared" si="829"/>
        <v>0</v>
      </c>
      <c r="Q885" s="577">
        <f t="shared" si="829"/>
        <v>0</v>
      </c>
    </row>
    <row r="886" spans="1:17" s="259" customFormat="1" hidden="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1</v>
      </c>
      <c r="P886" s="266">
        <f t="shared" si="830"/>
        <v>0</v>
      </c>
      <c r="Q886" s="266">
        <f t="shared" si="830"/>
        <v>0</v>
      </c>
    </row>
    <row r="887" spans="1:17" s="573" customFormat="1" hidden="1" outlineLevel="2">
      <c r="A887" s="572"/>
      <c r="B887" s="570"/>
      <c r="C887" s="574"/>
      <c r="D887" s="571"/>
      <c r="E887" s="610" t="s">
        <v>1242</v>
      </c>
      <c r="F887" s="610"/>
      <c r="G887" s="610" t="s">
        <v>255</v>
      </c>
      <c r="H887" s="610"/>
      <c r="I887" s="610"/>
      <c r="J887" s="610">
        <f t="shared" ref="J887:Q887" si="831" xml:space="preserve"> J886 * (J884 - J885)</f>
        <v>0</v>
      </c>
      <c r="K887" s="610">
        <f t="shared" si="831"/>
        <v>0</v>
      </c>
      <c r="L887" s="610">
        <f t="shared" si="831"/>
        <v>0</v>
      </c>
      <c r="M887" s="610">
        <f t="shared" si="831"/>
        <v>0</v>
      </c>
      <c r="N887" s="610">
        <f t="shared" si="831"/>
        <v>0</v>
      </c>
      <c r="O887" s="610">
        <f t="shared" si="831"/>
        <v>0</v>
      </c>
      <c r="P887" s="610">
        <f t="shared" si="831"/>
        <v>0</v>
      </c>
      <c r="Q887" s="610">
        <f t="shared" si="831"/>
        <v>0</v>
      </c>
    </row>
    <row r="888" spans="1:17" s="617" customFormat="1" hidden="1" outlineLevel="1">
      <c r="A888" s="612"/>
      <c r="B888" s="613"/>
      <c r="C888" s="614"/>
      <c r="D888" s="615"/>
      <c r="E888" s="616"/>
    </row>
    <row r="889" spans="1:17" hidden="1" outlineLevel="1" collapsed="1">
      <c r="B889" s="85" t="s">
        <v>759</v>
      </c>
      <c r="D889" s="83"/>
    </row>
    <row r="890" spans="1:17" hidden="1" outlineLevel="2">
      <c r="D890" s="83"/>
    </row>
    <row r="891" spans="1:17" s="187" customFormat="1" hidden="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hidden="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0</v>
      </c>
      <c r="N892" s="618">
        <f t="shared" si="832"/>
        <v>0</v>
      </c>
      <c r="O892" s="618">
        <f t="shared" si="832"/>
        <v>0</v>
      </c>
      <c r="P892" s="618">
        <f t="shared" si="832"/>
        <v>0</v>
      </c>
      <c r="Q892" s="618">
        <f t="shared" si="832"/>
        <v>0</v>
      </c>
    </row>
    <row r="893" spans="1:17" s="192" customFormat="1" hidden="1" outlineLevel="2">
      <c r="A893" s="188"/>
      <c r="B893" s="304"/>
      <c r="C893" s="190"/>
      <c r="D893" s="191"/>
      <c r="E893" s="195" t="s">
        <v>1243</v>
      </c>
      <c r="F893" s="618"/>
      <c r="G893" s="195" t="s">
        <v>255</v>
      </c>
      <c r="H893" s="618"/>
      <c r="I893" s="618"/>
      <c r="J893" s="618">
        <f t="shared" ref="J893:Q893" si="833" xml:space="preserve"> J891 * J892</f>
        <v>0</v>
      </c>
      <c r="K893" s="618">
        <f t="shared" si="833"/>
        <v>0</v>
      </c>
      <c r="L893" s="618">
        <f t="shared" si="833"/>
        <v>0</v>
      </c>
      <c r="M893" s="618">
        <f t="shared" si="833"/>
        <v>0</v>
      </c>
      <c r="N893" s="618">
        <f t="shared" si="833"/>
        <v>0</v>
      </c>
      <c r="O893" s="618">
        <f t="shared" si="833"/>
        <v>0</v>
      </c>
      <c r="P893" s="618">
        <f t="shared" si="833"/>
        <v>0</v>
      </c>
      <c r="Q893" s="618">
        <f t="shared" si="833"/>
        <v>0</v>
      </c>
    </row>
    <row r="894" spans="1:17" s="192" customFormat="1" hidden="1" outlineLevel="2">
      <c r="A894" s="188"/>
      <c r="B894" s="304"/>
      <c r="C894" s="190"/>
      <c r="D894" s="191"/>
      <c r="E894" s="195" t="s">
        <v>1244</v>
      </c>
      <c r="F894" s="618"/>
      <c r="G894" s="195" t="s">
        <v>255</v>
      </c>
      <c r="H894" s="618"/>
      <c r="I894" s="618"/>
      <c r="J894" s="618">
        <f t="shared" ref="J894:Q894" si="834" xml:space="preserve"> J834 * J$13</f>
        <v>0</v>
      </c>
      <c r="K894" s="618">
        <f t="shared" si="834"/>
        <v>0</v>
      </c>
      <c r="L894" s="618">
        <f t="shared" si="834"/>
        <v>0</v>
      </c>
      <c r="M894" s="618">
        <f t="shared" si="834"/>
        <v>0</v>
      </c>
      <c r="N894" s="618">
        <f t="shared" si="834"/>
        <v>0</v>
      </c>
      <c r="O894" s="618">
        <f t="shared" si="834"/>
        <v>0</v>
      </c>
      <c r="P894" s="618">
        <f t="shared" si="834"/>
        <v>0</v>
      </c>
      <c r="Q894" s="618">
        <f t="shared" si="834"/>
        <v>0</v>
      </c>
    </row>
    <row r="895" spans="1:17" s="137" customFormat="1" hidden="1" outlineLevel="2">
      <c r="A895" s="369"/>
      <c r="B895" s="269"/>
      <c r="C895" s="370"/>
      <c r="D895" s="371"/>
      <c r="E895" s="275" t="s">
        <v>1245</v>
      </c>
      <c r="F895" s="585"/>
      <c r="G895" s="585" t="s">
        <v>255</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0</v>
      </c>
      <c r="N895" s="525">
        <f t="shared" ref="N895" si="838" xml:space="preserve"> N891 * N894</f>
        <v>0</v>
      </c>
      <c r="O895" s="525">
        <f t="shared" ref="O895" si="839" xml:space="preserve"> O891 * O894</f>
        <v>0</v>
      </c>
      <c r="P895" s="525">
        <f t="shared" ref="P895" si="840" xml:space="preserve"> P891 * P894</f>
        <v>0</v>
      </c>
      <c r="Q895" s="525">
        <f t="shared" ref="Q895" si="841" xml:space="preserve"> Q891 * Q894</f>
        <v>0</v>
      </c>
    </row>
    <row r="896" spans="1:17" s="192" customFormat="1" hidden="1" outlineLevel="1">
      <c r="A896" s="188"/>
      <c r="B896" s="85"/>
      <c r="C896" s="190"/>
      <c r="D896" s="191"/>
      <c r="E896" s="195"/>
    </row>
    <row r="897" spans="1:17" s="192" customFormat="1" hidden="1" outlineLevel="1" collapsed="1">
      <c r="A897" s="188"/>
      <c r="B897" s="85" t="s">
        <v>761</v>
      </c>
      <c r="C897" s="190"/>
      <c r="D897" s="191"/>
      <c r="E897" s="195"/>
    </row>
    <row r="898" spans="1:17" s="192" customFormat="1" hidden="1" outlineLevel="2">
      <c r="A898" s="188"/>
      <c r="B898" s="304"/>
      <c r="C898" s="190"/>
      <c r="D898" s="191"/>
      <c r="E898" s="195"/>
    </row>
    <row r="899" spans="1:17" s="187" customFormat="1" hidden="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0.30715000000000003</v>
      </c>
      <c r="N899" s="291">
        <f xml:space="preserve"> Inp!N$214</f>
        <v>0.30374999999999996</v>
      </c>
      <c r="O899" s="291">
        <f xml:space="preserve"> Inp!O$214</f>
        <v>0</v>
      </c>
      <c r="P899" s="291">
        <f xml:space="preserve"> Inp!P$214</f>
        <v>0</v>
      </c>
      <c r="Q899" s="291">
        <f xml:space="preserve"> Inp!Q$214</f>
        <v>0</v>
      </c>
    </row>
    <row r="900" spans="1:17" s="192" customFormat="1" hidden="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0</v>
      </c>
      <c r="N900" s="618">
        <f t="shared" si="842"/>
        <v>0</v>
      </c>
      <c r="O900" s="618">
        <f t="shared" si="842"/>
        <v>0</v>
      </c>
      <c r="P900" s="618">
        <f t="shared" si="842"/>
        <v>0</v>
      </c>
      <c r="Q900" s="618">
        <f t="shared" si="842"/>
        <v>0</v>
      </c>
    </row>
    <row r="901" spans="1:17" s="310" customFormat="1" hidden="1" outlineLevel="2">
      <c r="A901" s="306"/>
      <c r="B901" s="307"/>
      <c r="C901" s="308"/>
      <c r="D901" s="250"/>
      <c r="E901" s="619" t="s">
        <v>1246</v>
      </c>
      <c r="F901" s="397"/>
      <c r="G901" s="397" t="s">
        <v>255</v>
      </c>
      <c r="H901" s="397"/>
      <c r="I901" s="397"/>
      <c r="J901" s="619">
        <f t="shared" ref="J901:Q901" si="843" xml:space="preserve"> J899 * J900</f>
        <v>0</v>
      </c>
      <c r="K901" s="619">
        <f t="shared" si="843"/>
        <v>0</v>
      </c>
      <c r="L901" s="619">
        <f t="shared" si="843"/>
        <v>0</v>
      </c>
      <c r="M901" s="619">
        <f t="shared" si="843"/>
        <v>0</v>
      </c>
      <c r="N901" s="619">
        <f t="shared" si="843"/>
        <v>0</v>
      </c>
      <c r="O901" s="619">
        <f t="shared" si="843"/>
        <v>0</v>
      </c>
      <c r="P901" s="619">
        <f t="shared" si="843"/>
        <v>0</v>
      </c>
      <c r="Q901" s="619">
        <f t="shared" si="843"/>
        <v>0</v>
      </c>
    </row>
    <row r="902" spans="1:17" s="259" customFormat="1" hidden="1" outlineLevel="2">
      <c r="A902" s="256"/>
      <c r="B902" s="257"/>
      <c r="C902" s="258"/>
      <c r="D902" s="255"/>
      <c r="E902" s="274" t="s">
        <v>1244</v>
      </c>
      <c r="F902" s="398"/>
      <c r="G902" s="398" t="s">
        <v>255</v>
      </c>
      <c r="H902" s="398"/>
      <c r="I902" s="398"/>
      <c r="J902" s="274">
        <f t="shared" ref="J902:Q902" si="844" xml:space="preserve"> J834 * J$13</f>
        <v>0</v>
      </c>
      <c r="K902" s="274">
        <f t="shared" si="844"/>
        <v>0</v>
      </c>
      <c r="L902" s="274">
        <f t="shared" si="844"/>
        <v>0</v>
      </c>
      <c r="M902" s="274">
        <f t="shared" si="844"/>
        <v>0</v>
      </c>
      <c r="N902" s="274">
        <f t="shared" si="844"/>
        <v>0</v>
      </c>
      <c r="O902" s="274">
        <f t="shared" si="844"/>
        <v>0</v>
      </c>
      <c r="P902" s="274">
        <f t="shared" si="844"/>
        <v>0</v>
      </c>
      <c r="Q902" s="274">
        <f t="shared" si="844"/>
        <v>0</v>
      </c>
    </row>
    <row r="903" spans="1:17" s="259" customFormat="1" hidden="1" outlineLevel="2">
      <c r="A903" s="256"/>
      <c r="B903" s="257"/>
      <c r="C903" s="258"/>
      <c r="D903" s="255"/>
      <c r="E903" s="311" t="s">
        <v>1247</v>
      </c>
      <c r="F903" s="620"/>
      <c r="G903" s="620" t="s">
        <v>255</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0</v>
      </c>
      <c r="N903" s="311">
        <f t="shared" ref="N903" si="849" xml:space="preserve"> N899 * N902</f>
        <v>0</v>
      </c>
      <c r="O903" s="311">
        <f t="shared" ref="O903" si="850" xml:space="preserve"> O899 * O902</f>
        <v>0</v>
      </c>
      <c r="P903" s="311">
        <f t="shared" ref="P903" si="851" xml:space="preserve"> P899 * P902</f>
        <v>0</v>
      </c>
      <c r="Q903" s="311">
        <f t="shared" ref="Q903" si="852" xml:space="preserve"> Q899 * Q902</f>
        <v>0</v>
      </c>
    </row>
    <row r="904" spans="1:17" s="148" customFormat="1" hidden="1" outlineLevel="1">
      <c r="A904" s="143"/>
      <c r="B904" s="144"/>
      <c r="C904" s="145"/>
      <c r="D904" s="146"/>
      <c r="E904" s="147"/>
      <c r="G904" s="149"/>
    </row>
    <row r="905" spans="1:17" s="240" customFormat="1" hidden="1" outlineLevel="1" collapsed="1">
      <c r="A905" s="237"/>
      <c r="B905" s="304" t="s">
        <v>1007</v>
      </c>
      <c r="C905" s="238"/>
      <c r="D905" s="239"/>
      <c r="E905" s="196"/>
      <c r="F905" s="196"/>
      <c r="G905" s="196"/>
      <c r="H905" s="196"/>
      <c r="I905" s="196"/>
      <c r="J905" s="196"/>
      <c r="K905" s="196"/>
      <c r="L905" s="196"/>
      <c r="M905" s="196"/>
      <c r="N905" s="196"/>
      <c r="O905" s="196"/>
      <c r="P905" s="196"/>
      <c r="Q905" s="196"/>
    </row>
    <row r="906" spans="1:17" s="240" customFormat="1" hidden="1" outlineLevel="2">
      <c r="A906" s="237"/>
      <c r="B906" s="241"/>
      <c r="C906" s="238"/>
      <c r="D906" s="239"/>
      <c r="E906" s="266"/>
      <c r="F906" s="266"/>
      <c r="G906" s="266"/>
      <c r="H906" s="266"/>
      <c r="I906" s="266"/>
      <c r="J906" s="266"/>
      <c r="K906" s="266"/>
      <c r="L906" s="266"/>
      <c r="M906" s="266"/>
      <c r="N906" s="266"/>
      <c r="O906" s="266"/>
      <c r="P906" s="266"/>
      <c r="Q906" s="266"/>
    </row>
    <row r="907" spans="1:17" s="240" customFormat="1" hidden="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0</v>
      </c>
      <c r="N907" s="274">
        <f t="shared" si="853"/>
        <v>0</v>
      </c>
      <c r="O907" s="274">
        <f t="shared" si="853"/>
        <v>0</v>
      </c>
      <c r="P907" s="274">
        <f t="shared" si="853"/>
        <v>0</v>
      </c>
      <c r="Q907" s="274">
        <f t="shared" si="853"/>
        <v>0</v>
      </c>
    </row>
    <row r="908" spans="1:17" s="240" customFormat="1" hidden="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0</v>
      </c>
      <c r="N908" s="274">
        <f t="shared" si="854"/>
        <v>0</v>
      </c>
      <c r="O908" s="274">
        <f t="shared" si="854"/>
        <v>0</v>
      </c>
      <c r="P908" s="274">
        <f t="shared" si="854"/>
        <v>0</v>
      </c>
      <c r="Q908" s="274">
        <f t="shared" si="854"/>
        <v>0</v>
      </c>
    </row>
    <row r="909" spans="1:17" s="240" customFormat="1" hidden="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0</v>
      </c>
      <c r="N909" s="267">
        <f t="shared" ref="N909" si="858" xml:space="preserve"> IF( N907 &lt;&gt; 0, 1 + N908 / N907, 0)</f>
        <v>0</v>
      </c>
      <c r="O909" s="267">
        <f t="shared" ref="O909" si="859" xml:space="preserve"> IF( O907 &lt;&gt; 0, 1 + O908 / O907, 0)</f>
        <v>0</v>
      </c>
      <c r="P909" s="267">
        <f t="shared" ref="P909" si="860" xml:space="preserve"> IF( P907 &lt;&gt; 0, 1 + P908 / P907, 0)</f>
        <v>0</v>
      </c>
      <c r="Q909" s="267">
        <f t="shared" ref="Q909" si="861" xml:space="preserve"> IF( Q907 &lt;&gt; 0, 1 + Q908 / Q907, 0)</f>
        <v>0</v>
      </c>
    </row>
    <row r="910" spans="1:17" s="581" customFormat="1" hidden="1" outlineLevel="2">
      <c r="A910" s="578"/>
      <c r="B910" s="579"/>
      <c r="C910" s="580"/>
      <c r="E910" s="581" t="s">
        <v>1249</v>
      </c>
      <c r="G910" s="581" t="s">
        <v>446</v>
      </c>
      <c r="J910" s="581">
        <f t="shared" ref="J910:Q910" si="862" xml:space="preserve"> IF( J907 &lt;&gt; 0, J908 / J907, 0)</f>
        <v>0</v>
      </c>
      <c r="K910" s="581">
        <f t="shared" si="862"/>
        <v>0</v>
      </c>
      <c r="L910" s="581">
        <f t="shared" si="862"/>
        <v>0</v>
      </c>
      <c r="M910" s="581">
        <f t="shared" si="862"/>
        <v>0</v>
      </c>
      <c r="N910" s="581">
        <f t="shared" si="862"/>
        <v>0</v>
      </c>
      <c r="O910" s="581">
        <f t="shared" si="862"/>
        <v>0</v>
      </c>
      <c r="P910" s="581">
        <f t="shared" si="862"/>
        <v>0</v>
      </c>
      <c r="Q910" s="581">
        <f t="shared" si="862"/>
        <v>0</v>
      </c>
    </row>
    <row r="911" spans="1:17" s="240" customFormat="1" hidden="1" outlineLevel="2">
      <c r="A911" s="237"/>
      <c r="B911" s="241"/>
      <c r="C911" s="238"/>
      <c r="D911" s="239"/>
      <c r="E911" s="266"/>
      <c r="F911" s="266"/>
      <c r="G911" s="266"/>
      <c r="H911" s="266"/>
      <c r="I911" s="266"/>
      <c r="J911" s="266"/>
      <c r="K911" s="266"/>
      <c r="L911" s="266"/>
      <c r="M911" s="266"/>
      <c r="N911" s="266"/>
      <c r="O911" s="266"/>
      <c r="P911" s="266"/>
      <c r="Q911" s="266"/>
    </row>
    <row r="912" spans="1:17" s="240" customFormat="1" hidden="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0</v>
      </c>
      <c r="N912" s="274">
        <f t="shared" si="863"/>
        <v>0</v>
      </c>
      <c r="O912" s="274">
        <f t="shared" si="863"/>
        <v>0</v>
      </c>
      <c r="P912" s="274">
        <f t="shared" si="863"/>
        <v>0</v>
      </c>
      <c r="Q912" s="274">
        <f t="shared" si="863"/>
        <v>0</v>
      </c>
    </row>
    <row r="913" spans="1:17" s="240" customFormat="1" hidden="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0</v>
      </c>
      <c r="N913" s="274">
        <f t="shared" si="864"/>
        <v>0</v>
      </c>
      <c r="O913" s="274">
        <f t="shared" si="864"/>
        <v>0</v>
      </c>
      <c r="P913" s="274">
        <f t="shared" si="864"/>
        <v>0</v>
      </c>
      <c r="Q913" s="274">
        <f t="shared" si="864"/>
        <v>0</v>
      </c>
    </row>
    <row r="914" spans="1:17" s="240" customFormat="1" hidden="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0</v>
      </c>
      <c r="N914" s="274">
        <f t="shared" si="865"/>
        <v>0</v>
      </c>
      <c r="O914" s="274">
        <f t="shared" si="865"/>
        <v>0</v>
      </c>
      <c r="P914" s="274">
        <f t="shared" si="865"/>
        <v>0</v>
      </c>
      <c r="Q914" s="274">
        <f t="shared" si="865"/>
        <v>0</v>
      </c>
    </row>
    <row r="915" spans="1:17" s="240" customFormat="1" hidden="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0</v>
      </c>
      <c r="N915" s="274">
        <f t="shared" si="866"/>
        <v>0</v>
      </c>
      <c r="O915" s="274">
        <f t="shared" si="866"/>
        <v>0</v>
      </c>
      <c r="P915" s="274">
        <f t="shared" si="866"/>
        <v>0</v>
      </c>
      <c r="Q915" s="274">
        <f t="shared" si="866"/>
        <v>0</v>
      </c>
    </row>
    <row r="916" spans="1:17" s="240" customFormat="1" hidden="1" outlineLevel="2">
      <c r="A916" s="237"/>
      <c r="B916" s="241"/>
      <c r="C916" s="238"/>
      <c r="D916" s="239"/>
      <c r="E916" s="266" t="s">
        <v>1250</v>
      </c>
      <c r="F916" s="266"/>
      <c r="G916" s="266" t="s">
        <v>255</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0</v>
      </c>
      <c r="N916" s="274">
        <f t="shared" ref="N916" si="870" xml:space="preserve"> N912 + N913 - N914 - N915</f>
        <v>0</v>
      </c>
      <c r="O916" s="274">
        <f t="shared" ref="O916" si="871" xml:space="preserve"> O912 + O913 - O914 - O915</f>
        <v>0</v>
      </c>
      <c r="P916" s="274">
        <f t="shared" ref="P916" si="872" xml:space="preserve"> P912 + P913 - P914 - P915</f>
        <v>0</v>
      </c>
      <c r="Q916" s="274">
        <f t="shared" ref="Q916" si="873" xml:space="preserve"> Q912 + Q913 - Q914 - Q915</f>
        <v>0</v>
      </c>
    </row>
    <row r="917" spans="1:17" s="240" customFormat="1" hidden="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0</v>
      </c>
      <c r="N917" s="267">
        <f t="shared" si="874"/>
        <v>0</v>
      </c>
      <c r="O917" s="267">
        <f t="shared" si="874"/>
        <v>0</v>
      </c>
      <c r="P917" s="267">
        <f t="shared" si="874"/>
        <v>0</v>
      </c>
      <c r="Q917" s="267">
        <f t="shared" si="874"/>
        <v>0</v>
      </c>
    </row>
    <row r="918" spans="1:17" s="581" customFormat="1" hidden="1" outlineLevel="2">
      <c r="A918" s="578"/>
      <c r="B918" s="579"/>
      <c r="C918" s="580"/>
      <c r="E918" s="581" t="s">
        <v>1252</v>
      </c>
      <c r="G918" s="581" t="s">
        <v>446</v>
      </c>
      <c r="J918" s="581">
        <f t="shared" ref="J918:Q918" si="875" xml:space="preserve"> IF( J907 &lt;&gt; 0, J916 / J907, 0)</f>
        <v>0</v>
      </c>
      <c r="K918" s="581">
        <f t="shared" si="875"/>
        <v>0</v>
      </c>
      <c r="L918" s="581">
        <f t="shared" si="875"/>
        <v>0</v>
      </c>
      <c r="M918" s="581">
        <f t="shared" si="875"/>
        <v>0</v>
      </c>
      <c r="N918" s="581">
        <f t="shared" si="875"/>
        <v>0</v>
      </c>
      <c r="O918" s="581">
        <f t="shared" si="875"/>
        <v>0</v>
      </c>
      <c r="P918" s="581">
        <f t="shared" si="875"/>
        <v>0</v>
      </c>
      <c r="Q918" s="581">
        <f t="shared" si="875"/>
        <v>0</v>
      </c>
    </row>
    <row r="919" spans="1:17" s="240" customFormat="1" hidden="1" outlineLevel="2">
      <c r="A919" s="237"/>
      <c r="B919" s="241"/>
      <c r="C919" s="238"/>
      <c r="D919" s="239"/>
      <c r="E919" s="266"/>
      <c r="F919" s="266"/>
      <c r="G919" s="266"/>
      <c r="H919" s="266"/>
      <c r="I919" s="266"/>
      <c r="J919" s="266"/>
      <c r="K919" s="266"/>
      <c r="L919" s="266"/>
      <c r="M919" s="266"/>
      <c r="N919" s="266"/>
      <c r="O919" s="266"/>
      <c r="P919" s="266"/>
      <c r="Q919" s="266"/>
    </row>
    <row r="920" spans="1:17" s="581" customFormat="1" hidden="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0</v>
      </c>
      <c r="N920" s="581">
        <f t="shared" si="876"/>
        <v>0</v>
      </c>
      <c r="O920" s="581">
        <f t="shared" si="876"/>
        <v>0</v>
      </c>
      <c r="P920" s="581">
        <f t="shared" si="876"/>
        <v>0</v>
      </c>
      <c r="Q920" s="581">
        <f t="shared" si="876"/>
        <v>0</v>
      </c>
    </row>
    <row r="921" spans="1:17" s="581" customFormat="1" hidden="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0</v>
      </c>
      <c r="N921" s="581">
        <f t="shared" ref="N921:Q921" si="878" xml:space="preserve"> N918</f>
        <v>0</v>
      </c>
      <c r="O921" s="581">
        <f t="shared" si="878"/>
        <v>0</v>
      </c>
      <c r="P921" s="581">
        <f t="shared" si="878"/>
        <v>0</v>
      </c>
      <c r="Q921" s="581">
        <f t="shared" si="878"/>
        <v>0</v>
      </c>
    </row>
    <row r="922" spans="1:17" s="197" customFormat="1" hidden="1" outlineLevel="2">
      <c r="A922" s="582"/>
      <c r="B922" s="583"/>
      <c r="C922" s="584"/>
      <c r="E922" s="197" t="s">
        <v>1253</v>
      </c>
      <c r="G922" s="197" t="s">
        <v>446</v>
      </c>
      <c r="J922" s="197">
        <f xml:space="preserve"> (1 + J920) * (1 + J921) -1</f>
        <v>0</v>
      </c>
      <c r="K922" s="197">
        <f t="shared" ref="K922" si="879" xml:space="preserve"> (1 + K920) * (1 + K921) -1</f>
        <v>0</v>
      </c>
      <c r="L922" s="197">
        <f t="shared" ref="L922" si="880" xml:space="preserve"> (1 + L920) * (1 + L921) -1</f>
        <v>0</v>
      </c>
      <c r="M922" s="197">
        <f t="shared" ref="M922" si="881" xml:space="preserve"> (1 + M920) * (1 + M921) -1</f>
        <v>0</v>
      </c>
      <c r="N922" s="197">
        <f t="shared" ref="N922" si="882" xml:space="preserve"> (1 + N920) * (1 + N921) -1</f>
        <v>0</v>
      </c>
      <c r="O922" s="197">
        <f t="shared" ref="O922" si="883" xml:space="preserve"> (1 + O920) * (1 + O921) -1</f>
        <v>0</v>
      </c>
      <c r="P922" s="197">
        <f t="shared" ref="P922" si="884" xml:space="preserve"> (1 + P920) * (1 + P921) -1</f>
        <v>0</v>
      </c>
      <c r="Q922" s="197">
        <f t="shared" ref="Q922" si="885" xml:space="preserve"> (1 + Q920) * (1 + Q921) -1</f>
        <v>0</v>
      </c>
    </row>
    <row r="923" spans="1:17" s="137" customFormat="1" hidden="1" outlineLevel="2">
      <c r="A923" s="369"/>
      <c r="B923" s="380"/>
      <c r="C923" s="370"/>
      <c r="D923" s="371"/>
      <c r="E923" s="275"/>
      <c r="F923" s="275"/>
      <c r="G923" s="275"/>
      <c r="H923" s="275"/>
      <c r="I923" s="275"/>
      <c r="J923" s="197"/>
      <c r="K923" s="197"/>
      <c r="L923" s="197"/>
      <c r="M923" s="197"/>
      <c r="N923" s="197"/>
      <c r="O923" s="197"/>
      <c r="P923" s="197"/>
      <c r="Q923" s="197"/>
    </row>
    <row r="924" spans="1:17" s="259" customFormat="1" hidden="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ollapsed="1">
      <c r="A926" s="33" t="s">
        <v>1254</v>
      </c>
    </row>
    <row r="927" spans="1:17" s="573" customFormat="1" hidden="1" outlineLevel="1">
      <c r="A927" s="572"/>
      <c r="B927" s="570"/>
      <c r="C927" s="574"/>
      <c r="D927" s="571"/>
      <c r="E927" s="577"/>
      <c r="F927" s="577"/>
      <c r="G927" s="577"/>
      <c r="H927" s="577"/>
      <c r="I927" s="577"/>
      <c r="J927" s="577"/>
      <c r="K927" s="577"/>
      <c r="L927" s="577"/>
      <c r="M927" s="577"/>
      <c r="N927" s="577"/>
      <c r="O927" s="577"/>
      <c r="P927" s="577"/>
      <c r="Q927" s="577"/>
    </row>
    <row r="928" spans="1:17" s="573" customFormat="1" hidden="1" outlineLevel="1" collapsed="1">
      <c r="A928" s="572"/>
      <c r="B928" s="570" t="s">
        <v>969</v>
      </c>
      <c r="C928" s="574"/>
      <c r="D928" s="571"/>
      <c r="E928" s="577"/>
      <c r="F928" s="577"/>
      <c r="G928" s="577"/>
      <c r="H928" s="577"/>
      <c r="I928" s="577"/>
      <c r="J928" s="577"/>
      <c r="K928" s="577"/>
      <c r="L928" s="577"/>
      <c r="M928" s="577"/>
      <c r="N928" s="577"/>
      <c r="O928" s="577"/>
      <c r="P928" s="577"/>
      <c r="Q928" s="577"/>
    </row>
    <row r="929" spans="1:17" s="573" customFormat="1" hidden="1" outlineLevel="2">
      <c r="A929" s="572"/>
      <c r="B929" s="570"/>
      <c r="C929" s="574"/>
      <c r="D929" s="571"/>
      <c r="E929" s="577"/>
      <c r="F929" s="577"/>
      <c r="G929" s="577"/>
      <c r="H929" s="577"/>
      <c r="I929" s="577"/>
      <c r="J929" s="577"/>
      <c r="K929" s="577"/>
      <c r="L929" s="577"/>
      <c r="M929" s="577"/>
      <c r="N929" s="577"/>
      <c r="O929" s="577"/>
      <c r="P929" s="577"/>
      <c r="Q929" s="577"/>
    </row>
    <row r="930" spans="1:17" s="526" customFormat="1" hidden="1" outlineLevel="2">
      <c r="A930" s="593"/>
      <c r="B930" s="594"/>
      <c r="C930" s="595"/>
      <c r="D930" s="596"/>
      <c r="E930" s="525" t="s">
        <v>1255</v>
      </c>
      <c r="F930" s="525"/>
      <c r="G930" s="525" t="s">
        <v>255</v>
      </c>
      <c r="H930" s="525"/>
      <c r="I930" s="525"/>
      <c r="J930" s="525">
        <f t="shared" ref="J930:Q933" si="886" xml:space="preserve"> J123 + J303 + J483 + J663 + J843</f>
        <v>0</v>
      </c>
      <c r="K930" s="525">
        <f t="shared" si="886"/>
        <v>0</v>
      </c>
      <c r="L930" s="525">
        <f t="shared" si="886"/>
        <v>0</v>
      </c>
      <c r="M930" s="525">
        <f t="shared" si="886"/>
        <v>2073.0993389164719</v>
      </c>
      <c r="N930" s="525">
        <f t="shared" si="886"/>
        <v>2037.362080026832</v>
      </c>
      <c r="O930" s="525">
        <f t="shared" si="886"/>
        <v>2051.0975815859119</v>
      </c>
      <c r="P930" s="525">
        <f t="shared" si="886"/>
        <v>0</v>
      </c>
      <c r="Q930" s="525">
        <f t="shared" si="886"/>
        <v>0</v>
      </c>
    </row>
    <row r="931" spans="1:17" s="526" customFormat="1" hidden="1" outlineLevel="2">
      <c r="A931" s="593"/>
      <c r="B931" s="594"/>
      <c r="C931" s="595"/>
      <c r="D931" s="596" t="s">
        <v>719</v>
      </c>
      <c r="E931" s="525" t="s">
        <v>1256</v>
      </c>
      <c r="F931" s="525"/>
      <c r="G931" s="525" t="s">
        <v>255</v>
      </c>
      <c r="H931" s="525"/>
      <c r="I931" s="525"/>
      <c r="J931" s="525">
        <f t="shared" si="886"/>
        <v>0</v>
      </c>
      <c r="K931" s="525">
        <f t="shared" si="886"/>
        <v>0</v>
      </c>
      <c r="L931" s="525">
        <f t="shared" si="886"/>
        <v>0</v>
      </c>
      <c r="M931" s="525">
        <f t="shared" si="886"/>
        <v>17.999713371531286</v>
      </c>
      <c r="N931" s="525">
        <f t="shared" si="886"/>
        <v>117.68218926840497</v>
      </c>
      <c r="O931" s="525">
        <f t="shared" si="886"/>
        <v>264.05704691297262</v>
      </c>
      <c r="P931" s="525">
        <f t="shared" si="886"/>
        <v>0</v>
      </c>
      <c r="Q931" s="525">
        <f t="shared" si="886"/>
        <v>0</v>
      </c>
    </row>
    <row r="932" spans="1:17" s="526" customFormat="1" hidden="1" outlineLevel="2">
      <c r="A932" s="593"/>
      <c r="B932" s="594"/>
      <c r="C932" s="595"/>
      <c r="D932" s="596" t="s">
        <v>631</v>
      </c>
      <c r="E932" s="525" t="s">
        <v>1257</v>
      </c>
      <c r="F932" s="525"/>
      <c r="G932" s="525" t="s">
        <v>255</v>
      </c>
      <c r="H932" s="525"/>
      <c r="I932" s="525"/>
      <c r="J932" s="525">
        <f t="shared" si="886"/>
        <v>0</v>
      </c>
      <c r="K932" s="525">
        <f t="shared" si="886"/>
        <v>0</v>
      </c>
      <c r="L932" s="525">
        <f t="shared" si="886"/>
        <v>0</v>
      </c>
      <c r="M932" s="525">
        <f t="shared" si="886"/>
        <v>102.17775646142951</v>
      </c>
      <c r="N932" s="525">
        <f t="shared" si="886"/>
        <v>105.21070144405658</v>
      </c>
      <c r="O932" s="525">
        <f t="shared" si="886"/>
        <v>112.93167599412324</v>
      </c>
      <c r="P932" s="525">
        <f t="shared" si="886"/>
        <v>0</v>
      </c>
      <c r="Q932" s="525">
        <f t="shared" si="886"/>
        <v>0</v>
      </c>
    </row>
    <row r="933" spans="1:17" s="526" customFormat="1" hidden="1" outlineLevel="2">
      <c r="A933" s="593"/>
      <c r="B933" s="594"/>
      <c r="C933" s="595"/>
      <c r="D933" s="596"/>
      <c r="E933" s="525" t="s">
        <v>1258</v>
      </c>
      <c r="F933" s="525"/>
      <c r="G933" s="525" t="s">
        <v>255</v>
      </c>
      <c r="H933" s="525"/>
      <c r="I933" s="525"/>
      <c r="J933" s="525">
        <f t="shared" si="886"/>
        <v>0</v>
      </c>
      <c r="K933" s="525">
        <f t="shared" si="886"/>
        <v>0</v>
      </c>
      <c r="L933" s="525">
        <f t="shared" si="886"/>
        <v>2068.7440493863396</v>
      </c>
      <c r="M933" s="525">
        <f t="shared" si="886"/>
        <v>1988.9212958265737</v>
      </c>
      <c r="N933" s="525">
        <f t="shared" si="886"/>
        <v>2049.8335678511803</v>
      </c>
      <c r="O933" s="525">
        <f t="shared" si="886"/>
        <v>2202.2229525047615</v>
      </c>
      <c r="P933" s="525">
        <f t="shared" si="886"/>
        <v>0</v>
      </c>
      <c r="Q933" s="525">
        <f t="shared" si="886"/>
        <v>0</v>
      </c>
    </row>
    <row r="934" spans="1:17" s="526" customFormat="1" hidden="1" outlineLevel="2">
      <c r="A934" s="572"/>
      <c r="B934" s="570"/>
      <c r="C934" s="574"/>
      <c r="D934" s="571"/>
      <c r="E934" s="525"/>
      <c r="F934" s="525"/>
      <c r="G934" s="525"/>
      <c r="H934" s="525"/>
      <c r="I934" s="525"/>
      <c r="J934" s="525"/>
      <c r="K934" s="525"/>
      <c r="L934" s="525"/>
      <c r="M934" s="525"/>
      <c r="N934" s="525"/>
      <c r="O934" s="525"/>
      <c r="P934" s="525"/>
      <c r="Q934" s="525"/>
    </row>
    <row r="935" spans="1:17" s="526" customFormat="1" hidden="1" outlineLevel="2">
      <c r="A935" s="593"/>
      <c r="B935" s="594"/>
      <c r="C935" s="595"/>
      <c r="D935" s="596"/>
      <c r="E935" s="525" t="s">
        <v>1259</v>
      </c>
      <c r="F935" s="525"/>
      <c r="G935" s="525" t="s">
        <v>255</v>
      </c>
      <c r="H935" s="525"/>
      <c r="I935" s="525"/>
      <c r="J935" s="525">
        <f t="shared" ref="J935:Q939" si="887" xml:space="preserve"> J128 + J308 + J488 + J668 + J848</f>
        <v>0</v>
      </c>
      <c r="K935" s="525">
        <f t="shared" si="887"/>
        <v>0</v>
      </c>
      <c r="L935" s="525">
        <f t="shared" si="887"/>
        <v>0</v>
      </c>
      <c r="M935" s="525">
        <f t="shared" si="887"/>
        <v>2072.9664357408701</v>
      </c>
      <c r="N935" s="525">
        <f t="shared" si="887"/>
        <v>2033.2493816040537</v>
      </c>
      <c r="O935" s="525">
        <f t="shared" si="887"/>
        <v>1993.5154957245629</v>
      </c>
      <c r="P935" s="525">
        <f t="shared" si="887"/>
        <v>0</v>
      </c>
      <c r="Q935" s="525">
        <f t="shared" si="887"/>
        <v>0</v>
      </c>
    </row>
    <row r="936" spans="1:17" s="526" customFormat="1" hidden="1" outlineLevel="2">
      <c r="A936" s="593"/>
      <c r="B936" s="594"/>
      <c r="C936" s="595"/>
      <c r="D936" s="596" t="s">
        <v>719</v>
      </c>
      <c r="E936" s="525" t="s">
        <v>1260</v>
      </c>
      <c r="F936" s="525"/>
      <c r="G936" s="525"/>
      <c r="H936" s="525"/>
      <c r="I936" s="525"/>
      <c r="J936" s="525">
        <f t="shared" si="887"/>
        <v>0</v>
      </c>
      <c r="K936" s="525">
        <f t="shared" si="887"/>
        <v>0</v>
      </c>
      <c r="L936" s="525">
        <f t="shared" si="887"/>
        <v>0</v>
      </c>
      <c r="M936" s="525">
        <f t="shared" si="887"/>
        <v>16.731743059143639</v>
      </c>
      <c r="N936" s="525">
        <f t="shared" si="887"/>
        <v>77.544636263205504</v>
      </c>
      <c r="O936" s="525">
        <f t="shared" si="887"/>
        <v>191.7368130023377</v>
      </c>
      <c r="P936" s="525">
        <f t="shared" si="887"/>
        <v>0</v>
      </c>
      <c r="Q936" s="525">
        <f t="shared" si="887"/>
        <v>0</v>
      </c>
    </row>
    <row r="937" spans="1:17" s="526" customFormat="1" hidden="1" outlineLevel="2">
      <c r="A937" s="593"/>
      <c r="B937" s="594"/>
      <c r="C937" s="595"/>
      <c r="D937" s="596" t="s">
        <v>631</v>
      </c>
      <c r="E937" s="525" t="s">
        <v>1261</v>
      </c>
      <c r="F937" s="525"/>
      <c r="G937" s="525" t="s">
        <v>255</v>
      </c>
      <c r="H937" s="525"/>
      <c r="I937" s="525"/>
      <c r="J937" s="525">
        <f t="shared" si="887"/>
        <v>0</v>
      </c>
      <c r="K937" s="525">
        <f t="shared" si="887"/>
        <v>0</v>
      </c>
      <c r="L937" s="525">
        <f t="shared" si="887"/>
        <v>0</v>
      </c>
      <c r="M937" s="525">
        <f t="shared" si="887"/>
        <v>102.10930532329117</v>
      </c>
      <c r="N937" s="525">
        <f t="shared" si="887"/>
        <v>103.05037459687949</v>
      </c>
      <c r="O937" s="525">
        <f t="shared" si="887"/>
        <v>106.59512874721788</v>
      </c>
      <c r="P937" s="525">
        <f t="shared" si="887"/>
        <v>0</v>
      </c>
      <c r="Q937" s="525">
        <f t="shared" si="887"/>
        <v>0</v>
      </c>
    </row>
    <row r="938" spans="1:17" s="526" customFormat="1" hidden="1" outlineLevel="2">
      <c r="A938" s="593"/>
      <c r="B938" s="594"/>
      <c r="C938" s="595"/>
      <c r="D938" s="596" t="s">
        <v>631</v>
      </c>
      <c r="E938" s="525" t="s">
        <v>1262</v>
      </c>
      <c r="F938" s="525"/>
      <c r="G938" s="525" t="s">
        <v>255</v>
      </c>
      <c r="H938" s="525"/>
      <c r="I938" s="525"/>
      <c r="J938" s="525">
        <f t="shared" si="887"/>
        <v>0</v>
      </c>
      <c r="K938" s="525">
        <f t="shared" si="887"/>
        <v>0</v>
      </c>
      <c r="L938" s="525">
        <f t="shared" si="887"/>
        <v>0</v>
      </c>
      <c r="M938" s="525">
        <f t="shared" si="887"/>
        <v>0</v>
      </c>
      <c r="N938" s="525">
        <f t="shared" si="887"/>
        <v>0</v>
      </c>
      <c r="O938" s="525">
        <f t="shared" si="887"/>
        <v>0</v>
      </c>
      <c r="P938" s="525">
        <f t="shared" si="887"/>
        <v>0</v>
      </c>
      <c r="Q938" s="525">
        <f t="shared" si="887"/>
        <v>0</v>
      </c>
    </row>
    <row r="939" spans="1:17" s="526" customFormat="1" hidden="1" outlineLevel="2">
      <c r="A939" s="593"/>
      <c r="B939" s="594"/>
      <c r="C939" s="595"/>
      <c r="D939" s="596"/>
      <c r="E939" s="525" t="s">
        <v>1263</v>
      </c>
      <c r="F939" s="525"/>
      <c r="G939" s="525" t="s">
        <v>255</v>
      </c>
      <c r="H939" s="525"/>
      <c r="I939" s="525"/>
      <c r="J939" s="525">
        <f t="shared" si="887"/>
        <v>0</v>
      </c>
      <c r="K939" s="525">
        <f t="shared" si="887"/>
        <v>0</v>
      </c>
      <c r="L939" s="525">
        <f t="shared" si="887"/>
        <v>2068.7440493863387</v>
      </c>
      <c r="M939" s="525">
        <f t="shared" si="887"/>
        <v>1987.5888734767216</v>
      </c>
      <c r="N939" s="525">
        <f t="shared" si="887"/>
        <v>2007.7436432703794</v>
      </c>
      <c r="O939" s="525">
        <f t="shared" si="887"/>
        <v>2078.657179979683</v>
      </c>
      <c r="P939" s="525">
        <f t="shared" si="887"/>
        <v>0</v>
      </c>
      <c r="Q939" s="525">
        <f t="shared" si="887"/>
        <v>0</v>
      </c>
    </row>
    <row r="940" spans="1:17" s="526" customFormat="1" hidden="1" outlineLevel="2">
      <c r="A940" s="572"/>
      <c r="B940" s="570"/>
      <c r="C940" s="574"/>
      <c r="D940" s="571"/>
      <c r="E940" s="525"/>
      <c r="F940" s="525"/>
      <c r="G940" s="525"/>
      <c r="H940" s="525"/>
      <c r="I940" s="525"/>
      <c r="J940" s="525"/>
      <c r="K940" s="525"/>
      <c r="L940" s="525"/>
      <c r="M940" s="525"/>
      <c r="N940" s="525"/>
      <c r="O940" s="525"/>
      <c r="P940" s="525"/>
      <c r="Q940" s="525"/>
    </row>
    <row r="941" spans="1:17" s="526" customFormat="1" hidden="1" outlineLevel="2">
      <c r="A941" s="593"/>
      <c r="B941" s="594"/>
      <c r="C941" s="595"/>
      <c r="D941" s="596"/>
      <c r="E941" s="525" t="s">
        <v>1264</v>
      </c>
      <c r="F941" s="525"/>
      <c r="G941" s="525" t="s">
        <v>255</v>
      </c>
      <c r="H941" s="525"/>
      <c r="I941" s="525"/>
      <c r="J941" s="525">
        <f t="shared" ref="J941:Q945" si="888" xml:space="preserve"> J134 + J314 + J494 + J674 + J854</f>
        <v>0</v>
      </c>
      <c r="K941" s="525">
        <f t="shared" si="888"/>
        <v>0</v>
      </c>
      <c r="L941" s="525">
        <f t="shared" si="888"/>
        <v>0</v>
      </c>
      <c r="M941" s="525">
        <f t="shared" si="888"/>
        <v>0</v>
      </c>
      <c r="N941" s="525">
        <f t="shared" si="888"/>
        <v>224.9628797260944</v>
      </c>
      <c r="O941" s="525">
        <f t="shared" si="888"/>
        <v>486.76900837389752</v>
      </c>
      <c r="P941" s="525">
        <f t="shared" si="888"/>
        <v>0</v>
      </c>
      <c r="Q941" s="525">
        <f t="shared" si="888"/>
        <v>0</v>
      </c>
    </row>
    <row r="942" spans="1:17" s="526" customFormat="1" hidden="1" outlineLevel="2">
      <c r="A942" s="593"/>
      <c r="B942" s="594"/>
      <c r="C942" s="595"/>
      <c r="D942" s="596" t="s">
        <v>719</v>
      </c>
      <c r="E942" s="525" t="s">
        <v>1265</v>
      </c>
      <c r="F942" s="525"/>
      <c r="G942" s="525"/>
      <c r="H942" s="525"/>
      <c r="I942" s="525"/>
      <c r="J942" s="525">
        <f t="shared" si="888"/>
        <v>0</v>
      </c>
      <c r="K942" s="525">
        <f t="shared" si="888"/>
        <v>0</v>
      </c>
      <c r="L942" s="525">
        <f t="shared" si="888"/>
        <v>0</v>
      </c>
      <c r="M942" s="525">
        <f t="shared" si="888"/>
        <v>0</v>
      </c>
      <c r="N942" s="525">
        <f t="shared" si="888"/>
        <v>8.5796975220624194</v>
      </c>
      <c r="O942" s="525">
        <f t="shared" si="888"/>
        <v>46.817563512340328</v>
      </c>
      <c r="P942" s="525">
        <f t="shared" si="888"/>
        <v>0</v>
      </c>
      <c r="Q942" s="525">
        <f t="shared" si="888"/>
        <v>0</v>
      </c>
    </row>
    <row r="943" spans="1:17" s="526" customFormat="1" hidden="1" outlineLevel="2">
      <c r="A943" s="593"/>
      <c r="B943" s="594"/>
      <c r="C943" s="595"/>
      <c r="D943" s="596" t="s">
        <v>719</v>
      </c>
      <c r="E943" s="525" t="s">
        <v>1266</v>
      </c>
      <c r="F943" s="525"/>
      <c r="G943" s="525" t="s">
        <v>255</v>
      </c>
      <c r="H943" s="525"/>
      <c r="I943" s="525"/>
      <c r="J943" s="525">
        <f t="shared" si="888"/>
        <v>0</v>
      </c>
      <c r="K943" s="525">
        <f t="shared" si="888"/>
        <v>0</v>
      </c>
      <c r="L943" s="525">
        <f t="shared" si="888"/>
        <v>0</v>
      </c>
      <c r="M943" s="525">
        <f t="shared" si="888"/>
        <v>225.13112544484167</v>
      </c>
      <c r="N943" s="525">
        <f t="shared" si="888"/>
        <v>273.89076040112855</v>
      </c>
      <c r="O943" s="525">
        <f t="shared" si="888"/>
        <v>314.98913701417388</v>
      </c>
      <c r="P943" s="525">
        <f t="shared" si="888"/>
        <v>0</v>
      </c>
      <c r="Q943" s="525">
        <f t="shared" si="888"/>
        <v>0</v>
      </c>
    </row>
    <row r="944" spans="1:17" s="526" customFormat="1" hidden="1" outlineLevel="2">
      <c r="A944" s="593"/>
      <c r="B944" s="594"/>
      <c r="C944" s="595"/>
      <c r="D944" s="596" t="s">
        <v>631</v>
      </c>
      <c r="E944" s="525" t="s">
        <v>1267</v>
      </c>
      <c r="F944" s="525"/>
      <c r="G944" s="525" t="s">
        <v>255</v>
      </c>
      <c r="H944" s="525"/>
      <c r="I944" s="525"/>
      <c r="J944" s="525">
        <f t="shared" si="888"/>
        <v>0</v>
      </c>
      <c r="K944" s="525">
        <f t="shared" si="888"/>
        <v>0</v>
      </c>
      <c r="L944" s="525">
        <f t="shared" si="888"/>
        <v>0</v>
      </c>
      <c r="M944" s="525">
        <f t="shared" si="888"/>
        <v>5.2202179416410992</v>
      </c>
      <c r="N944" s="525">
        <f t="shared" si="888"/>
        <v>17.190154488822259</v>
      </c>
      <c r="O944" s="525">
        <f t="shared" si="888"/>
        <v>32.07200693498153</v>
      </c>
      <c r="P944" s="525">
        <f t="shared" si="888"/>
        <v>0</v>
      </c>
      <c r="Q944" s="525">
        <f t="shared" si="888"/>
        <v>0</v>
      </c>
    </row>
    <row r="945" spans="1:17" s="526" customFormat="1" hidden="1" outlineLevel="2">
      <c r="A945" s="593"/>
      <c r="B945" s="594"/>
      <c r="C945" s="595"/>
      <c r="D945" s="596"/>
      <c r="E945" s="525" t="s">
        <v>1268</v>
      </c>
      <c r="F945" s="525"/>
      <c r="G945" s="525" t="s">
        <v>255</v>
      </c>
      <c r="H945" s="525"/>
      <c r="I945" s="525"/>
      <c r="J945" s="525">
        <f t="shared" si="888"/>
        <v>0</v>
      </c>
      <c r="K945" s="525">
        <f t="shared" si="888"/>
        <v>0</v>
      </c>
      <c r="L945" s="525">
        <f t="shared" si="888"/>
        <v>0</v>
      </c>
      <c r="M945" s="525">
        <f t="shared" si="888"/>
        <v>219.91090750320055</v>
      </c>
      <c r="N945" s="525">
        <f t="shared" si="888"/>
        <v>490.24318316046305</v>
      </c>
      <c r="O945" s="525">
        <f t="shared" si="888"/>
        <v>816.50370196543008</v>
      </c>
      <c r="P945" s="525">
        <f t="shared" si="888"/>
        <v>0</v>
      </c>
      <c r="Q945" s="525">
        <f t="shared" si="888"/>
        <v>0</v>
      </c>
    </row>
    <row r="946" spans="1:17" s="526" customFormat="1" hidden="1" outlineLevel="2">
      <c r="A946" s="572"/>
      <c r="B946" s="570"/>
      <c r="C946" s="574"/>
      <c r="D946" s="571"/>
      <c r="E946" s="525"/>
      <c r="F946" s="525"/>
      <c r="G946" s="525"/>
      <c r="H946" s="525"/>
      <c r="I946" s="525"/>
      <c r="J946" s="525"/>
      <c r="K946" s="525"/>
      <c r="L946" s="525"/>
      <c r="M946" s="525"/>
      <c r="N946" s="525"/>
      <c r="O946" s="525"/>
      <c r="P946" s="525"/>
      <c r="Q946" s="525"/>
    </row>
    <row r="947" spans="1:17" s="526" customFormat="1" hidden="1" outlineLevel="2">
      <c r="A947" s="593"/>
      <c r="B947" s="594"/>
      <c r="C947" s="595"/>
      <c r="D947" s="596"/>
      <c r="E947" s="525" t="s">
        <v>1269</v>
      </c>
      <c r="F947" s="525"/>
      <c r="G947" s="525" t="s">
        <v>255</v>
      </c>
      <c r="H947" s="525"/>
      <c r="I947" s="525"/>
      <c r="J947" s="525">
        <f xml:space="preserve"> J930 + J935 + J941</f>
        <v>0</v>
      </c>
      <c r="K947" s="525">
        <f t="shared" ref="K947:Q947" si="889" xml:space="preserve"> K930 + K935 + K941</f>
        <v>0</v>
      </c>
      <c r="L947" s="525">
        <f t="shared" si="889"/>
        <v>0</v>
      </c>
      <c r="M947" s="525">
        <f xml:space="preserve"> M930 + M935 + M941</f>
        <v>4146.0657746573415</v>
      </c>
      <c r="N947" s="525">
        <f t="shared" si="889"/>
        <v>4295.5743413569808</v>
      </c>
      <c r="O947" s="525">
        <f t="shared" si="889"/>
        <v>4531.3820856843722</v>
      </c>
      <c r="P947" s="525">
        <f t="shared" si="889"/>
        <v>0</v>
      </c>
      <c r="Q947" s="525">
        <f t="shared" si="889"/>
        <v>0</v>
      </c>
    </row>
    <row r="948" spans="1:17" s="526" customFormat="1" hidden="1" outlineLevel="2">
      <c r="A948" s="593"/>
      <c r="B948" s="594"/>
      <c r="C948" s="595"/>
      <c r="D948" s="596" t="s">
        <v>719</v>
      </c>
      <c r="E948" s="525" t="s">
        <v>1270</v>
      </c>
      <c r="F948" s="525"/>
      <c r="G948" s="525" t="s">
        <v>255</v>
      </c>
      <c r="H948" s="525"/>
      <c r="I948" s="525"/>
      <c r="J948" s="525">
        <f t="shared" ref="J948:Q948" si="890" xml:space="preserve"> J931 + J936 + J942</f>
        <v>0</v>
      </c>
      <c r="K948" s="525">
        <f t="shared" si="890"/>
        <v>0</v>
      </c>
      <c r="L948" s="525">
        <f t="shared" si="890"/>
        <v>0</v>
      </c>
      <c r="M948" s="525">
        <f t="shared" si="890"/>
        <v>34.731456430674925</v>
      </c>
      <c r="N948" s="525">
        <f t="shared" si="890"/>
        <v>203.80652305367289</v>
      </c>
      <c r="O948" s="525">
        <f t="shared" si="890"/>
        <v>502.61142342765066</v>
      </c>
      <c r="P948" s="525">
        <f t="shared" si="890"/>
        <v>0</v>
      </c>
      <c r="Q948" s="525">
        <f t="shared" si="890"/>
        <v>0</v>
      </c>
    </row>
    <row r="949" spans="1:17" s="526" customFormat="1" hidden="1" outlineLevel="2">
      <c r="A949" s="593"/>
      <c r="B949" s="594"/>
      <c r="C949" s="595"/>
      <c r="D949" s="596" t="s">
        <v>719</v>
      </c>
      <c r="E949" s="525" t="s">
        <v>1271</v>
      </c>
      <c r="F949" s="525"/>
      <c r="G949" s="525" t="s">
        <v>255</v>
      </c>
      <c r="H949" s="525"/>
      <c r="I949" s="525"/>
      <c r="J949" s="525">
        <f xml:space="preserve"> J943</f>
        <v>0</v>
      </c>
      <c r="K949" s="525">
        <f t="shared" ref="K949:Q949" si="891" xml:space="preserve"> K943</f>
        <v>0</v>
      </c>
      <c r="L949" s="525">
        <f t="shared" si="891"/>
        <v>0</v>
      </c>
      <c r="M949" s="525">
        <f xml:space="preserve"> M943</f>
        <v>225.13112544484167</v>
      </c>
      <c r="N949" s="525">
        <f t="shared" si="891"/>
        <v>273.89076040112855</v>
      </c>
      <c r="O949" s="525">
        <f t="shared" si="891"/>
        <v>314.98913701417388</v>
      </c>
      <c r="P949" s="525">
        <f t="shared" si="891"/>
        <v>0</v>
      </c>
      <c r="Q949" s="525">
        <f t="shared" si="891"/>
        <v>0</v>
      </c>
    </row>
    <row r="950" spans="1:17" s="526" customFormat="1" hidden="1" outlineLevel="2">
      <c r="A950" s="593"/>
      <c r="B950" s="594"/>
      <c r="C950" s="595"/>
      <c r="D950" s="596" t="s">
        <v>631</v>
      </c>
      <c r="E950" s="525" t="s">
        <v>1272</v>
      </c>
      <c r="F950" s="525"/>
      <c r="G950" s="525" t="s">
        <v>255</v>
      </c>
      <c r="H950" s="525"/>
      <c r="I950" s="525"/>
      <c r="J950" s="525">
        <f xml:space="preserve"> J932 + J937 + J944</f>
        <v>0</v>
      </c>
      <c r="K950" s="525">
        <f t="shared" ref="K950:Q950" si="892" xml:space="preserve"> K932 + K937 + K944</f>
        <v>0</v>
      </c>
      <c r="L950" s="525">
        <f t="shared" si="892"/>
        <v>0</v>
      </c>
      <c r="M950" s="525">
        <f t="shared" si="892"/>
        <v>209.50727972636176</v>
      </c>
      <c r="N950" s="525">
        <f t="shared" si="892"/>
        <v>225.45123052975833</v>
      </c>
      <c r="O950" s="525">
        <f t="shared" si="892"/>
        <v>251.59881167632267</v>
      </c>
      <c r="P950" s="525">
        <f t="shared" si="892"/>
        <v>0</v>
      </c>
      <c r="Q950" s="525">
        <f t="shared" si="892"/>
        <v>0</v>
      </c>
    </row>
    <row r="951" spans="1:17" s="526" customFormat="1" hidden="1" outlineLevel="2">
      <c r="A951" s="593"/>
      <c r="B951" s="594"/>
      <c r="C951" s="595"/>
      <c r="D951" s="596" t="s">
        <v>631</v>
      </c>
      <c r="E951" s="525" t="s">
        <v>1273</v>
      </c>
      <c r="F951" s="525"/>
      <c r="G951" s="525" t="s">
        <v>255</v>
      </c>
      <c r="H951" s="525"/>
      <c r="I951" s="525"/>
      <c r="J951" s="525">
        <f xml:space="preserve"> J938</f>
        <v>0</v>
      </c>
      <c r="K951" s="525">
        <f t="shared" ref="K951:Q951" si="893" xml:space="preserve"> K938</f>
        <v>0</v>
      </c>
      <c r="L951" s="525">
        <f t="shared" si="893"/>
        <v>0</v>
      </c>
      <c r="M951" s="525">
        <f xml:space="preserve"> M938</f>
        <v>0</v>
      </c>
      <c r="N951" s="525">
        <f t="shared" si="893"/>
        <v>0</v>
      </c>
      <c r="O951" s="525">
        <f t="shared" si="893"/>
        <v>0</v>
      </c>
      <c r="P951" s="525">
        <f t="shared" si="893"/>
        <v>0</v>
      </c>
      <c r="Q951" s="525">
        <f t="shared" si="893"/>
        <v>0</v>
      </c>
    </row>
    <row r="952" spans="1:17" s="526" customFormat="1" hidden="1" outlineLevel="2">
      <c r="A952" s="593"/>
      <c r="B952" s="594"/>
      <c r="C952" s="595"/>
      <c r="D952" s="596"/>
      <c r="E952" s="525" t="s">
        <v>1274</v>
      </c>
      <c r="F952" s="525"/>
      <c r="G952" s="525" t="s">
        <v>255</v>
      </c>
      <c r="H952" s="525"/>
      <c r="I952" s="525"/>
      <c r="J952" s="525">
        <f xml:space="preserve"> J933 + J939 + J945</f>
        <v>0</v>
      </c>
      <c r="K952" s="525">
        <f t="shared" ref="K952:Q952" si="894" xml:space="preserve"> K933 + K939 + K945</f>
        <v>0</v>
      </c>
      <c r="L952" s="525">
        <f t="shared" si="894"/>
        <v>4137.4880987726783</v>
      </c>
      <c r="M952" s="525">
        <f t="shared" si="894"/>
        <v>4196.4210768064959</v>
      </c>
      <c r="N952" s="525">
        <f t="shared" si="894"/>
        <v>4547.8203942820228</v>
      </c>
      <c r="O952" s="525">
        <f t="shared" si="894"/>
        <v>5097.3838344498745</v>
      </c>
      <c r="P952" s="525">
        <f t="shared" si="894"/>
        <v>0</v>
      </c>
      <c r="Q952" s="525">
        <f t="shared" si="894"/>
        <v>0</v>
      </c>
    </row>
    <row r="953" spans="1:17" s="526" customFormat="1" hidden="1" outlineLevel="2">
      <c r="A953" s="593"/>
      <c r="B953" s="594"/>
      <c r="C953" s="595"/>
      <c r="D953" s="596"/>
      <c r="E953" s="525"/>
      <c r="F953" s="525"/>
      <c r="G953" s="525"/>
      <c r="H953" s="525"/>
      <c r="I953" s="525"/>
      <c r="J953" s="525"/>
      <c r="K953" s="525"/>
      <c r="L953" s="525"/>
      <c r="M953" s="525"/>
      <c r="N953" s="525"/>
      <c r="O953" s="525"/>
      <c r="P953" s="525"/>
      <c r="Q953" s="525"/>
    </row>
    <row r="954" spans="1:17" s="526" customFormat="1" hidden="1" outlineLevel="2">
      <c r="A954" s="593"/>
      <c r="B954" s="594"/>
      <c r="C954" s="595"/>
      <c r="D954" s="596"/>
      <c r="E954" s="525" t="s">
        <v>1275</v>
      </c>
      <c r="F954" s="525"/>
      <c r="G954" s="525" t="s">
        <v>255</v>
      </c>
      <c r="H954" s="525"/>
      <c r="I954" s="525"/>
      <c r="J954" s="525">
        <f t="shared" ref="J954:Q956" si="895" xml:space="preserve"> J147 + J327 + J507 + J687 + J867</f>
        <v>0</v>
      </c>
      <c r="K954" s="525">
        <f t="shared" si="895"/>
        <v>0</v>
      </c>
      <c r="L954" s="525">
        <f t="shared" si="895"/>
        <v>0</v>
      </c>
      <c r="M954" s="525">
        <f t="shared" si="895"/>
        <v>2029.0073844524522</v>
      </c>
      <c r="N954" s="525">
        <f t="shared" si="895"/>
        <v>2041.3809642856038</v>
      </c>
      <c r="O954" s="525">
        <f t="shared" si="895"/>
        <v>2191.7415872607394</v>
      </c>
      <c r="P954" s="525">
        <f t="shared" si="895"/>
        <v>0</v>
      </c>
      <c r="Q954" s="525">
        <f t="shared" si="895"/>
        <v>0</v>
      </c>
    </row>
    <row r="955" spans="1:17" s="526" customFormat="1" hidden="1" outlineLevel="2">
      <c r="A955" s="593"/>
      <c r="B955" s="594"/>
      <c r="C955" s="595"/>
      <c r="D955" s="596"/>
      <c r="E955" s="525" t="s">
        <v>1276</v>
      </c>
      <c r="F955" s="525"/>
      <c r="G955" s="525" t="s">
        <v>255</v>
      </c>
      <c r="H955" s="525"/>
      <c r="I955" s="525"/>
      <c r="J955" s="525">
        <f t="shared" si="895"/>
        <v>0</v>
      </c>
      <c r="K955" s="525">
        <f t="shared" si="895"/>
        <v>0</v>
      </c>
      <c r="L955" s="525">
        <f t="shared" si="895"/>
        <v>0</v>
      </c>
      <c r="M955" s="525">
        <f t="shared" si="895"/>
        <v>2027.6481075455522</v>
      </c>
      <c r="N955" s="525">
        <f t="shared" si="895"/>
        <v>1999.4645998670353</v>
      </c>
      <c r="O955" s="525">
        <f t="shared" si="895"/>
        <v>2068.7639195830934</v>
      </c>
      <c r="P955" s="525">
        <f t="shared" si="895"/>
        <v>0</v>
      </c>
      <c r="Q955" s="525">
        <f t="shared" si="895"/>
        <v>0</v>
      </c>
    </row>
    <row r="956" spans="1:17" s="526" customFormat="1" hidden="1" outlineLevel="2">
      <c r="A956" s="593"/>
      <c r="B956" s="594"/>
      <c r="C956" s="595"/>
      <c r="D956" s="596"/>
      <c r="E956" s="525" t="s">
        <v>1277</v>
      </c>
      <c r="F956" s="525"/>
      <c r="G956" s="525" t="s">
        <v>255</v>
      </c>
      <c r="H956" s="525"/>
      <c r="I956" s="525"/>
      <c r="J956" s="525">
        <f t="shared" si="895"/>
        <v>0</v>
      </c>
      <c r="K956" s="525">
        <f t="shared" si="895"/>
        <v>0</v>
      </c>
      <c r="L956" s="525">
        <f t="shared" si="895"/>
        <v>0</v>
      </c>
      <c r="M956" s="525">
        <f t="shared" si="895"/>
        <v>109.36240929578413</v>
      </c>
      <c r="N956" s="525">
        <f t="shared" si="895"/>
        <v>351.38297252455675</v>
      </c>
      <c r="O956" s="525">
        <f t="shared" si="895"/>
        <v>655.03689844308224</v>
      </c>
      <c r="P956" s="525">
        <f t="shared" si="895"/>
        <v>0</v>
      </c>
      <c r="Q956" s="525">
        <f t="shared" si="895"/>
        <v>0</v>
      </c>
    </row>
    <row r="957" spans="1:17" s="585" customFormat="1" hidden="1" outlineLevel="2">
      <c r="A957" s="593"/>
      <c r="B957" s="594"/>
      <c r="C957" s="595"/>
      <c r="D957" s="596"/>
      <c r="E957" s="527" t="s">
        <v>1278</v>
      </c>
      <c r="F957" s="527"/>
      <c r="G957" s="527" t="s">
        <v>255</v>
      </c>
      <c r="H957" s="527"/>
      <c r="I957" s="527"/>
      <c r="J957" s="527">
        <f t="shared" ref="J957:Q957" si="896" xml:space="preserve"> SUM(J954:J956)</f>
        <v>0</v>
      </c>
      <c r="K957" s="527">
        <f t="shared" si="896"/>
        <v>0</v>
      </c>
      <c r="L957" s="527">
        <f t="shared" si="896"/>
        <v>0</v>
      </c>
      <c r="M957" s="527">
        <f xml:space="preserve"> SUM(M954:M956)</f>
        <v>4166.0179012937888</v>
      </c>
      <c r="N957" s="527">
        <f t="shared" si="896"/>
        <v>4392.2285366771957</v>
      </c>
      <c r="O957" s="527">
        <f t="shared" si="896"/>
        <v>4915.5424052869148</v>
      </c>
      <c r="P957" s="527">
        <f t="shared" si="896"/>
        <v>0</v>
      </c>
      <c r="Q957" s="527">
        <f t="shared" si="896"/>
        <v>0</v>
      </c>
    </row>
    <row r="958" spans="1:17" s="192" customFormat="1" hidden="1" outlineLevel="1">
      <c r="A958" s="188"/>
      <c r="B958" s="304"/>
      <c r="C958" s="190"/>
      <c r="D958" s="191"/>
      <c r="E958" s="195"/>
    </row>
    <row r="959" spans="1:17" s="208" customFormat="1" hidden="1" outlineLevel="1" collapsed="1">
      <c r="A959" s="256"/>
      <c r="B959" s="257" t="s">
        <v>1279</v>
      </c>
      <c r="C959" s="258"/>
      <c r="D959" s="255"/>
      <c r="E959" s="196"/>
      <c r="F959" s="196"/>
      <c r="G959" s="196"/>
      <c r="H959" s="196"/>
      <c r="I959" s="196"/>
      <c r="J959" s="196"/>
      <c r="K959" s="196"/>
      <c r="L959" s="196"/>
      <c r="M959" s="196"/>
      <c r="N959" s="196"/>
      <c r="O959" s="196"/>
      <c r="P959" s="196"/>
      <c r="Q959" s="196"/>
    </row>
    <row r="960" spans="1:17" s="192" customFormat="1" hidden="1" outlineLevel="2">
      <c r="A960" s="188"/>
      <c r="B960" s="304"/>
      <c r="C960" s="190"/>
      <c r="D960" s="191"/>
      <c r="E960" s="195"/>
    </row>
    <row r="961" spans="1:17" s="446" customFormat="1" hidden="1" outlineLevel="2">
      <c r="A961" s="572"/>
      <c r="B961" s="570"/>
      <c r="C961" s="574"/>
      <c r="D961" s="571"/>
      <c r="E961" s="577" t="s">
        <v>1280</v>
      </c>
      <c r="F961" s="577"/>
      <c r="G961" s="577" t="s">
        <v>255</v>
      </c>
      <c r="H961" s="577"/>
      <c r="I961" s="577"/>
      <c r="J961" s="274">
        <f t="shared" ref="J961:Q964" si="897" xml:space="preserve"> J154 + J334 + J514 + J694 + J874</f>
        <v>0</v>
      </c>
      <c r="K961" s="274">
        <f t="shared" si="897"/>
        <v>0</v>
      </c>
      <c r="L961" s="274">
        <f t="shared" si="897"/>
        <v>2068.7440493863396</v>
      </c>
      <c r="M961" s="274">
        <f t="shared" si="897"/>
        <v>1988.9212958265737</v>
      </c>
      <c r="N961" s="274">
        <f t="shared" si="897"/>
        <v>2049.8335678511803</v>
      </c>
      <c r="O961" s="274">
        <f t="shared" si="897"/>
        <v>2202.2229525047615</v>
      </c>
      <c r="P961" s="274">
        <f t="shared" si="897"/>
        <v>0</v>
      </c>
      <c r="Q961" s="274">
        <f t="shared" si="897"/>
        <v>0</v>
      </c>
    </row>
    <row r="962" spans="1:17" s="446" customFormat="1" hidden="1" outlineLevel="2">
      <c r="A962" s="572"/>
      <c r="B962" s="570"/>
      <c r="C962" s="574"/>
      <c r="D962" s="571" t="s">
        <v>719</v>
      </c>
      <c r="E962" s="577" t="s">
        <v>1263</v>
      </c>
      <c r="F962" s="577"/>
      <c r="G962" s="577" t="s">
        <v>255</v>
      </c>
      <c r="H962" s="577"/>
      <c r="I962" s="577"/>
      <c r="J962" s="274">
        <f t="shared" si="897"/>
        <v>0</v>
      </c>
      <c r="K962" s="274">
        <f t="shared" si="897"/>
        <v>0</v>
      </c>
      <c r="L962" s="274">
        <f t="shared" si="897"/>
        <v>2068.7440493863387</v>
      </c>
      <c r="M962" s="274">
        <f t="shared" si="897"/>
        <v>1987.5888734767216</v>
      </c>
      <c r="N962" s="274">
        <f t="shared" si="897"/>
        <v>2007.7436432703794</v>
      </c>
      <c r="O962" s="274">
        <f t="shared" si="897"/>
        <v>2078.657179979683</v>
      </c>
      <c r="P962" s="274">
        <f t="shared" si="897"/>
        <v>0</v>
      </c>
      <c r="Q962" s="274">
        <f t="shared" si="897"/>
        <v>0</v>
      </c>
    </row>
    <row r="963" spans="1:17" s="446" customFormat="1" hidden="1" outlineLevel="2">
      <c r="A963" s="572"/>
      <c r="B963" s="570"/>
      <c r="C963" s="574"/>
      <c r="D963" s="571" t="s">
        <v>719</v>
      </c>
      <c r="E963" s="577" t="s">
        <v>1268</v>
      </c>
      <c r="F963" s="577"/>
      <c r="G963" s="577" t="s">
        <v>255</v>
      </c>
      <c r="H963" s="577"/>
      <c r="I963" s="577"/>
      <c r="J963" s="274">
        <f t="shared" si="897"/>
        <v>0</v>
      </c>
      <c r="K963" s="274">
        <f t="shared" si="897"/>
        <v>0</v>
      </c>
      <c r="L963" s="274">
        <f t="shared" si="897"/>
        <v>0</v>
      </c>
      <c r="M963" s="274">
        <f t="shared" si="897"/>
        <v>219.91090750320055</v>
      </c>
      <c r="N963" s="274">
        <f t="shared" si="897"/>
        <v>490.24318316046305</v>
      </c>
      <c r="O963" s="274">
        <f t="shared" si="897"/>
        <v>816.50370196543008</v>
      </c>
      <c r="P963" s="274">
        <f t="shared" si="897"/>
        <v>0</v>
      </c>
      <c r="Q963" s="274">
        <f t="shared" si="897"/>
        <v>0</v>
      </c>
    </row>
    <row r="964" spans="1:17" s="592" customFormat="1" hidden="1" outlineLevel="2">
      <c r="A964" s="586"/>
      <c r="B964" s="587"/>
      <c r="C964" s="588"/>
      <c r="D964" s="589"/>
      <c r="E964" s="590" t="s">
        <v>1281</v>
      </c>
      <c r="F964" s="590"/>
      <c r="G964" s="590" t="s">
        <v>255</v>
      </c>
      <c r="H964" s="590"/>
      <c r="I964" s="590"/>
      <c r="J964" s="591">
        <f t="shared" si="897"/>
        <v>0</v>
      </c>
      <c r="K964" s="591">
        <f t="shared" si="897"/>
        <v>0</v>
      </c>
      <c r="L964" s="591">
        <f t="shared" si="897"/>
        <v>4137.4880987726783</v>
      </c>
      <c r="M964" s="591">
        <f t="shared" si="897"/>
        <v>4196.4210768064959</v>
      </c>
      <c r="N964" s="591">
        <f t="shared" si="897"/>
        <v>4547.8203942820228</v>
      </c>
      <c r="O964" s="591">
        <f t="shared" si="897"/>
        <v>5097.3838344498736</v>
      </c>
      <c r="P964" s="591">
        <f t="shared" si="897"/>
        <v>0</v>
      </c>
      <c r="Q964" s="591">
        <f t="shared" si="897"/>
        <v>0</v>
      </c>
    </row>
    <row r="965" spans="1:17" s="192" customFormat="1" hidden="1" outlineLevel="2">
      <c r="A965" s="256"/>
      <c r="B965" s="257"/>
      <c r="C965" s="258"/>
      <c r="D965" s="255"/>
      <c r="E965" s="196"/>
      <c r="F965" s="196"/>
      <c r="G965" s="196"/>
      <c r="H965" s="196"/>
      <c r="I965" s="196"/>
    </row>
    <row r="966" spans="1:17" s="192" customFormat="1" hidden="1" outlineLevel="2">
      <c r="A966" s="314"/>
      <c r="B966" s="315"/>
      <c r="C966" s="316"/>
      <c r="D966" s="317"/>
      <c r="E966" s="318" t="s">
        <v>1282</v>
      </c>
      <c r="F966" s="318"/>
      <c r="G966" s="318" t="s">
        <v>255</v>
      </c>
      <c r="H966" s="318"/>
      <c r="I966" s="318"/>
      <c r="J966" s="274">
        <f xml:space="preserve"> I961 * J$22</f>
        <v>0</v>
      </c>
      <c r="K966" s="274">
        <f t="shared" ref="K966:Q966" si="898" xml:space="preserve"> J961 * K$22</f>
        <v>0</v>
      </c>
      <c r="L966" s="274">
        <f t="shared" si="898"/>
        <v>0</v>
      </c>
      <c r="M966" s="274">
        <f t="shared" si="898"/>
        <v>2089.6981788000135</v>
      </c>
      <c r="N966" s="274">
        <f t="shared" si="898"/>
        <v>2112.2090333983215</v>
      </c>
      <c r="O966" s="274">
        <f t="shared" si="898"/>
        <v>2231.0634884423143</v>
      </c>
      <c r="P966" s="274">
        <f t="shared" si="898"/>
        <v>0</v>
      </c>
      <c r="Q966" s="274">
        <f t="shared" si="898"/>
        <v>0</v>
      </c>
    </row>
    <row r="967" spans="1:17" s="192" customFormat="1" hidden="1" outlineLevel="2">
      <c r="A967" s="314"/>
      <c r="B967" s="315"/>
      <c r="C967" s="316"/>
      <c r="D967" s="317" t="s">
        <v>719</v>
      </c>
      <c r="E967" s="318" t="s">
        <v>1283</v>
      </c>
      <c r="F967" s="318"/>
      <c r="G967" s="318" t="s">
        <v>255</v>
      </c>
      <c r="H967" s="318"/>
      <c r="I967" s="318"/>
      <c r="J967" s="274">
        <f t="shared" ref="J967:Q968" si="899" xml:space="preserve"> I962 * J$22</f>
        <v>0</v>
      </c>
      <c r="K967" s="274">
        <f t="shared" si="899"/>
        <v>0</v>
      </c>
      <c r="L967" s="274">
        <f t="shared" si="899"/>
        <v>0</v>
      </c>
      <c r="M967" s="274">
        <f t="shared" si="899"/>
        <v>2089.6981788000126</v>
      </c>
      <c r="N967" s="274">
        <f t="shared" si="899"/>
        <v>2110.794017867257</v>
      </c>
      <c r="O967" s="274">
        <f t="shared" si="899"/>
        <v>2185.2523087269019</v>
      </c>
      <c r="P967" s="274">
        <f t="shared" si="899"/>
        <v>0</v>
      </c>
      <c r="Q967" s="274">
        <f t="shared" si="899"/>
        <v>0</v>
      </c>
    </row>
    <row r="968" spans="1:17" s="192" customFormat="1" hidden="1" outlineLevel="2">
      <c r="A968" s="314"/>
      <c r="B968" s="315"/>
      <c r="C968" s="316"/>
      <c r="D968" s="317" t="s">
        <v>719</v>
      </c>
      <c r="E968" s="318" t="s">
        <v>1284</v>
      </c>
      <c r="F968" s="318"/>
      <c r="G968" s="318" t="s">
        <v>255</v>
      </c>
      <c r="H968" s="318"/>
      <c r="I968" s="318"/>
      <c r="J968" s="274">
        <f t="shared" si="899"/>
        <v>0</v>
      </c>
      <c r="K968" s="274">
        <f t="shared" si="899"/>
        <v>0</v>
      </c>
      <c r="L968" s="274">
        <f t="shared" si="899"/>
        <v>0</v>
      </c>
      <c r="M968" s="274">
        <f t="shared" si="899"/>
        <v>0</v>
      </c>
      <c r="N968" s="274">
        <f t="shared" si="899"/>
        <v>233.54257724815739</v>
      </c>
      <c r="O968" s="274">
        <f t="shared" si="899"/>
        <v>533.58657188623783</v>
      </c>
      <c r="P968" s="274">
        <f t="shared" si="899"/>
        <v>0</v>
      </c>
      <c r="Q968" s="274">
        <f t="shared" si="899"/>
        <v>0</v>
      </c>
    </row>
    <row r="969" spans="1:17" s="192" customFormat="1" hidden="1" outlineLevel="2">
      <c r="A969" s="188"/>
      <c r="B969" s="304"/>
      <c r="C969" s="190"/>
      <c r="D969" s="191"/>
      <c r="E969" s="243" t="s">
        <v>1285</v>
      </c>
      <c r="F969" s="243"/>
      <c r="G969" s="243" t="s">
        <v>255</v>
      </c>
      <c r="H969" s="243"/>
      <c r="I969" s="243"/>
      <c r="J969" s="591">
        <f t="shared" ref="J969:Q969" si="900" xml:space="preserve"> SUM(J966:J968)</f>
        <v>0</v>
      </c>
      <c r="K969" s="591">
        <f t="shared" si="900"/>
        <v>0</v>
      </c>
      <c r="L969" s="591">
        <f t="shared" si="900"/>
        <v>0</v>
      </c>
      <c r="M969" s="591">
        <f t="shared" si="900"/>
        <v>4179.396357600026</v>
      </c>
      <c r="N969" s="591">
        <f t="shared" si="900"/>
        <v>4456.5456285137361</v>
      </c>
      <c r="O969" s="591">
        <f t="shared" si="900"/>
        <v>4949.9023690554541</v>
      </c>
      <c r="P969" s="591">
        <f t="shared" si="900"/>
        <v>0</v>
      </c>
      <c r="Q969" s="591">
        <f t="shared" si="900"/>
        <v>0</v>
      </c>
    </row>
    <row r="970" spans="1:17" s="192" customFormat="1" hidden="1" outlineLevel="2">
      <c r="A970" s="256"/>
      <c r="B970" s="257"/>
      <c r="C970" s="258"/>
      <c r="D970" s="255"/>
      <c r="E970" s="196"/>
      <c r="F970" s="196"/>
      <c r="G970" s="196"/>
      <c r="H970" s="196"/>
      <c r="I970" s="196"/>
    </row>
    <row r="971" spans="1:17" s="192" customFormat="1" hidden="1" outlineLevel="2">
      <c r="A971" s="256"/>
      <c r="B971" s="257"/>
      <c r="C971" s="258"/>
      <c r="D971" s="255"/>
      <c r="E971" s="196" t="str">
        <f t="shared" ref="E971" si="901" xml:space="preserve"> E969</f>
        <v>Total: Prior year closing RCV expressed in current year nominal terms</v>
      </c>
      <c r="F971" s="196">
        <f t="shared" ref="F971" si="902" xml:space="preserve"> F969</f>
        <v>0</v>
      </c>
      <c r="G971" s="196" t="str">
        <f t="shared" ref="G971:Q971" si="903" xml:space="preserve"> G969</f>
        <v>£m</v>
      </c>
      <c r="H971" s="196">
        <f xml:space="preserve"> H969</f>
        <v>0</v>
      </c>
      <c r="I971" s="196">
        <f t="shared" si="903"/>
        <v>0</v>
      </c>
      <c r="J971" s="274">
        <f xml:space="preserve"> J969</f>
        <v>0</v>
      </c>
      <c r="K971" s="274">
        <f t="shared" si="903"/>
        <v>0</v>
      </c>
      <c r="L971" s="274">
        <f t="shared" si="903"/>
        <v>0</v>
      </c>
      <c r="M971" s="274">
        <f t="shared" si="903"/>
        <v>4179.396357600026</v>
      </c>
      <c r="N971" s="274">
        <f t="shared" si="903"/>
        <v>4456.5456285137361</v>
      </c>
      <c r="O971" s="274">
        <f t="shared" si="903"/>
        <v>4949.9023690554541</v>
      </c>
      <c r="P971" s="274">
        <f t="shared" si="903"/>
        <v>0</v>
      </c>
      <c r="Q971" s="274">
        <f t="shared" si="903"/>
        <v>0</v>
      </c>
    </row>
    <row r="972" spans="1:17" s="192" customFormat="1" hidden="1" outlineLevel="2">
      <c r="A972" s="256"/>
      <c r="B972" s="257"/>
      <c r="C972" s="258"/>
      <c r="D972" s="255" t="s">
        <v>631</v>
      </c>
      <c r="E972" s="196" t="s">
        <v>1286</v>
      </c>
      <c r="F972" s="196"/>
      <c r="G972" s="196" t="s">
        <v>255</v>
      </c>
      <c r="H972" s="196"/>
      <c r="I972" s="196"/>
      <c r="J972" s="274">
        <f t="shared" ref="J972:Q972" si="904" xml:space="preserve"> I964</f>
        <v>0</v>
      </c>
      <c r="K972" s="274">
        <f t="shared" si="904"/>
        <v>0</v>
      </c>
      <c r="L972" s="274">
        <f t="shared" si="904"/>
        <v>0</v>
      </c>
      <c r="M972" s="274">
        <f t="shared" si="904"/>
        <v>4137.4880987726783</v>
      </c>
      <c r="N972" s="274">
        <f t="shared" si="904"/>
        <v>4196.4210768064959</v>
      </c>
      <c r="O972" s="274">
        <f t="shared" si="904"/>
        <v>4547.8203942820228</v>
      </c>
      <c r="P972" s="274">
        <f t="shared" si="904"/>
        <v>5097.3838344498736</v>
      </c>
      <c r="Q972" s="274">
        <f t="shared" si="904"/>
        <v>0</v>
      </c>
    </row>
    <row r="973" spans="1:17" s="192" customFormat="1" hidden="1" outlineLevel="2">
      <c r="A973" s="256"/>
      <c r="B973" s="257"/>
      <c r="C973" s="258"/>
      <c r="D973" s="255"/>
      <c r="E973" s="266" t="str">
        <f t="shared" ref="E973" si="905" xml:space="preserve"> E$13</f>
        <v>Annual update active flag</v>
      </c>
      <c r="F973" s="266">
        <f t="shared" ref="F973" si="906" xml:space="preserve"> F$13</f>
        <v>0</v>
      </c>
      <c r="G973" s="266" t="str">
        <f t="shared" ref="G973:Q973" si="907" xml:space="preserve"> G$13</f>
        <v>Flag</v>
      </c>
      <c r="H973" s="266">
        <f t="shared" si="907"/>
        <v>0</v>
      </c>
      <c r="I973" s="266">
        <f t="shared" si="907"/>
        <v>0</v>
      </c>
      <c r="J973" s="266">
        <f t="shared" si="907"/>
        <v>0</v>
      </c>
      <c r="K973" s="266">
        <f t="shared" si="907"/>
        <v>0</v>
      </c>
      <c r="L973" s="266">
        <f t="shared" si="907"/>
        <v>1</v>
      </c>
      <c r="M973" s="266">
        <f t="shared" si="907"/>
        <v>1</v>
      </c>
      <c r="N973" s="266">
        <f t="shared" si="907"/>
        <v>1</v>
      </c>
      <c r="O973" s="266">
        <f t="shared" si="907"/>
        <v>1</v>
      </c>
      <c r="P973" s="266">
        <f t="shared" si="907"/>
        <v>0</v>
      </c>
      <c r="Q973" s="266">
        <f t="shared" si="907"/>
        <v>0</v>
      </c>
    </row>
    <row r="974" spans="1:17" s="611" customFormat="1" hidden="1" outlineLevel="2">
      <c r="A974" s="572"/>
      <c r="B974" s="570"/>
      <c r="C974" s="574"/>
      <c r="D974" s="571"/>
      <c r="E974" s="610" t="s">
        <v>1287</v>
      </c>
      <c r="F974" s="610"/>
      <c r="G974" s="610" t="s">
        <v>255</v>
      </c>
      <c r="H974" s="610"/>
      <c r="I974" s="610"/>
      <c r="J974" s="610">
        <f t="shared" ref="J974:Q974" si="908" xml:space="preserve"> J973 * (J971 - J972)</f>
        <v>0</v>
      </c>
      <c r="K974" s="610">
        <f t="shared" si="908"/>
        <v>0</v>
      </c>
      <c r="L974" s="610">
        <f t="shared" si="908"/>
        <v>0</v>
      </c>
      <c r="M974" s="610">
        <f t="shared" si="908"/>
        <v>41.908258827347709</v>
      </c>
      <c r="N974" s="610">
        <f t="shared" si="908"/>
        <v>260.12455170724024</v>
      </c>
      <c r="O974" s="610">
        <f t="shared" si="908"/>
        <v>402.08197477343128</v>
      </c>
      <c r="P974" s="610">
        <f t="shared" si="908"/>
        <v>0</v>
      </c>
      <c r="Q974" s="610">
        <f t="shared" si="908"/>
        <v>0</v>
      </c>
    </row>
    <row r="975" spans="1:17" s="224" customFormat="1" hidden="1" outlineLevel="1">
      <c r="A975" s="219"/>
      <c r="B975" s="220"/>
      <c r="C975" s="221"/>
      <c r="D975" s="222"/>
      <c r="E975" s="223"/>
    </row>
    <row r="976" spans="1:17" s="208" customFormat="1" hidden="1" outlineLevel="1" collapsed="1">
      <c r="A976" s="256"/>
      <c r="B976" s="257" t="s">
        <v>759</v>
      </c>
      <c r="C976" s="258"/>
      <c r="D976" s="255"/>
      <c r="E976" s="196"/>
      <c r="F976" s="196"/>
      <c r="G976" s="196"/>
      <c r="H976" s="196"/>
      <c r="I976" s="196"/>
      <c r="J976" s="196"/>
      <c r="K976" s="196"/>
      <c r="L976" s="196"/>
      <c r="M976" s="196"/>
      <c r="N976" s="196"/>
      <c r="O976" s="196"/>
      <c r="P976" s="196"/>
      <c r="Q976" s="196"/>
    </row>
    <row r="977" spans="1:17" s="192" customFormat="1" hidden="1" outlineLevel="2">
      <c r="A977" s="188"/>
      <c r="B977" s="304"/>
      <c r="C977" s="190"/>
      <c r="D977" s="191"/>
      <c r="E977" s="195"/>
    </row>
    <row r="978" spans="1:17" s="192" customFormat="1" hidden="1" outlineLevel="2">
      <c r="A978" s="188"/>
      <c r="B978" s="304" t="s">
        <v>1288</v>
      </c>
      <c r="C978" s="190"/>
      <c r="D978" s="191"/>
      <c r="E978" s="195"/>
    </row>
    <row r="979" spans="1:17" s="187" customFormat="1" hidden="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hidden="1" outlineLevel="2">
      <c r="A980" s="188"/>
      <c r="B980" s="304"/>
      <c r="C980" s="190"/>
      <c r="D980" s="191"/>
      <c r="E980" s="195" t="str">
        <f t="shared" ref="E980:Q980" si="909" xml:space="preserve"> E173</f>
        <v>Notional regulated equity - WR - nominal (year average prices)</v>
      </c>
      <c r="F980" s="618">
        <f t="shared" si="909"/>
        <v>0</v>
      </c>
      <c r="G980" s="618" t="str">
        <f t="shared" si="909"/>
        <v>£m</v>
      </c>
      <c r="H980" s="618">
        <f t="shared" si="909"/>
        <v>0</v>
      </c>
      <c r="I980" s="618">
        <f t="shared" si="909"/>
        <v>0</v>
      </c>
      <c r="J980" s="618">
        <f t="shared" si="909"/>
        <v>0</v>
      </c>
      <c r="K980" s="618">
        <f t="shared" si="909"/>
        <v>0</v>
      </c>
      <c r="L980" s="618">
        <f t="shared" si="909"/>
        <v>0</v>
      </c>
      <c r="M980" s="618">
        <f t="shared" si="909"/>
        <v>123.67136136807652</v>
      </c>
      <c r="N980" s="618">
        <f t="shared" si="909"/>
        <v>125.53420487569477</v>
      </c>
      <c r="O980" s="618">
        <f t="shared" si="909"/>
        <v>134.49898591339453</v>
      </c>
      <c r="P980" s="618">
        <f t="shared" si="909"/>
        <v>0</v>
      </c>
      <c r="Q980" s="618">
        <f t="shared" si="909"/>
        <v>0</v>
      </c>
    </row>
    <row r="981" spans="1:17" s="192" customFormat="1" hidden="1" outlineLevel="2">
      <c r="A981" s="188"/>
      <c r="B981" s="304"/>
      <c r="C981" s="190"/>
      <c r="D981" s="191"/>
      <c r="E981" s="195" t="str">
        <f t="shared" ref="E981:Q981" si="910" xml:space="preserve"> E353</f>
        <v>Notional regulated equity - WN - nominal (year average prices)</v>
      </c>
      <c r="F981" s="618">
        <f t="shared" si="910"/>
        <v>0</v>
      </c>
      <c r="G981" s="618" t="str">
        <f t="shared" si="910"/>
        <v>£m</v>
      </c>
      <c r="H981" s="618">
        <f t="shared" si="910"/>
        <v>0</v>
      </c>
      <c r="I981" s="618">
        <f t="shared" si="910"/>
        <v>0</v>
      </c>
      <c r="J981" s="618">
        <f t="shared" si="910"/>
        <v>0</v>
      </c>
      <c r="K981" s="618">
        <f t="shared" si="910"/>
        <v>0</v>
      </c>
      <c r="L981" s="618">
        <f t="shared" si="910"/>
        <v>0</v>
      </c>
      <c r="M981" s="618">
        <f t="shared" si="910"/>
        <v>719.61518200470618</v>
      </c>
      <c r="N981" s="618">
        <f t="shared" si="910"/>
        <v>769.75656977604535</v>
      </c>
      <c r="O981" s="618">
        <f t="shared" si="910"/>
        <v>869.14885214497235</v>
      </c>
      <c r="P981" s="618">
        <f t="shared" si="910"/>
        <v>0</v>
      </c>
      <c r="Q981" s="618">
        <f t="shared" si="910"/>
        <v>0</v>
      </c>
    </row>
    <row r="982" spans="1:17" s="192" customFormat="1" hidden="1" outlineLevel="2">
      <c r="A982" s="188"/>
      <c r="B982" s="304"/>
      <c r="C982" s="190"/>
      <c r="D982" s="191"/>
      <c r="E982" s="195" t="str">
        <f t="shared" ref="E982:Q982" si="911" xml:space="preserve"> E533</f>
        <v>Notional regulated equity - WWN - nominal (year average prices)</v>
      </c>
      <c r="F982" s="618">
        <f t="shared" si="911"/>
        <v>0</v>
      </c>
      <c r="G982" s="618" t="str">
        <f t="shared" si="911"/>
        <v>£m</v>
      </c>
      <c r="H982" s="618">
        <f t="shared" si="911"/>
        <v>0</v>
      </c>
      <c r="I982" s="618">
        <f t="shared" si="911"/>
        <v>0</v>
      </c>
      <c r="J982" s="618">
        <f t="shared" si="911"/>
        <v>0</v>
      </c>
      <c r="K982" s="618">
        <f t="shared" si="911"/>
        <v>0</v>
      </c>
      <c r="L982" s="618">
        <f t="shared" si="911"/>
        <v>0</v>
      </c>
      <c r="M982" s="618">
        <f t="shared" si="911"/>
        <v>765.57158786395655</v>
      </c>
      <c r="N982" s="618">
        <f t="shared" si="911"/>
        <v>801.82366679188783</v>
      </c>
      <c r="O982" s="618">
        <f t="shared" si="911"/>
        <v>896.79496974709446</v>
      </c>
      <c r="P982" s="618">
        <f t="shared" si="911"/>
        <v>0</v>
      </c>
      <c r="Q982" s="618">
        <f t="shared" si="911"/>
        <v>0</v>
      </c>
    </row>
    <row r="983" spans="1:17" s="192" customFormat="1" hidden="1" outlineLevel="2">
      <c r="A983" s="188"/>
      <c r="B983" s="304"/>
      <c r="C983" s="190"/>
      <c r="D983" s="191"/>
      <c r="E983" s="195" t="str">
        <f t="shared" ref="E983:Q983" si="912" xml:space="preserve"> E713</f>
        <v>Notional regulated equity - BR - nominal (year average prices)</v>
      </c>
      <c r="F983" s="618">
        <f t="shared" si="912"/>
        <v>0</v>
      </c>
      <c r="G983" s="618" t="str">
        <f t="shared" si="912"/>
        <v>£m</v>
      </c>
      <c r="H983" s="618">
        <f t="shared" si="912"/>
        <v>0</v>
      </c>
      <c r="I983" s="618">
        <f t="shared" si="912"/>
        <v>0</v>
      </c>
      <c r="J983" s="618">
        <f t="shared" si="912"/>
        <v>0</v>
      </c>
      <c r="K983" s="618">
        <f t="shared" si="912"/>
        <v>0</v>
      </c>
      <c r="L983" s="618">
        <f t="shared" si="912"/>
        <v>0</v>
      </c>
      <c r="M983" s="618">
        <f t="shared" si="912"/>
        <v>57.549029280776317</v>
      </c>
      <c r="N983" s="618">
        <f t="shared" si="912"/>
        <v>59.776973227250267</v>
      </c>
      <c r="O983" s="618">
        <f t="shared" si="912"/>
        <v>65.774154309304819</v>
      </c>
      <c r="P983" s="618">
        <f t="shared" si="912"/>
        <v>0</v>
      </c>
      <c r="Q983" s="618">
        <f t="shared" si="912"/>
        <v>0</v>
      </c>
    </row>
    <row r="984" spans="1:17" s="192" customFormat="1" hidden="1" outlineLevel="2">
      <c r="A984" s="188"/>
      <c r="B984" s="304"/>
      <c r="C984" s="190"/>
      <c r="D984" s="191"/>
      <c r="E984" s="195" t="str">
        <f t="shared" ref="E984:Q984" si="913">E893</f>
        <v>Notional regulated equity - DMMY - nominal (year average prices)</v>
      </c>
      <c r="F984" s="618">
        <f t="shared" si="913"/>
        <v>0</v>
      </c>
      <c r="G984" s="618" t="str">
        <f t="shared" si="913"/>
        <v>£m</v>
      </c>
      <c r="H984" s="618">
        <f t="shared" si="913"/>
        <v>0</v>
      </c>
      <c r="I984" s="618">
        <f t="shared" si="913"/>
        <v>0</v>
      </c>
      <c r="J984" s="618">
        <f t="shared" si="913"/>
        <v>0</v>
      </c>
      <c r="K984" s="618">
        <f t="shared" si="913"/>
        <v>0</v>
      </c>
      <c r="L984" s="618">
        <f t="shared" si="913"/>
        <v>0</v>
      </c>
      <c r="M984" s="618">
        <f t="shared" si="913"/>
        <v>0</v>
      </c>
      <c r="N984" s="618">
        <f t="shared" si="913"/>
        <v>0</v>
      </c>
      <c r="O984" s="618">
        <f t="shared" si="913"/>
        <v>0</v>
      </c>
      <c r="P984" s="618">
        <f t="shared" si="913"/>
        <v>0</v>
      </c>
      <c r="Q984" s="618">
        <f t="shared" si="913"/>
        <v>0</v>
      </c>
    </row>
    <row r="985" spans="1:17" s="240" customFormat="1" hidden="1" outlineLevel="2">
      <c r="A985" s="237"/>
      <c r="B985" s="241"/>
      <c r="C985" s="238"/>
      <c r="D985" s="239"/>
      <c r="E985" s="320" t="s">
        <v>1289</v>
      </c>
      <c r="F985" s="591"/>
      <c r="G985" s="591" t="s">
        <v>255</v>
      </c>
      <c r="H985" s="591"/>
      <c r="I985" s="591"/>
      <c r="J985" s="591">
        <f t="shared" ref="J985" si="914" xml:space="preserve"> SUM(J980:J984)</f>
        <v>0</v>
      </c>
      <c r="K985" s="591">
        <f t="shared" ref="K985:Q985" si="915" xml:space="preserve"> SUM(K980:K984)</f>
        <v>0</v>
      </c>
      <c r="L985" s="591">
        <f t="shared" si="915"/>
        <v>0</v>
      </c>
      <c r="M985" s="591">
        <f t="shared" si="915"/>
        <v>1666.4071605175154</v>
      </c>
      <c r="N985" s="591">
        <f t="shared" si="915"/>
        <v>1756.8914146708782</v>
      </c>
      <c r="O985" s="591">
        <f t="shared" si="915"/>
        <v>1966.2169621147661</v>
      </c>
      <c r="P985" s="591">
        <f t="shared" si="915"/>
        <v>0</v>
      </c>
      <c r="Q985" s="591">
        <f t="shared" si="915"/>
        <v>0</v>
      </c>
    </row>
    <row r="986" spans="1:17" s="148" customFormat="1" hidden="1" outlineLevel="2">
      <c r="A986" s="143"/>
      <c r="B986" s="144"/>
      <c r="C986" s="145"/>
      <c r="D986" s="146"/>
      <c r="E986" s="147"/>
      <c r="G986" s="149"/>
    </row>
    <row r="987" spans="1:17" s="148" customFormat="1" hidden="1" outlineLevel="2">
      <c r="A987" s="143"/>
      <c r="B987" s="304" t="s">
        <v>1290</v>
      </c>
      <c r="C987" s="145"/>
      <c r="D987" s="146"/>
      <c r="E987" s="147"/>
      <c r="G987" s="149"/>
    </row>
    <row r="988" spans="1:17" s="187" customFormat="1" hidden="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hidden="1" outlineLevel="2">
      <c r="A989" s="188"/>
      <c r="B989" s="304"/>
      <c r="C989" s="190"/>
      <c r="D989" s="191"/>
      <c r="E989" s="195" t="str">
        <f t="shared" ref="E989:Q989" si="916" xml:space="preserve"> E175</f>
        <v>Notional regulated equity - WR - real (2017-18 prices)</v>
      </c>
      <c r="F989" s="618">
        <f t="shared" si="916"/>
        <v>0</v>
      </c>
      <c r="G989" s="618" t="str">
        <f t="shared" si="916"/>
        <v>£m</v>
      </c>
      <c r="H989" s="618">
        <f t="shared" si="916"/>
        <v>0</v>
      </c>
      <c r="I989" s="618">
        <f t="shared" si="916"/>
        <v>0</v>
      </c>
      <c r="J989" s="618">
        <f t="shared" si="916"/>
        <v>0</v>
      </c>
      <c r="K989" s="618">
        <f t="shared" si="916"/>
        <v>0</v>
      </c>
      <c r="L989" s="618">
        <f t="shared" si="916"/>
        <v>0</v>
      </c>
      <c r="M989" s="618">
        <f t="shared" si="916"/>
        <v>118.12678876263384</v>
      </c>
      <c r="N989" s="618">
        <f t="shared" si="916"/>
        <v>115.65719509175179</v>
      </c>
      <c r="O989" s="618">
        <f t="shared" si="916"/>
        <v>113.92105098766758</v>
      </c>
      <c r="P989" s="618">
        <f t="shared" si="916"/>
        <v>0</v>
      </c>
      <c r="Q989" s="618">
        <f t="shared" si="916"/>
        <v>0</v>
      </c>
    </row>
    <row r="990" spans="1:17" s="192" customFormat="1" hidden="1" outlineLevel="2">
      <c r="A990" s="188"/>
      <c r="B990" s="304"/>
      <c r="C990" s="190"/>
      <c r="D990" s="191"/>
      <c r="E990" s="195" t="str">
        <f t="shared" ref="E990:Q990" si="917" xml:space="preserve"> E355</f>
        <v>Notional regulated equity - WN - real (2017-18 prices)</v>
      </c>
      <c r="F990" s="618">
        <f t="shared" si="917"/>
        <v>0</v>
      </c>
      <c r="G990" s="618" t="str">
        <f t="shared" si="917"/>
        <v>£m</v>
      </c>
      <c r="H990" s="618">
        <f t="shared" si="917"/>
        <v>0</v>
      </c>
      <c r="I990" s="618">
        <f t="shared" si="917"/>
        <v>0</v>
      </c>
      <c r="J990" s="618">
        <f t="shared" si="917"/>
        <v>0</v>
      </c>
      <c r="K990" s="618">
        <f t="shared" si="917"/>
        <v>0</v>
      </c>
      <c r="L990" s="618">
        <f t="shared" si="917"/>
        <v>0</v>
      </c>
      <c r="M990" s="618">
        <f t="shared" si="917"/>
        <v>687.35259040333403</v>
      </c>
      <c r="N990" s="618">
        <f t="shared" si="917"/>
        <v>709.19225442899824</v>
      </c>
      <c r="O990" s="618">
        <f t="shared" si="917"/>
        <v>736.17172671351329</v>
      </c>
      <c r="P990" s="618">
        <f t="shared" si="917"/>
        <v>0</v>
      </c>
      <c r="Q990" s="618">
        <f t="shared" si="917"/>
        <v>0</v>
      </c>
    </row>
    <row r="991" spans="1:17" s="192" customFormat="1" hidden="1" outlineLevel="2">
      <c r="A991" s="188"/>
      <c r="B991" s="304"/>
      <c r="C991" s="190"/>
      <c r="D991" s="191"/>
      <c r="E991" s="195" t="str">
        <f t="shared" ref="E991:Q991" si="918" xml:space="preserve"> E535</f>
        <v>Notional regulated equity - WWN - real (2017-18 prices)</v>
      </c>
      <c r="F991" s="618">
        <f t="shared" si="918"/>
        <v>0</v>
      </c>
      <c r="G991" s="618" t="str">
        <f t="shared" si="918"/>
        <v>£m</v>
      </c>
      <c r="H991" s="618">
        <f t="shared" si="918"/>
        <v>0</v>
      </c>
      <c r="I991" s="618">
        <f t="shared" si="918"/>
        <v>0</v>
      </c>
      <c r="J991" s="618">
        <f t="shared" si="918"/>
        <v>0</v>
      </c>
      <c r="K991" s="618">
        <f t="shared" si="918"/>
        <v>0</v>
      </c>
      <c r="L991" s="618">
        <f t="shared" si="918"/>
        <v>0</v>
      </c>
      <c r="M991" s="618">
        <f t="shared" si="918"/>
        <v>731.24862734488943</v>
      </c>
      <c r="N991" s="618">
        <f t="shared" si="918"/>
        <v>738.73631773238174</v>
      </c>
      <c r="O991" s="618">
        <f t="shared" si="918"/>
        <v>759.5880725809119</v>
      </c>
      <c r="P991" s="618">
        <f t="shared" si="918"/>
        <v>0</v>
      </c>
      <c r="Q991" s="618">
        <f t="shared" si="918"/>
        <v>0</v>
      </c>
    </row>
    <row r="992" spans="1:17" s="192" customFormat="1" hidden="1" outlineLevel="2">
      <c r="A992" s="188"/>
      <c r="B992" s="304"/>
      <c r="C992" s="190"/>
      <c r="D992" s="191"/>
      <c r="E992" s="195" t="str">
        <f t="shared" ref="E992:Q992" si="919" xml:space="preserve"> E715</f>
        <v>Notional regulated equity - BR - real (2017-18 prices)</v>
      </c>
      <c r="F992" s="618">
        <f t="shared" si="919"/>
        <v>0</v>
      </c>
      <c r="G992" s="618" t="str">
        <f t="shared" si="919"/>
        <v>£m</v>
      </c>
      <c r="H992" s="618">
        <f t="shared" si="919"/>
        <v>0</v>
      </c>
      <c r="I992" s="618">
        <f t="shared" si="919"/>
        <v>0</v>
      </c>
      <c r="J992" s="618">
        <f t="shared" si="919"/>
        <v>0</v>
      </c>
      <c r="K992" s="618">
        <f t="shared" si="919"/>
        <v>0</v>
      </c>
      <c r="L992" s="618">
        <f t="shared" si="919"/>
        <v>0</v>
      </c>
      <c r="M992" s="618">
        <f t="shared" si="919"/>
        <v>54.96892692166719</v>
      </c>
      <c r="N992" s="618">
        <f t="shared" si="919"/>
        <v>55.073731190510671</v>
      </c>
      <c r="O992" s="618">
        <f t="shared" si="919"/>
        <v>55.7109091630319</v>
      </c>
      <c r="P992" s="618">
        <f t="shared" si="919"/>
        <v>0</v>
      </c>
      <c r="Q992" s="618">
        <f t="shared" si="919"/>
        <v>0</v>
      </c>
    </row>
    <row r="993" spans="1:17" s="192" customFormat="1" hidden="1" outlineLevel="2">
      <c r="A993" s="188"/>
      <c r="B993" s="304"/>
      <c r="C993" s="190"/>
      <c r="D993" s="191"/>
      <c r="E993" s="195" t="str">
        <f t="shared" ref="E993:Q993" si="920" xml:space="preserve"> E895</f>
        <v>Notional regulated equity - DMMY - real (2017-18 prices)</v>
      </c>
      <c r="F993" s="618">
        <f t="shared" si="920"/>
        <v>0</v>
      </c>
      <c r="G993" s="618" t="str">
        <f t="shared" si="920"/>
        <v>£m</v>
      </c>
      <c r="H993" s="618">
        <f t="shared" si="920"/>
        <v>0</v>
      </c>
      <c r="I993" s="618">
        <f t="shared" si="920"/>
        <v>0</v>
      </c>
      <c r="J993" s="618">
        <f t="shared" si="920"/>
        <v>0</v>
      </c>
      <c r="K993" s="618">
        <f t="shared" si="920"/>
        <v>0</v>
      </c>
      <c r="L993" s="618">
        <f t="shared" si="920"/>
        <v>0</v>
      </c>
      <c r="M993" s="618">
        <f t="shared" si="920"/>
        <v>0</v>
      </c>
      <c r="N993" s="618">
        <f t="shared" si="920"/>
        <v>0</v>
      </c>
      <c r="O993" s="618">
        <f t="shared" si="920"/>
        <v>0</v>
      </c>
      <c r="P993" s="618">
        <f t="shared" si="920"/>
        <v>0</v>
      </c>
      <c r="Q993" s="618">
        <f t="shared" si="920"/>
        <v>0</v>
      </c>
    </row>
    <row r="994" spans="1:17" s="137" customFormat="1" hidden="1" outlineLevel="2">
      <c r="A994" s="369"/>
      <c r="B994" s="380"/>
      <c r="C994" s="370"/>
      <c r="D994" s="371"/>
      <c r="E994" s="368" t="s">
        <v>1291</v>
      </c>
      <c r="F994" s="621"/>
      <c r="G994" s="621" t="s">
        <v>255</v>
      </c>
      <c r="H994" s="621"/>
      <c r="I994" s="621"/>
      <c r="J994" s="621">
        <f t="shared" ref="J994" si="921" xml:space="preserve"> SUM(J989:J993)</f>
        <v>0</v>
      </c>
      <c r="K994" s="621">
        <f t="shared" ref="K994:Q994" si="922" xml:space="preserve"> SUM(K989:K993)</f>
        <v>0</v>
      </c>
      <c r="L994" s="621">
        <f t="shared" si="922"/>
        <v>0</v>
      </c>
      <c r="M994" s="621">
        <f xml:space="preserve"> SUM(M989:M993)</f>
        <v>1591.6969334325245</v>
      </c>
      <c r="N994" s="621">
        <f t="shared" si="922"/>
        <v>1618.6594984436424</v>
      </c>
      <c r="O994" s="621">
        <f t="shared" si="922"/>
        <v>1665.3917594451245</v>
      </c>
      <c r="P994" s="621">
        <f t="shared" si="922"/>
        <v>0</v>
      </c>
      <c r="Q994" s="621">
        <f t="shared" si="922"/>
        <v>0</v>
      </c>
    </row>
    <row r="995" spans="1:17" s="192" customFormat="1" hidden="1" outlineLevel="1">
      <c r="A995" s="188"/>
      <c r="B995" s="304"/>
      <c r="C995" s="190"/>
      <c r="D995" s="191"/>
      <c r="E995" s="195"/>
    </row>
    <row r="996" spans="1:17" s="208" customFormat="1" hidden="1" outlineLevel="1" collapsed="1">
      <c r="A996" s="256"/>
      <c r="B996" s="257" t="s">
        <v>761</v>
      </c>
      <c r="C996" s="258"/>
      <c r="D996" s="255"/>
      <c r="E996" s="196"/>
      <c r="F996" s="196"/>
      <c r="G996" s="196"/>
      <c r="H996" s="196"/>
      <c r="I996" s="196"/>
      <c r="J996" s="196"/>
      <c r="K996" s="196"/>
      <c r="L996" s="196"/>
      <c r="M996" s="196"/>
      <c r="N996" s="196"/>
      <c r="O996" s="196"/>
      <c r="P996" s="196"/>
      <c r="Q996" s="196"/>
    </row>
    <row r="997" spans="1:17" s="192" customFormat="1" hidden="1" outlineLevel="2">
      <c r="A997" s="188"/>
      <c r="B997" s="304"/>
      <c r="C997" s="190"/>
      <c r="D997" s="191"/>
      <c r="E997" s="195"/>
    </row>
    <row r="998" spans="1:17" s="192" customFormat="1" hidden="1" outlineLevel="2">
      <c r="A998" s="188"/>
      <c r="B998" s="304" t="s">
        <v>1292</v>
      </c>
      <c r="C998" s="190"/>
      <c r="D998" s="191"/>
      <c r="E998" s="195"/>
    </row>
    <row r="999" spans="1:17" s="187" customFormat="1" hidden="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0.30715000000000003</v>
      </c>
      <c r="N999" s="305">
        <f xml:space="preserve"> Inp!N$214</f>
        <v>0.30374999999999996</v>
      </c>
      <c r="O999" s="305">
        <f xml:space="preserve"> Inp!O$214</f>
        <v>0</v>
      </c>
      <c r="P999" s="305">
        <f xml:space="preserve"> Inp!P$214</f>
        <v>0</v>
      </c>
      <c r="Q999" s="305">
        <f xml:space="preserve"> Inp!Q$214</f>
        <v>0</v>
      </c>
    </row>
    <row r="1000" spans="1:17" s="192" customFormat="1" hidden="1" outlineLevel="2">
      <c r="A1000" s="188"/>
      <c r="B1000" s="304"/>
      <c r="C1000" s="190"/>
      <c r="D1000" s="191"/>
      <c r="E1000" s="195" t="str">
        <f t="shared" ref="E1000:Q1000" si="923" xml:space="preserve"> E181</f>
        <v>Actual regulated equity - WR - nominal (year average prices)</v>
      </c>
      <c r="F1000" s="618">
        <f t="shared" si="923"/>
        <v>0</v>
      </c>
      <c r="G1000" s="618" t="str">
        <f t="shared" si="923"/>
        <v>£m</v>
      </c>
      <c r="H1000" s="618">
        <f t="shared" si="923"/>
        <v>0</v>
      </c>
      <c r="I1000" s="618">
        <f t="shared" si="923"/>
        <v>0</v>
      </c>
      <c r="J1000" s="618">
        <f t="shared" si="923"/>
        <v>0</v>
      </c>
      <c r="K1000" s="618">
        <f t="shared" si="923"/>
        <v>0</v>
      </c>
      <c r="L1000" s="618">
        <f t="shared" si="923"/>
        <v>0</v>
      </c>
      <c r="M1000" s="618">
        <f t="shared" si="923"/>
        <v>94.964146610511762</v>
      </c>
      <c r="N1000" s="618">
        <f t="shared" si="923"/>
        <v>95.327536827480699</v>
      </c>
      <c r="O1000" s="618">
        <f t="shared" si="923"/>
        <v>0</v>
      </c>
      <c r="P1000" s="618">
        <f t="shared" si="923"/>
        <v>0</v>
      </c>
      <c r="Q1000" s="618">
        <f t="shared" si="923"/>
        <v>0</v>
      </c>
    </row>
    <row r="1001" spans="1:17" s="192" customFormat="1" hidden="1" outlineLevel="2">
      <c r="A1001" s="188"/>
      <c r="B1001" s="304"/>
      <c r="C1001" s="190"/>
      <c r="D1001" s="191"/>
      <c r="E1001" s="195" t="str">
        <f t="shared" ref="E1001:Q1001" si="924" xml:space="preserve"> E361</f>
        <v>Actual regulated equity - WN - nominal (year average prices)</v>
      </c>
      <c r="F1001" s="618">
        <f t="shared" si="924"/>
        <v>0</v>
      </c>
      <c r="G1001" s="618" t="str">
        <f t="shared" si="924"/>
        <v>£m</v>
      </c>
      <c r="H1001" s="618">
        <f t="shared" si="924"/>
        <v>0</v>
      </c>
      <c r="I1001" s="618">
        <f t="shared" si="924"/>
        <v>0</v>
      </c>
      <c r="J1001" s="618">
        <f t="shared" si="924"/>
        <v>0</v>
      </c>
      <c r="K1001" s="618">
        <f t="shared" si="924"/>
        <v>0</v>
      </c>
      <c r="L1001" s="618">
        <f t="shared" si="924"/>
        <v>0</v>
      </c>
      <c r="M1001" s="618">
        <f t="shared" si="924"/>
        <v>552.57450788186372</v>
      </c>
      <c r="N1001" s="618">
        <f t="shared" si="924"/>
        <v>584.5338951736843</v>
      </c>
      <c r="O1001" s="618">
        <f t="shared" si="924"/>
        <v>0</v>
      </c>
      <c r="P1001" s="618">
        <f t="shared" si="924"/>
        <v>0</v>
      </c>
      <c r="Q1001" s="618">
        <f t="shared" si="924"/>
        <v>0</v>
      </c>
    </row>
    <row r="1002" spans="1:17" s="192" customFormat="1" hidden="1" outlineLevel="2">
      <c r="A1002" s="188"/>
      <c r="B1002" s="304"/>
      <c r="C1002" s="190"/>
      <c r="D1002" s="191"/>
      <c r="E1002" s="195" t="str">
        <f t="shared" ref="E1002:Q1002" si="925" xml:space="preserve"> E541</f>
        <v>Actual regulated equity - WWN - nominal (year average prices)</v>
      </c>
      <c r="F1002" s="618">
        <f t="shared" si="925"/>
        <v>0</v>
      </c>
      <c r="G1002" s="618" t="str">
        <f t="shared" si="925"/>
        <v>£m</v>
      </c>
      <c r="H1002" s="618">
        <f t="shared" si="925"/>
        <v>0</v>
      </c>
      <c r="I1002" s="618">
        <f t="shared" si="925"/>
        <v>0</v>
      </c>
      <c r="J1002" s="618">
        <f t="shared" si="925"/>
        <v>0</v>
      </c>
      <c r="K1002" s="618">
        <f t="shared" si="925"/>
        <v>0</v>
      </c>
      <c r="L1002" s="618">
        <f t="shared" si="925"/>
        <v>0</v>
      </c>
      <c r="M1002" s="618">
        <f t="shared" si="925"/>
        <v>587.86328303103562</v>
      </c>
      <c r="N1002" s="618">
        <f t="shared" si="925"/>
        <v>608.88484697008971</v>
      </c>
      <c r="O1002" s="618">
        <f t="shared" si="925"/>
        <v>0</v>
      </c>
      <c r="P1002" s="618">
        <f t="shared" si="925"/>
        <v>0</v>
      </c>
      <c r="Q1002" s="618">
        <f t="shared" si="925"/>
        <v>0</v>
      </c>
    </row>
    <row r="1003" spans="1:17" s="192" customFormat="1" hidden="1" outlineLevel="2">
      <c r="A1003" s="188"/>
      <c r="B1003" s="304"/>
      <c r="C1003" s="190"/>
      <c r="D1003" s="191"/>
      <c r="E1003" s="195" t="str">
        <f t="shared" ref="E1003:Q1003" si="926" xml:space="preserve"> E721</f>
        <v>Actual regulated equity - BR - nominal (year average prices)</v>
      </c>
      <c r="F1003" s="618">
        <f t="shared" si="926"/>
        <v>0</v>
      </c>
      <c r="G1003" s="618" t="str">
        <f t="shared" si="926"/>
        <v>£m</v>
      </c>
      <c r="H1003" s="618">
        <f t="shared" si="926"/>
        <v>0</v>
      </c>
      <c r="I1003" s="618">
        <f t="shared" si="926"/>
        <v>0</v>
      </c>
      <c r="J1003" s="618">
        <f t="shared" si="926"/>
        <v>0</v>
      </c>
      <c r="K1003" s="618">
        <f t="shared" si="926"/>
        <v>0</v>
      </c>
      <c r="L1003" s="618">
        <f t="shared" si="926"/>
        <v>0</v>
      </c>
      <c r="M1003" s="618">
        <f t="shared" si="926"/>
        <v>44.190460858976117</v>
      </c>
      <c r="N1003" s="618">
        <f t="shared" si="926"/>
        <v>45.393139044443167</v>
      </c>
      <c r="O1003" s="618">
        <f t="shared" si="926"/>
        <v>0</v>
      </c>
      <c r="P1003" s="618">
        <f t="shared" si="926"/>
        <v>0</v>
      </c>
      <c r="Q1003" s="618">
        <f t="shared" si="926"/>
        <v>0</v>
      </c>
    </row>
    <row r="1004" spans="1:17" s="192" customFormat="1" hidden="1" outlineLevel="2">
      <c r="A1004" s="188"/>
      <c r="B1004" s="304"/>
      <c r="C1004" s="190"/>
      <c r="D1004" s="191"/>
      <c r="E1004" s="195" t="str">
        <f t="shared" ref="E1004:Q1004" si="927" xml:space="preserve"> E901</f>
        <v>Actual regulated equity - DMMY - nominal (year average prices)</v>
      </c>
      <c r="F1004" s="618">
        <f t="shared" si="927"/>
        <v>0</v>
      </c>
      <c r="G1004" s="618" t="str">
        <f t="shared" si="927"/>
        <v>£m</v>
      </c>
      <c r="H1004" s="618">
        <f t="shared" si="927"/>
        <v>0</v>
      </c>
      <c r="I1004" s="618">
        <f t="shared" si="927"/>
        <v>0</v>
      </c>
      <c r="J1004" s="618">
        <f t="shared" si="927"/>
        <v>0</v>
      </c>
      <c r="K1004" s="618">
        <f t="shared" si="927"/>
        <v>0</v>
      </c>
      <c r="L1004" s="618">
        <f t="shared" si="927"/>
        <v>0</v>
      </c>
      <c r="M1004" s="618">
        <f t="shared" si="927"/>
        <v>0</v>
      </c>
      <c r="N1004" s="618">
        <f t="shared" si="927"/>
        <v>0</v>
      </c>
      <c r="O1004" s="618">
        <f t="shared" si="927"/>
        <v>0</v>
      </c>
      <c r="P1004" s="618">
        <f t="shared" si="927"/>
        <v>0</v>
      </c>
      <c r="Q1004" s="618">
        <f t="shared" si="927"/>
        <v>0</v>
      </c>
    </row>
    <row r="1005" spans="1:17" s="240" customFormat="1" hidden="1" outlineLevel="2">
      <c r="A1005" s="237"/>
      <c r="B1005" s="241"/>
      <c r="C1005" s="238"/>
      <c r="D1005" s="239"/>
      <c r="E1005" s="320" t="s">
        <v>1293</v>
      </c>
      <c r="F1005" s="591"/>
      <c r="G1005" s="591" t="s">
        <v>255</v>
      </c>
      <c r="H1005" s="591"/>
      <c r="I1005" s="591"/>
      <c r="J1005" s="591">
        <f t="shared" ref="J1005:Q1005" si="928" xml:space="preserve"> SUM(J1000:J1004)</f>
        <v>0</v>
      </c>
      <c r="K1005" s="591">
        <f t="shared" si="928"/>
        <v>0</v>
      </c>
      <c r="L1005" s="591">
        <f t="shared" si="928"/>
        <v>0</v>
      </c>
      <c r="M1005" s="591">
        <f t="shared" si="928"/>
        <v>1279.5923983823873</v>
      </c>
      <c r="N1005" s="591">
        <f t="shared" si="928"/>
        <v>1334.1394180156979</v>
      </c>
      <c r="O1005" s="591">
        <f t="shared" si="928"/>
        <v>0</v>
      </c>
      <c r="P1005" s="591">
        <f t="shared" si="928"/>
        <v>0</v>
      </c>
      <c r="Q1005" s="591">
        <f t="shared" si="928"/>
        <v>0</v>
      </c>
    </row>
    <row r="1006" spans="1:17" s="148" customFormat="1" hidden="1" outlineLevel="2">
      <c r="A1006" s="143"/>
      <c r="B1006" s="144"/>
      <c r="C1006" s="145"/>
      <c r="D1006" s="146"/>
      <c r="E1006" s="147"/>
      <c r="G1006" s="149"/>
    </row>
    <row r="1007" spans="1:17" s="148" customFormat="1" hidden="1" outlineLevel="2">
      <c r="A1007" s="143"/>
      <c r="B1007" s="304" t="s">
        <v>1294</v>
      </c>
      <c r="C1007" s="145"/>
      <c r="D1007" s="146"/>
      <c r="E1007" s="147"/>
      <c r="G1007" s="149"/>
    </row>
    <row r="1008" spans="1:17" s="187" customFormat="1" hidden="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0.30715000000000003</v>
      </c>
      <c r="N1008" s="305">
        <f xml:space="preserve"> Inp!N$214</f>
        <v>0.30374999999999996</v>
      </c>
      <c r="O1008" s="305">
        <f xml:space="preserve"> Inp!O$214</f>
        <v>0</v>
      </c>
      <c r="P1008" s="305">
        <f xml:space="preserve"> Inp!P$214</f>
        <v>0</v>
      </c>
      <c r="Q1008" s="305">
        <f xml:space="preserve"> Inp!Q$214</f>
        <v>0</v>
      </c>
    </row>
    <row r="1009" spans="1:17" s="192" customFormat="1" hidden="1" outlineLevel="2">
      <c r="A1009" s="188"/>
      <c r="B1009" s="304"/>
      <c r="C1009" s="190"/>
      <c r="D1009" s="191"/>
      <c r="E1009" s="195" t="str">
        <f t="shared" ref="E1009:Q1009" si="929" xml:space="preserve"> E183</f>
        <v>Actual regulated equity - WR - real (2017-18 prices)</v>
      </c>
      <c r="F1009" s="618">
        <f t="shared" si="929"/>
        <v>0</v>
      </c>
      <c r="G1009" s="618" t="str">
        <f t="shared" si="929"/>
        <v>£m</v>
      </c>
      <c r="H1009" s="618">
        <f t="shared" si="929"/>
        <v>0</v>
      </c>
      <c r="I1009" s="618">
        <f t="shared" si="929"/>
        <v>0</v>
      </c>
      <c r="J1009" s="618">
        <f t="shared" si="929"/>
        <v>0</v>
      </c>
      <c r="K1009" s="618">
        <f t="shared" si="929"/>
        <v>0</v>
      </c>
      <c r="L1009" s="618">
        <f t="shared" si="929"/>
        <v>0</v>
      </c>
      <c r="M1009" s="618">
        <f t="shared" si="929"/>
        <v>90.706607921107462</v>
      </c>
      <c r="N1009" s="618">
        <f t="shared" si="929"/>
        <v>87.827182522799006</v>
      </c>
      <c r="O1009" s="618">
        <f t="shared" si="929"/>
        <v>0</v>
      </c>
      <c r="P1009" s="618">
        <f t="shared" si="929"/>
        <v>0</v>
      </c>
      <c r="Q1009" s="618">
        <f t="shared" si="929"/>
        <v>0</v>
      </c>
    </row>
    <row r="1010" spans="1:17" s="192" customFormat="1" hidden="1" outlineLevel="2">
      <c r="A1010" s="188"/>
      <c r="B1010" s="304"/>
      <c r="C1010" s="190"/>
      <c r="D1010" s="191"/>
      <c r="E1010" s="195" t="str">
        <f t="shared" ref="E1010:Q1010" si="930" xml:space="preserve"> E363</f>
        <v>Actual regulated equity - WN - real (2017-18 prices)</v>
      </c>
      <c r="F1010" s="618">
        <f t="shared" si="930"/>
        <v>0</v>
      </c>
      <c r="G1010" s="618" t="str">
        <f t="shared" si="930"/>
        <v>£m</v>
      </c>
      <c r="H1010" s="618">
        <f t="shared" si="930"/>
        <v>0</v>
      </c>
      <c r="I1010" s="618">
        <f t="shared" si="930"/>
        <v>0</v>
      </c>
      <c r="J1010" s="618">
        <f t="shared" si="930"/>
        <v>0</v>
      </c>
      <c r="K1010" s="618">
        <f t="shared" si="930"/>
        <v>0</v>
      </c>
      <c r="L1010" s="618">
        <f t="shared" si="930"/>
        <v>0</v>
      </c>
      <c r="M1010" s="618">
        <f t="shared" si="930"/>
        <v>527.80087035596011</v>
      </c>
      <c r="N1010" s="618">
        <f t="shared" si="930"/>
        <v>538.54286820702043</v>
      </c>
      <c r="O1010" s="618">
        <f t="shared" si="930"/>
        <v>0</v>
      </c>
      <c r="P1010" s="618">
        <f t="shared" si="930"/>
        <v>0</v>
      </c>
      <c r="Q1010" s="618">
        <f t="shared" si="930"/>
        <v>0</v>
      </c>
    </row>
    <row r="1011" spans="1:17" s="192" customFormat="1" hidden="1" outlineLevel="2">
      <c r="A1011" s="188"/>
      <c r="B1011" s="304"/>
      <c r="C1011" s="190"/>
      <c r="D1011" s="191"/>
      <c r="E1011" s="195" t="str">
        <f t="shared" ref="E1011:Q1011" si="931" xml:space="preserve"> E543</f>
        <v>Actual regulated equity - WWN - real (2017-18 prices)</v>
      </c>
      <c r="F1011" s="618">
        <f t="shared" si="931"/>
        <v>0</v>
      </c>
      <c r="G1011" s="618" t="str">
        <f t="shared" si="931"/>
        <v>£m</v>
      </c>
      <c r="H1011" s="618">
        <f t="shared" si="931"/>
        <v>0</v>
      </c>
      <c r="I1011" s="618">
        <f t="shared" si="931"/>
        <v>0</v>
      </c>
      <c r="J1011" s="618">
        <f t="shared" si="931"/>
        <v>0</v>
      </c>
      <c r="K1011" s="618">
        <f t="shared" si="931"/>
        <v>0</v>
      </c>
      <c r="L1011" s="618">
        <f t="shared" si="931"/>
        <v>0</v>
      </c>
      <c r="M1011" s="618">
        <f t="shared" si="931"/>
        <v>561.50753972245707</v>
      </c>
      <c r="N1011" s="618">
        <f t="shared" si="931"/>
        <v>560.9778912780273</v>
      </c>
      <c r="O1011" s="618">
        <f t="shared" si="931"/>
        <v>0</v>
      </c>
      <c r="P1011" s="618">
        <f t="shared" si="931"/>
        <v>0</v>
      </c>
      <c r="Q1011" s="618">
        <f t="shared" si="931"/>
        <v>0</v>
      </c>
    </row>
    <row r="1012" spans="1:17" s="192" customFormat="1" hidden="1" outlineLevel="2">
      <c r="A1012" s="188"/>
      <c r="B1012" s="304"/>
      <c r="C1012" s="190"/>
      <c r="D1012" s="191"/>
      <c r="E1012" s="195" t="str">
        <f t="shared" ref="E1012:Q1012" si="932" xml:space="preserve"> E723</f>
        <v>Actual regulated equity - BR - real (2017-18 prices)</v>
      </c>
      <c r="F1012" s="618">
        <f t="shared" si="932"/>
        <v>0</v>
      </c>
      <c r="G1012" s="618" t="str">
        <f t="shared" si="932"/>
        <v>£m</v>
      </c>
      <c r="H1012" s="618">
        <f t="shared" si="932"/>
        <v>0</v>
      </c>
      <c r="I1012" s="618">
        <f t="shared" si="932"/>
        <v>0</v>
      </c>
      <c r="J1012" s="618">
        <f t="shared" si="932"/>
        <v>0</v>
      </c>
      <c r="K1012" s="618">
        <f t="shared" si="932"/>
        <v>0</v>
      </c>
      <c r="L1012" s="618">
        <f t="shared" si="932"/>
        <v>0</v>
      </c>
      <c r="M1012" s="618">
        <f t="shared" si="932"/>
        <v>42.209264759975191</v>
      </c>
      <c r="N1012" s="618">
        <f t="shared" si="932"/>
        <v>41.821614622794037</v>
      </c>
      <c r="O1012" s="618">
        <f t="shared" si="932"/>
        <v>0</v>
      </c>
      <c r="P1012" s="618">
        <f t="shared" si="932"/>
        <v>0</v>
      </c>
      <c r="Q1012" s="618">
        <f t="shared" si="932"/>
        <v>0</v>
      </c>
    </row>
    <row r="1013" spans="1:17" s="192" customFormat="1" hidden="1" outlineLevel="2">
      <c r="A1013" s="188"/>
      <c r="B1013" s="304"/>
      <c r="C1013" s="190"/>
      <c r="D1013" s="191"/>
      <c r="E1013" s="195" t="str">
        <f t="shared" ref="E1013:Q1013" si="933">E903</f>
        <v>Actual regulated equity - DMMY - real (2017-18 prices)</v>
      </c>
      <c r="F1013" s="618">
        <f t="shared" si="933"/>
        <v>0</v>
      </c>
      <c r="G1013" s="618" t="str">
        <f t="shared" si="933"/>
        <v>£m</v>
      </c>
      <c r="H1013" s="618">
        <f t="shared" si="933"/>
        <v>0</v>
      </c>
      <c r="I1013" s="618">
        <f t="shared" si="933"/>
        <v>0</v>
      </c>
      <c r="J1013" s="618">
        <f t="shared" si="933"/>
        <v>0</v>
      </c>
      <c r="K1013" s="618">
        <f t="shared" si="933"/>
        <v>0</v>
      </c>
      <c r="L1013" s="618">
        <f t="shared" si="933"/>
        <v>0</v>
      </c>
      <c r="M1013" s="618">
        <f t="shared" si="933"/>
        <v>0</v>
      </c>
      <c r="N1013" s="618">
        <f t="shared" si="933"/>
        <v>0</v>
      </c>
      <c r="O1013" s="618">
        <f t="shared" si="933"/>
        <v>0</v>
      </c>
      <c r="P1013" s="618">
        <f t="shared" si="933"/>
        <v>0</v>
      </c>
      <c r="Q1013" s="618">
        <f t="shared" si="933"/>
        <v>0</v>
      </c>
    </row>
    <row r="1014" spans="1:17" s="137" customFormat="1" hidden="1" outlineLevel="2">
      <c r="A1014" s="369"/>
      <c r="B1014" s="380"/>
      <c r="C1014" s="370"/>
      <c r="D1014" s="371"/>
      <c r="E1014" s="368" t="s">
        <v>1295</v>
      </c>
      <c r="F1014" s="621"/>
      <c r="G1014" s="621" t="s">
        <v>255</v>
      </c>
      <c r="H1014" s="621"/>
      <c r="I1014" s="621"/>
      <c r="J1014" s="621">
        <f t="shared" ref="J1014:Q1014" si="934" xml:space="preserve"> SUM(J1009:J1013)</f>
        <v>0</v>
      </c>
      <c r="K1014" s="621">
        <f t="shared" si="934"/>
        <v>0</v>
      </c>
      <c r="L1014" s="621">
        <f t="shared" si="934"/>
        <v>0</v>
      </c>
      <c r="M1014" s="621">
        <f t="shared" si="934"/>
        <v>1222.2242827594998</v>
      </c>
      <c r="N1014" s="621">
        <f t="shared" si="934"/>
        <v>1229.1695566306407</v>
      </c>
      <c r="O1014" s="621">
        <f t="shared" si="934"/>
        <v>0</v>
      </c>
      <c r="P1014" s="621">
        <f t="shared" si="934"/>
        <v>0</v>
      </c>
      <c r="Q1014" s="621">
        <f t="shared" si="934"/>
        <v>0</v>
      </c>
    </row>
    <row r="1015" spans="1:17" s="192" customFormat="1" hidden="1" outlineLevel="1">
      <c r="A1015" s="188"/>
      <c r="B1015" s="304"/>
      <c r="C1015" s="190"/>
      <c r="D1015" s="191"/>
      <c r="E1015" s="195"/>
    </row>
    <row r="1016" spans="1:17" s="240" customFormat="1" hidden="1" outlineLevel="1" collapsed="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hidden="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hidden="1" outlineLevel="2">
      <c r="A1018" s="237"/>
      <c r="B1018" s="241"/>
      <c r="C1018" s="238"/>
      <c r="D1018" s="239"/>
      <c r="E1018" s="266" t="str">
        <f t="shared" ref="E1018:Q1018" si="935" xml:space="preserve"> E972</f>
        <v>Total: Prior year closing RCV expressed in prior year nominal terms</v>
      </c>
      <c r="F1018" s="274">
        <f t="shared" si="935"/>
        <v>0</v>
      </c>
      <c r="G1018" s="274" t="str">
        <f t="shared" si="935"/>
        <v>£m</v>
      </c>
      <c r="H1018" s="274">
        <f t="shared" si="935"/>
        <v>0</v>
      </c>
      <c r="I1018" s="274">
        <f t="shared" si="935"/>
        <v>0</v>
      </c>
      <c r="J1018" s="274">
        <f t="shared" si="935"/>
        <v>0</v>
      </c>
      <c r="K1018" s="274">
        <f t="shared" si="935"/>
        <v>0</v>
      </c>
      <c r="L1018" s="274">
        <f t="shared" si="935"/>
        <v>0</v>
      </c>
      <c r="M1018" s="274">
        <f t="shared" si="935"/>
        <v>4137.4880987726783</v>
      </c>
      <c r="N1018" s="274">
        <f t="shared" si="935"/>
        <v>4196.4210768064959</v>
      </c>
      <c r="O1018" s="274">
        <f t="shared" si="935"/>
        <v>4547.8203942820228</v>
      </c>
      <c r="P1018" s="274">
        <f t="shared" si="935"/>
        <v>5097.3838344498736</v>
      </c>
      <c r="Q1018" s="274">
        <f t="shared" si="935"/>
        <v>0</v>
      </c>
    </row>
    <row r="1019" spans="1:17" s="240" customFormat="1" hidden="1" outlineLevel="2">
      <c r="A1019" s="237"/>
      <c r="B1019" s="241"/>
      <c r="C1019" s="238"/>
      <c r="D1019" s="239"/>
      <c r="E1019" s="266" t="str">
        <f t="shared" ref="E1019:Q1019" si="936" xml:space="preserve"> E974</f>
        <v>Total: Annual update roll forward for Indexation</v>
      </c>
      <c r="F1019" s="274">
        <f t="shared" si="936"/>
        <v>0</v>
      </c>
      <c r="G1019" s="274" t="str">
        <f t="shared" si="936"/>
        <v>£m</v>
      </c>
      <c r="H1019" s="274">
        <f t="shared" si="936"/>
        <v>0</v>
      </c>
      <c r="I1019" s="274">
        <f t="shared" si="936"/>
        <v>0</v>
      </c>
      <c r="J1019" s="274">
        <f t="shared" si="936"/>
        <v>0</v>
      </c>
      <c r="K1019" s="274">
        <f t="shared" si="936"/>
        <v>0</v>
      </c>
      <c r="L1019" s="274">
        <f t="shared" si="936"/>
        <v>0</v>
      </c>
      <c r="M1019" s="274">
        <f t="shared" si="936"/>
        <v>41.908258827347709</v>
      </c>
      <c r="N1019" s="274">
        <f t="shared" si="936"/>
        <v>260.12455170724024</v>
      </c>
      <c r="O1019" s="274">
        <f t="shared" si="936"/>
        <v>402.08197477343128</v>
      </c>
      <c r="P1019" s="274">
        <f t="shared" si="936"/>
        <v>0</v>
      </c>
      <c r="Q1019" s="274">
        <f t="shared" si="936"/>
        <v>0</v>
      </c>
    </row>
    <row r="1020" spans="1:17" s="240" customFormat="1" hidden="1" outlineLevel="2">
      <c r="A1020" s="237"/>
      <c r="B1020" s="241"/>
      <c r="C1020" s="238"/>
      <c r="D1020" s="239"/>
      <c r="E1020" s="266" t="s">
        <v>1296</v>
      </c>
      <c r="F1020" s="266"/>
      <c r="G1020" s="266" t="s">
        <v>1009</v>
      </c>
      <c r="H1020" s="266"/>
      <c r="I1020" s="266"/>
      <c r="J1020" s="267">
        <f t="shared" ref="J1020:L1020" si="937" xml:space="preserve"> IF( J1018 &lt;&gt; 0, 1 + J1019 / J1018, 0)</f>
        <v>0</v>
      </c>
      <c r="K1020" s="267">
        <f t="shared" si="937"/>
        <v>0</v>
      </c>
      <c r="L1020" s="267">
        <f t="shared" si="937"/>
        <v>0</v>
      </c>
      <c r="M1020" s="267">
        <f xml:space="preserve"> IF( M1018 &lt;&gt; 0, 1 + M1019 / M1018, 0)</f>
        <v>1.0101289134438307</v>
      </c>
      <c r="N1020" s="267">
        <f t="shared" ref="N1020:Q1020" si="938" xml:space="preserve"> IF( N1018 &lt;&gt; 0, 1 + N1019 / N1018, 0)</f>
        <v>1.0619872379216047</v>
      </c>
      <c r="O1020" s="267">
        <f t="shared" si="938"/>
        <v>1.0884120171673819</v>
      </c>
      <c r="P1020" s="267">
        <f t="shared" si="938"/>
        <v>1</v>
      </c>
      <c r="Q1020" s="267">
        <f t="shared" si="938"/>
        <v>0</v>
      </c>
    </row>
    <row r="1021" spans="1:17" s="581" customFormat="1" hidden="1" outlineLevel="2">
      <c r="A1021" s="578"/>
      <c r="B1021" s="579"/>
      <c r="C1021" s="580"/>
      <c r="E1021" s="581" t="s">
        <v>1297</v>
      </c>
      <c r="G1021" s="581" t="s">
        <v>446</v>
      </c>
      <c r="J1021" s="581">
        <f t="shared" ref="J1021:Q1021" si="939" xml:space="preserve"> IF( J1018 &lt;&gt; 0, J1019 / J1018, 0)</f>
        <v>0</v>
      </c>
      <c r="K1021" s="581">
        <f t="shared" si="939"/>
        <v>0</v>
      </c>
      <c r="L1021" s="581">
        <f t="shared" si="939"/>
        <v>0</v>
      </c>
      <c r="M1021" s="581">
        <f t="shared" si="939"/>
        <v>1.0128913443830604E-2</v>
      </c>
      <c r="N1021" s="581">
        <f t="shared" si="939"/>
        <v>6.1987237921604557E-2</v>
      </c>
      <c r="O1021" s="581">
        <f t="shared" si="939"/>
        <v>8.8412017167381798E-2</v>
      </c>
      <c r="P1021" s="581">
        <f t="shared" si="939"/>
        <v>0</v>
      </c>
      <c r="Q1021" s="581">
        <f t="shared" si="939"/>
        <v>0</v>
      </c>
    </row>
    <row r="1022" spans="1:17" s="240" customFormat="1" hidden="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hidden="1" outlineLevel="2">
      <c r="A1023" s="237"/>
      <c r="B1023" s="241"/>
      <c r="C1023" s="238"/>
      <c r="D1023" s="239"/>
      <c r="E1023" s="266" t="str">
        <f t="shared" ref="E1023:Q1023" si="940" xml:space="preserve"> E930</f>
        <v>Total: Opening RCV (RPI inflated RCV) balance BEG - nominal (year end prices)</v>
      </c>
      <c r="F1023" s="274">
        <f t="shared" si="940"/>
        <v>0</v>
      </c>
      <c r="G1023" s="274" t="str">
        <f t="shared" si="940"/>
        <v>£m</v>
      </c>
      <c r="H1023" s="274">
        <f t="shared" si="940"/>
        <v>0</v>
      </c>
      <c r="I1023" s="274">
        <f t="shared" si="940"/>
        <v>0</v>
      </c>
      <c r="J1023" s="274">
        <f t="shared" si="940"/>
        <v>0</v>
      </c>
      <c r="K1023" s="274">
        <f t="shared" si="940"/>
        <v>0</v>
      </c>
      <c r="L1023" s="274">
        <f t="shared" si="940"/>
        <v>0</v>
      </c>
      <c r="M1023" s="274">
        <f t="shared" si="940"/>
        <v>2073.0993389164719</v>
      </c>
      <c r="N1023" s="274">
        <f t="shared" si="940"/>
        <v>2037.362080026832</v>
      </c>
      <c r="O1023" s="274">
        <f t="shared" si="940"/>
        <v>2051.0975815859119</v>
      </c>
      <c r="P1023" s="274">
        <f t="shared" si="940"/>
        <v>0</v>
      </c>
      <c r="Q1023" s="274">
        <f t="shared" si="940"/>
        <v>0</v>
      </c>
    </row>
    <row r="1024" spans="1:17" s="240" customFormat="1" hidden="1" outlineLevel="2">
      <c r="A1024" s="237"/>
      <c r="B1024" s="241"/>
      <c r="C1024" s="238"/>
      <c r="D1024" s="239"/>
      <c r="E1024" s="266" t="str">
        <f t="shared" ref="E1024:Q1024" si="941" xml:space="preserve"> E931</f>
        <v>Total: Indexation on RCV - CPI(H) + RPI wedge bf balance - nominal (year end prices)</v>
      </c>
      <c r="F1024" s="274">
        <f t="shared" si="941"/>
        <v>0</v>
      </c>
      <c r="G1024" s="274" t="str">
        <f t="shared" si="941"/>
        <v>£m</v>
      </c>
      <c r="H1024" s="274">
        <f t="shared" si="941"/>
        <v>0</v>
      </c>
      <c r="I1024" s="274">
        <f t="shared" si="941"/>
        <v>0</v>
      </c>
      <c r="J1024" s="274">
        <f t="shared" si="941"/>
        <v>0</v>
      </c>
      <c r="K1024" s="274">
        <f t="shared" si="941"/>
        <v>0</v>
      </c>
      <c r="L1024" s="274">
        <f t="shared" si="941"/>
        <v>0</v>
      </c>
      <c r="M1024" s="274">
        <f t="shared" si="941"/>
        <v>17.999713371531286</v>
      </c>
      <c r="N1024" s="274">
        <f t="shared" si="941"/>
        <v>117.68218926840497</v>
      </c>
      <c r="O1024" s="274">
        <f t="shared" si="941"/>
        <v>264.05704691297262</v>
      </c>
      <c r="P1024" s="274">
        <f t="shared" si="941"/>
        <v>0</v>
      </c>
      <c r="Q1024" s="274">
        <f t="shared" si="941"/>
        <v>0</v>
      </c>
    </row>
    <row r="1025" spans="1:20" s="240" customFormat="1" hidden="1" outlineLevel="2">
      <c r="A1025" s="237"/>
      <c r="B1025" s="241"/>
      <c r="C1025" s="238"/>
      <c r="D1025" s="239"/>
      <c r="E1025" s="266" t="str">
        <f t="shared" ref="E1025:Q1025" si="942" xml:space="preserve"> E935</f>
        <v>Total: Opening RCV (CPIH inflated RCV) - nominal (year end prices)</v>
      </c>
      <c r="F1025" s="274">
        <f t="shared" si="942"/>
        <v>0</v>
      </c>
      <c r="G1025" s="274" t="str">
        <f t="shared" si="942"/>
        <v>£m</v>
      </c>
      <c r="H1025" s="274">
        <f t="shared" si="942"/>
        <v>0</v>
      </c>
      <c r="I1025" s="274">
        <f t="shared" si="942"/>
        <v>0</v>
      </c>
      <c r="J1025" s="274">
        <f t="shared" si="942"/>
        <v>0</v>
      </c>
      <c r="K1025" s="274">
        <f t="shared" si="942"/>
        <v>0</v>
      </c>
      <c r="L1025" s="274">
        <f t="shared" si="942"/>
        <v>0</v>
      </c>
      <c r="M1025" s="274">
        <f t="shared" si="942"/>
        <v>2072.9664357408701</v>
      </c>
      <c r="N1025" s="274">
        <f t="shared" si="942"/>
        <v>2033.2493816040537</v>
      </c>
      <c r="O1025" s="274">
        <f t="shared" si="942"/>
        <v>1993.5154957245629</v>
      </c>
      <c r="P1025" s="274">
        <f t="shared" si="942"/>
        <v>0</v>
      </c>
      <c r="Q1025" s="274">
        <f t="shared" si="942"/>
        <v>0</v>
      </c>
    </row>
    <row r="1026" spans="1:20" s="240" customFormat="1" hidden="1" outlineLevel="2">
      <c r="A1026" s="237"/>
      <c r="B1026" s="241"/>
      <c r="C1026" s="238"/>
      <c r="D1026" s="239"/>
      <c r="E1026" s="266" t="str">
        <f t="shared" ref="E1026" si="943" xml:space="preserve"> E936</f>
        <v>Total: Indexation on RCV - CPI(H) bf balance - nominal (year end prices)</v>
      </c>
      <c r="F1026" s="274">
        <f t="shared" ref="F1026" si="944" xml:space="preserve"> F936</f>
        <v>0</v>
      </c>
      <c r="G1026" s="274">
        <f t="shared" ref="G1026:Q1026" si="945" xml:space="preserve"> G936</f>
        <v>0</v>
      </c>
      <c r="H1026" s="274">
        <f t="shared" si="945"/>
        <v>0</v>
      </c>
      <c r="I1026" s="274">
        <f t="shared" si="945"/>
        <v>0</v>
      </c>
      <c r="J1026" s="274">
        <f t="shared" si="945"/>
        <v>0</v>
      </c>
      <c r="K1026" s="274">
        <f t="shared" si="945"/>
        <v>0</v>
      </c>
      <c r="L1026" s="274">
        <f t="shared" si="945"/>
        <v>0</v>
      </c>
      <c r="M1026" s="274">
        <f t="shared" si="945"/>
        <v>16.731743059143639</v>
      </c>
      <c r="N1026" s="274">
        <f t="shared" si="945"/>
        <v>77.544636263205504</v>
      </c>
      <c r="O1026" s="274">
        <f t="shared" si="945"/>
        <v>191.7368130023377</v>
      </c>
      <c r="P1026" s="274">
        <f t="shared" si="945"/>
        <v>0</v>
      </c>
      <c r="Q1026" s="274">
        <f t="shared" si="945"/>
        <v>0</v>
      </c>
    </row>
    <row r="1027" spans="1:20" s="240" customFormat="1" hidden="1" outlineLevel="2">
      <c r="A1027" s="237"/>
      <c r="B1027" s="241"/>
      <c r="C1027" s="238"/>
      <c r="D1027" s="239"/>
      <c r="E1027" s="266" t="s">
        <v>1298</v>
      </c>
      <c r="F1027" s="266"/>
      <c r="G1027" s="266" t="s">
        <v>255</v>
      </c>
      <c r="H1027" s="266"/>
      <c r="I1027" s="266"/>
      <c r="J1027" s="274">
        <f t="shared" ref="J1027" si="946" xml:space="preserve"> J1023 + J1024 - J1025 - J1026</f>
        <v>0</v>
      </c>
      <c r="K1027" s="274">
        <f t="shared" ref="K1027" si="947" xml:space="preserve"> K1023 + K1024 - K1025 - K1026</f>
        <v>0</v>
      </c>
      <c r="L1027" s="274">
        <f t="shared" ref="L1027" si="948" xml:space="preserve"> L1023 + L1024 - L1025 - L1026</f>
        <v>0</v>
      </c>
      <c r="M1027" s="274">
        <f xml:space="preserve"> M1023 + M1024 - M1025 - M1026</f>
        <v>1.4008734879895997</v>
      </c>
      <c r="N1027" s="274">
        <f t="shared" ref="N1027" si="949" xml:space="preserve"> N1023 + N1024 - N1025 - N1026</f>
        <v>44.250251427977744</v>
      </c>
      <c r="O1027" s="274">
        <f t="shared" ref="O1027" si="950" xml:space="preserve"> O1023 + O1024 - O1025 - O1026</f>
        <v>129.90231977198383</v>
      </c>
      <c r="P1027" s="274">
        <f t="shared" ref="P1027" si="951" xml:space="preserve"> P1023 + P1024 - P1025 - P1026</f>
        <v>0</v>
      </c>
      <c r="Q1027" s="274">
        <f t="shared" ref="Q1027" si="952" xml:space="preserve"> Q1023 + Q1024 - Q1025 - Q1026</f>
        <v>0</v>
      </c>
    </row>
    <row r="1028" spans="1:20" s="240" customFormat="1" hidden="1" outlineLevel="2">
      <c r="A1028" s="237"/>
      <c r="B1028" s="241"/>
      <c r="C1028" s="238"/>
      <c r="D1028" s="239"/>
      <c r="E1028" s="266" t="s">
        <v>1299</v>
      </c>
      <c r="F1028" s="266"/>
      <c r="G1028" s="266" t="s">
        <v>1009</v>
      </c>
      <c r="H1028" s="266"/>
      <c r="I1028" s="266"/>
      <c r="J1028" s="267">
        <f t="shared" ref="J1028:Q1028" si="953" xml:space="preserve"> IF( J1018 &lt;&gt; 0, 1 + J1027 / J1018, 0)</f>
        <v>0</v>
      </c>
      <c r="K1028" s="267">
        <f t="shared" si="953"/>
        <v>0</v>
      </c>
      <c r="L1028" s="267">
        <f t="shared" si="953"/>
        <v>0</v>
      </c>
      <c r="M1028" s="267">
        <f t="shared" si="953"/>
        <v>1.0003385806688858</v>
      </c>
      <c r="N1028" s="267">
        <f t="shared" si="953"/>
        <v>1.0105447595982557</v>
      </c>
      <c r="O1028" s="267">
        <f t="shared" si="953"/>
        <v>1.0285636433521672</v>
      </c>
      <c r="P1028" s="267">
        <f t="shared" si="953"/>
        <v>1</v>
      </c>
      <c r="Q1028" s="267">
        <f t="shared" si="953"/>
        <v>0</v>
      </c>
    </row>
    <row r="1029" spans="1:20" s="581" customFormat="1" hidden="1" outlineLevel="2">
      <c r="A1029" s="578"/>
      <c r="B1029" s="579"/>
      <c r="C1029" s="580"/>
      <c r="E1029" s="581" t="s">
        <v>1300</v>
      </c>
      <c r="G1029" s="581" t="s">
        <v>446</v>
      </c>
      <c r="J1029" s="581">
        <f t="shared" ref="J1029:Q1029" si="954" xml:space="preserve"> IF( J1018 &lt;&gt; 0, J1027 / J1018, 0)</f>
        <v>0</v>
      </c>
      <c r="K1029" s="581">
        <f t="shared" si="954"/>
        <v>0</v>
      </c>
      <c r="L1029" s="581">
        <f t="shared" si="954"/>
        <v>0</v>
      </c>
      <c r="M1029" s="581">
        <f xml:space="preserve"> IF( M1018 &lt;&gt; 0, M1027 / M1018, 0)</f>
        <v>3.3858066888582639E-4</v>
      </c>
      <c r="N1029" s="581">
        <f t="shared" si="954"/>
        <v>1.0544759598255682E-2</v>
      </c>
      <c r="O1029" s="581">
        <f t="shared" si="954"/>
        <v>2.8563643352167135E-2</v>
      </c>
      <c r="P1029" s="581">
        <f t="shared" si="954"/>
        <v>0</v>
      </c>
      <c r="Q1029" s="581">
        <f t="shared" si="954"/>
        <v>0</v>
      </c>
    </row>
    <row r="1030" spans="1:20" s="240" customFormat="1" hidden="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hidden="1" outlineLevel="2">
      <c r="A1031" s="578"/>
      <c r="B1031" s="579"/>
      <c r="C1031" s="580"/>
      <c r="E1031" s="581" t="str">
        <f t="shared" ref="E1031:Q1031" si="955" xml:space="preserve"> E1021</f>
        <v>Total: CPIH indexation rate</v>
      </c>
      <c r="F1031" s="581">
        <f t="shared" si="955"/>
        <v>0</v>
      </c>
      <c r="G1031" s="581" t="str">
        <f t="shared" si="955"/>
        <v>%</v>
      </c>
      <c r="H1031" s="581">
        <f t="shared" si="955"/>
        <v>0</v>
      </c>
      <c r="I1031" s="581">
        <f t="shared" si="955"/>
        <v>0</v>
      </c>
      <c r="J1031" s="581">
        <f t="shared" si="955"/>
        <v>0</v>
      </c>
      <c r="K1031" s="581">
        <f t="shared" si="955"/>
        <v>0</v>
      </c>
      <c r="L1031" s="581">
        <f t="shared" si="955"/>
        <v>0</v>
      </c>
      <c r="M1031" s="581">
        <f xml:space="preserve"> M1021</f>
        <v>1.0128913443830604E-2</v>
      </c>
      <c r="N1031" s="581">
        <f t="shared" si="955"/>
        <v>6.1987237921604557E-2</v>
      </c>
      <c r="O1031" s="581">
        <f t="shared" si="955"/>
        <v>8.8412017167381798E-2</v>
      </c>
      <c r="P1031" s="581">
        <f t="shared" si="955"/>
        <v>0</v>
      </c>
      <c r="Q1031" s="581">
        <f t="shared" si="955"/>
        <v>0</v>
      </c>
    </row>
    <row r="1032" spans="1:20" s="581" customFormat="1" hidden="1" outlineLevel="2">
      <c r="A1032" s="578"/>
      <c r="B1032" s="579"/>
      <c r="C1032" s="580"/>
      <c r="E1032" s="581" t="str">
        <f t="shared" ref="E1032:Q1032" si="956" xml:space="preserve"> E1029</f>
        <v>Total: RPI wedge indexation rate</v>
      </c>
      <c r="F1032" s="581">
        <f t="shared" si="956"/>
        <v>0</v>
      </c>
      <c r="G1032" s="581" t="str">
        <f t="shared" si="956"/>
        <v>%</v>
      </c>
      <c r="H1032" s="581">
        <f t="shared" si="956"/>
        <v>0</v>
      </c>
      <c r="I1032" s="581">
        <f t="shared" si="956"/>
        <v>0</v>
      </c>
      <c r="J1032" s="581">
        <f t="shared" si="956"/>
        <v>0</v>
      </c>
      <c r="K1032" s="581">
        <f t="shared" si="956"/>
        <v>0</v>
      </c>
      <c r="L1032" s="581">
        <f t="shared" si="956"/>
        <v>0</v>
      </c>
      <c r="M1032" s="581">
        <f xml:space="preserve"> M1029</f>
        <v>3.3858066888582639E-4</v>
      </c>
      <c r="N1032" s="581">
        <f t="shared" si="956"/>
        <v>1.0544759598255682E-2</v>
      </c>
      <c r="O1032" s="581">
        <f t="shared" si="956"/>
        <v>2.8563643352167135E-2</v>
      </c>
      <c r="P1032" s="581">
        <f t="shared" si="956"/>
        <v>0</v>
      </c>
      <c r="Q1032" s="581">
        <f t="shared" si="956"/>
        <v>0</v>
      </c>
    </row>
    <row r="1033" spans="1:20" s="197" customFormat="1" hidden="1" outlineLevel="2">
      <c r="A1033" s="582"/>
      <c r="B1033" s="583"/>
      <c r="C1033" s="584"/>
      <c r="E1033" s="197" t="s">
        <v>1301</v>
      </c>
      <c r="G1033" s="197" t="s">
        <v>446</v>
      </c>
      <c r="J1033" s="197">
        <f xml:space="preserve"> (1 + J1031) * (1 + J1032) -1</f>
        <v>0</v>
      </c>
      <c r="K1033" s="197">
        <f t="shared" ref="K1033:Q1033" si="957" xml:space="preserve"> (1 + K1031) * (1 + K1032) -1</f>
        <v>0</v>
      </c>
      <c r="L1033" s="197">
        <f t="shared" si="957"/>
        <v>0</v>
      </c>
      <c r="M1033" s="197">
        <f t="shared" si="957"/>
        <v>1.0470923567005519E-2</v>
      </c>
      <c r="N1033" s="197">
        <f t="shared" si="957"/>
        <v>7.3185638041903589E-2</v>
      </c>
      <c r="O1033" s="197">
        <f t="shared" si="957"/>
        <v>0.11950102984596378</v>
      </c>
      <c r="P1033" s="197">
        <f t="shared" si="957"/>
        <v>0</v>
      </c>
      <c r="Q1033" s="197">
        <f t="shared" si="957"/>
        <v>0</v>
      </c>
    </row>
    <row r="1034" spans="1:20" s="512" customFormat="1" hidden="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J3:CA3">
    <cfRule type="cellIs" dxfId="14" priority="3" operator="equal">
      <formula>"Post-Fcst"</formula>
    </cfRule>
    <cfRule type="cellIs" dxfId="13" priority="4" operator="equal">
      <formula>"Forecast"</formula>
    </cfRule>
    <cfRule type="cellIs" dxfId="12"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pane="bottomLeft"/>
      <selection activeCell="A344" sqref="A344:XFD346"/>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Northumbrian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4146.0657746573415</v>
      </c>
      <c r="N11" s="395">
        <f xml:space="preserve"> Update!N947</f>
        <v>4295.5743413569808</v>
      </c>
      <c r="O11" s="395">
        <f xml:space="preserve"> Update!O947</f>
        <v>4531.3820856843722</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34.731456430674925</v>
      </c>
      <c r="N12" s="395">
        <f xml:space="preserve"> Update!N948</f>
        <v>203.80652305367289</v>
      </c>
      <c r="O12" s="395">
        <f xml:space="preserve"> Update!O948</f>
        <v>502.61142342765066</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225.13112544484167</v>
      </c>
      <c r="N13" s="395">
        <f xml:space="preserve"> Update!N949</f>
        <v>273.89076040112855</v>
      </c>
      <c r="O13" s="395">
        <f xml:space="preserve"> Update!O949</f>
        <v>314.98913701417388</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209.50727972636176</v>
      </c>
      <c r="N14" s="395">
        <f xml:space="preserve"> Update!N950</f>
        <v>225.45123052975833</v>
      </c>
      <c r="O14" s="395">
        <f xml:space="preserve"> Update!O950</f>
        <v>251.59881167632267</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4137.4880987726783</v>
      </c>
      <c r="M16" s="395">
        <f xml:space="preserve"> Update!M952</f>
        <v>4196.4210768064959</v>
      </c>
      <c r="N16" s="395">
        <f xml:space="preserve"> Update!N952</f>
        <v>4547.8203942820228</v>
      </c>
      <c r="O16" s="395">
        <f xml:space="preserve"> Update!O952</f>
        <v>5097.3838344498745</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2073.0993389164719</v>
      </c>
      <c r="N21" s="395">
        <f xml:space="preserve"> Update!N930</f>
        <v>2037.362080026832</v>
      </c>
      <c r="O21" s="395">
        <f xml:space="preserve"> Update!O930</f>
        <v>2051.0975815859119</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17.999713371531286</v>
      </c>
      <c r="N22" s="395">
        <f xml:space="preserve"> Update!N931</f>
        <v>117.68218926840497</v>
      </c>
      <c r="O22" s="395">
        <f xml:space="preserve"> Update!O931</f>
        <v>264.05704691297262</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102.17775646142951</v>
      </c>
      <c r="N23" s="395">
        <f xml:space="preserve"> Update!N932</f>
        <v>105.21070144405658</v>
      </c>
      <c r="O23" s="395">
        <f xml:space="preserve"> Update!O932</f>
        <v>112.93167599412324</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2068.7440493863396</v>
      </c>
      <c r="M24" s="395">
        <f xml:space="preserve"> Update!M933</f>
        <v>1988.9212958265737</v>
      </c>
      <c r="N24" s="395">
        <f xml:space="preserve"> Update!N933</f>
        <v>2049.8335678511803</v>
      </c>
      <c r="O24" s="395">
        <f xml:space="preserve"> Update!O933</f>
        <v>2202.2229525047615</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2072.9664357408701</v>
      </c>
      <c r="N28" s="293">
        <f xml:space="preserve"> Update!N935</f>
        <v>2033.2493816040537</v>
      </c>
      <c r="O28" s="293">
        <f xml:space="preserve"> Update!O935</f>
        <v>1993.5154957245629</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16.731743059143639</v>
      </c>
      <c r="N29" s="293">
        <f xml:space="preserve"> Update!N936</f>
        <v>77.544636263205504</v>
      </c>
      <c r="O29" s="293">
        <f xml:space="preserve"> Update!O936</f>
        <v>191.7368130023377</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102.10930532329117</v>
      </c>
      <c r="N30" s="293">
        <f xml:space="preserve"> Update!N937</f>
        <v>103.05037459687949</v>
      </c>
      <c r="O30" s="293">
        <f xml:space="preserve"> Update!O937</f>
        <v>106.59512874721788</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2068.7440493863387</v>
      </c>
      <c r="M32" s="293">
        <f xml:space="preserve"> Update!M939</f>
        <v>1987.5888734767216</v>
      </c>
      <c r="N32" s="293">
        <f xml:space="preserve"> Update!N939</f>
        <v>2007.7436432703794</v>
      </c>
      <c r="O32" s="293">
        <f xml:space="preserve"> Update!O939</f>
        <v>2078.657179979683</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224.9628797260944</v>
      </c>
      <c r="O36" s="293">
        <f xml:space="preserve"> Update!O941</f>
        <v>486.76900837389752</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8.5796975220624194</v>
      </c>
      <c r="O37" s="293">
        <f xml:space="preserve"> Update!O942</f>
        <v>46.817563512340328</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225.13112544484167</v>
      </c>
      <c r="N38" s="293">
        <f xml:space="preserve"> Update!N943</f>
        <v>273.89076040112855</v>
      </c>
      <c r="O38" s="293">
        <f xml:space="preserve"> Update!O943</f>
        <v>314.98913701417388</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5.2202179416410992</v>
      </c>
      <c r="N39" s="293">
        <f xml:space="preserve"> Update!N944</f>
        <v>17.190154488822259</v>
      </c>
      <c r="O39" s="293">
        <f xml:space="preserve"> Update!O944</f>
        <v>32.07200693498153</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219.91090750320055</v>
      </c>
      <c r="N40" s="293">
        <f xml:space="preserve"> Update!N945</f>
        <v>490.24318316046305</v>
      </c>
      <c r="O40" s="293">
        <f xml:space="preserve"> Update!O945</f>
        <v>816.50370196543008</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2029.0073844524522</v>
      </c>
      <c r="N44" s="401">
        <f xml:space="preserve"> Update!N954</f>
        <v>2041.3809642856038</v>
      </c>
      <c r="O44" s="401">
        <f xml:space="preserve"> Update!O954</f>
        <v>2191.7415872607394</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2027.6481075455522</v>
      </c>
      <c r="N45" s="401">
        <f xml:space="preserve"> Update!N955</f>
        <v>1999.4645998670353</v>
      </c>
      <c r="O45" s="401">
        <f xml:space="preserve"> Update!O955</f>
        <v>2068.7639195830934</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109.36240929578413</v>
      </c>
      <c r="N46" s="401">
        <f xml:space="preserve"> Update!N956</f>
        <v>351.38297252455675</v>
      </c>
      <c r="O46" s="401">
        <f xml:space="preserve"> Update!O956</f>
        <v>655.03689844308224</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4166.0179012937888</v>
      </c>
      <c r="N47" s="401">
        <f xml:space="preserve"> Update!N957</f>
        <v>4392.2285366771957</v>
      </c>
      <c r="O47" s="401">
        <f xml:space="preserve"> Update!O957</f>
        <v>4915.5424052869148</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1591.6969334325245</v>
      </c>
      <c r="N52" s="401">
        <f xml:space="preserve"> Update!N994</f>
        <v>1618.6594984436424</v>
      </c>
      <c r="O52" s="401">
        <f xml:space="preserve"> Update!O994</f>
        <v>1665.3917594451245</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0.30715000000000003</v>
      </c>
      <c r="N56" s="291">
        <f xml:space="preserve"> Inp!N$214</f>
        <v>0.30374999999999996</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1222.2242827594998</v>
      </c>
      <c r="N57" s="401">
        <f xml:space="preserve"> Update!N1014</f>
        <v>1229.1695566306407</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1.0470923567005519E-2</v>
      </c>
      <c r="N61" s="291">
        <f xml:space="preserve"> Update!N$1033</f>
        <v>7.3185638041903589E-2</v>
      </c>
      <c r="O61" s="291">
        <f xml:space="preserve"> Update!O$1033</f>
        <v>0.11950102984596378</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313.09841713896191</v>
      </c>
      <c r="N68" s="405">
        <f xml:space="preserve"> Update!N140</f>
        <v>313.22434261251294</v>
      </c>
      <c r="O68" s="405">
        <f xml:space="preserve"> Update!O140</f>
        <v>317.19684011476113</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2.6228151274985163</v>
      </c>
      <c r="N69" s="404">
        <f xml:space="preserve"> Update!N141</f>
        <v>14.943358027989719</v>
      </c>
      <c r="O69" s="404">
        <f xml:space="preserve"> Update!O141</f>
        <v>35.478781568735485</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8.0237100523666118</v>
      </c>
      <c r="N70" s="404">
        <f xml:space="preserve"> Update!N142</f>
        <v>8.457923942577203</v>
      </c>
      <c r="O70" s="404">
        <f xml:space="preserve"> Update!O142</f>
        <v>7.2496082928251457</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17.756176475854634</v>
      </c>
      <c r="N71" s="404">
        <f xml:space="preserve"> Update!N143</f>
        <v>18.348583746415546</v>
      </c>
      <c r="O71" s="404">
        <f xml:space="preserve"> Update!O143</f>
        <v>19.564424413556669</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312.45065685531267</v>
      </c>
      <c r="M73" s="405">
        <f xml:space="preserve"> Update!M145</f>
        <v>305.9887658429721</v>
      </c>
      <c r="N73" s="405">
        <f xml:space="preserve"> Update!N145</f>
        <v>318.2770408366643</v>
      </c>
      <c r="O73" s="405">
        <f xml:space="preserve"> Update!O145</f>
        <v>340.36080556276517</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156.55422679352455</v>
      </c>
      <c r="N78" s="395">
        <f xml:space="preserve"> Update!N123</f>
        <v>152.74953615988602</v>
      </c>
      <c r="O78" s="395">
        <f xml:space="preserve"> Update!O123</f>
        <v>152.66714669083967</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1.3592842159015726</v>
      </c>
      <c r="N79" s="395">
        <f xml:space="preserve"> Update!N124</f>
        <v>8.8231247657225609</v>
      </c>
      <c r="O79" s="395">
        <f xml:space="preserve"> Update!O124</f>
        <v>19.654274997800339</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8.7957825632250337</v>
      </c>
      <c r="N80" s="395">
        <f xml:space="preserve"> Update!N125</f>
        <v>8.9995972135563971</v>
      </c>
      <c r="O80" s="395">
        <f xml:space="preserve"> Update!O125</f>
        <v>9.5983031880572511</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156.22532842765648</v>
      </c>
      <c r="M81" s="395">
        <f xml:space="preserve"> Update!M126</f>
        <v>149.11772844620108</v>
      </c>
      <c r="N81" s="395">
        <f xml:space="preserve"> Update!N126</f>
        <v>152.57306371205217</v>
      </c>
      <c r="O81" s="395">
        <f xml:space="preserve"> Update!O126</f>
        <v>162.72311850058276</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156.54419034543736</v>
      </c>
      <c r="N85" s="293">
        <f xml:space="preserve"> Update!N128</f>
        <v>152.44118999863991</v>
      </c>
      <c r="O85" s="293">
        <f xml:space="preserve"> Update!O128</f>
        <v>148.38120104501536</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1.2635309115969438</v>
      </c>
      <c r="N86" s="293">
        <f xml:space="preserve"> Update!N129</f>
        <v>5.8138449404809442</v>
      </c>
      <c r="O86" s="293">
        <f xml:space="preserve"> Update!O129</f>
        <v>14.271340583429929</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8.7898900740168102</v>
      </c>
      <c r="N87" s="293">
        <f xml:space="preserve"> Update!N130</f>
        <v>8.8148054461090215</v>
      </c>
      <c r="O87" s="293">
        <f xml:space="preserve"> Update!O130</f>
        <v>9.0597465687044014</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156.22532842765622</v>
      </c>
      <c r="M89" s="293">
        <f xml:space="preserve"> Update!M132</f>
        <v>149.01783118301722</v>
      </c>
      <c r="N89" s="293">
        <f xml:space="preserve"> Update!N132</f>
        <v>149.44022949301186</v>
      </c>
      <c r="O89" s="293">
        <f xml:space="preserve"> Update!O132</f>
        <v>153.59279505974089</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8.0336164539869923</v>
      </c>
      <c r="O93" s="293">
        <f xml:space="preserve"> Update!O134</f>
        <v>16.148492378906116</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0.30638832178621439</v>
      </c>
      <c r="O94" s="293">
        <f xml:space="preserve"> Update!O135</f>
        <v>1.5531659875052193</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8.0237100523666118</v>
      </c>
      <c r="N95" s="293">
        <f xml:space="preserve"> Update!N136</f>
        <v>8.457923942577203</v>
      </c>
      <c r="O95" s="293">
        <f xml:space="preserve"> Update!O136</f>
        <v>7.2496082928251457</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0.17050383861279039</v>
      </c>
      <c r="N96" s="293">
        <f xml:space="preserve"> Update!N137</f>
        <v>0.5341810867501271</v>
      </c>
      <c r="O96" s="293">
        <f xml:space="preserve"> Update!O137</f>
        <v>0.90637465679501461</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7.8532062137538228</v>
      </c>
      <c r="N97" s="293">
        <f xml:space="preserve"> Update!N138</f>
        <v>16.263747631600285</v>
      </c>
      <c r="O97" s="293">
        <f xml:space="preserve"> Update!O138</f>
        <v>24.044892002441468</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152.68763362931202</v>
      </c>
      <c r="N101" s="401">
        <f xml:space="preserve"> Update!N147</f>
        <v>152.51123269784003</v>
      </c>
      <c r="O101" s="401">
        <f xml:space="preserve"> Update!O147</f>
        <v>162.55693467054002</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152.58534480771769</v>
      </c>
      <c r="N102" s="401">
        <f xml:space="preserve"> Update!N148</f>
        <v>149.37966807588589</v>
      </c>
      <c r="O102" s="401">
        <f xml:space="preserve"> Update!O148</f>
        <v>153.43593573215921</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3.9054249831616077</v>
      </c>
      <c r="N103" s="401">
        <f xml:space="preserve"> Update!N149</f>
        <v>11.944611415511007</v>
      </c>
      <c r="O103" s="401">
        <f xml:space="preserve"> Update!O149</f>
        <v>20.254594380787054</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309.17840342019127</v>
      </c>
      <c r="N104" s="401">
        <f xml:space="preserve"> Update!N150</f>
        <v>313.83551218923691</v>
      </c>
      <c r="O104" s="401">
        <f xml:space="preserve"> Update!O150</f>
        <v>336.24746478348629</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0.30715000000000003</v>
      </c>
      <c r="N109" s="401">
        <f xml:space="preserve"> Update!N179</f>
        <v>0.30374999999999996</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0.30715000000000003</v>
      </c>
      <c r="N113" s="291">
        <f xml:space="preserve"> Inp!N$214</f>
        <v>0.30374999999999996</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90.706607921107462</v>
      </c>
      <c r="N114" s="401">
        <f xml:space="preserve"> Update!N183</f>
        <v>87.827182522799006</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1.0470923567005519E-2</v>
      </c>
      <c r="N118" s="291">
        <f xml:space="preserve"> Update!N$202</f>
        <v>7.3501636001353399E-2</v>
      </c>
      <c r="O118" s="291">
        <f xml:space="preserve"> Update!O$202</f>
        <v>0.12147668693558789</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1776.3938703896777</v>
      </c>
      <c r="N125" s="404">
        <f xml:space="preserve"> Update!N320</f>
        <v>1869.4475309700408</v>
      </c>
      <c r="O125" s="404">
        <f xml:space="preserve"> Update!O320</f>
        <v>1998.5711900644906</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14.880792941172313</v>
      </c>
      <c r="N126" s="404">
        <f xml:space="preserve"> Update!N321</f>
        <v>88.444709339941213</v>
      </c>
      <c r="O126" s="404">
        <f xml:space="preserve"> Update!O321</f>
        <v>220.89269957512084</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123.80522289611997</v>
      </c>
      <c r="N127" s="404">
        <f xml:space="preserve"> Update!N322</f>
        <v>145.38084345970995</v>
      </c>
      <c r="O127" s="404">
        <f xml:space="preserve"> Update!O322</f>
        <v>149.44978767482564</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88.767191461909789</v>
      </c>
      <c r="N128" s="404">
        <f xml:space="preserve"> Update!N323</f>
        <v>97.26490951170814</v>
      </c>
      <c r="O128" s="404">
        <f xml:space="preserve"> Update!O323</f>
        <v>109.89164272854948</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1772.7187403527055</v>
      </c>
      <c r="M130" s="405">
        <f xml:space="preserve"> Update!M325</f>
        <v>1826.3126947650601</v>
      </c>
      <c r="N130" s="405">
        <f xml:space="preserve"> Update!N325</f>
        <v>2006.0081742579841</v>
      </c>
      <c r="O130" s="405">
        <f xml:space="preserve"> Update!O325</f>
        <v>2259.0220345858875</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888.22540656979118</v>
      </c>
      <c r="N135" s="395">
        <f xml:space="preserve"> Update!N303</f>
        <v>873.79764416598789</v>
      </c>
      <c r="O135" s="395">
        <f xml:space="preserve"> Update!O303</f>
        <v>880.5400898791039</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7.7120292440613492</v>
      </c>
      <c r="N136" s="395">
        <f xml:space="preserve"> Update!N304</f>
        <v>50.472334177179675</v>
      </c>
      <c r="O136" s="395">
        <f xml:space="preserve"> Update!O304</f>
        <v>113.3601920792966</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42.915403175483533</v>
      </c>
      <c r="N137" s="395">
        <f xml:space="preserve"> Update!N305</f>
        <v>44.272531962637721</v>
      </c>
      <c r="O137" s="395">
        <f xml:space="preserve"> Update!O305</f>
        <v>47.607823505807396</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886.35937017635285</v>
      </c>
      <c r="M138" s="395">
        <f xml:space="preserve"> Update!M306</f>
        <v>853.02203263836907</v>
      </c>
      <c r="N138" s="395">
        <f xml:space="preserve"> Update!N306</f>
        <v>879.99744638052994</v>
      </c>
      <c r="O138" s="395">
        <f xml:space="preserve"> Update!O306</f>
        <v>946.29245845259322</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888.16846381988648</v>
      </c>
      <c r="N142" s="293">
        <f xml:space="preserve"> Update!N308</f>
        <v>872.03376221872907</v>
      </c>
      <c r="O142" s="293">
        <f xml:space="preserve"> Update!O308</f>
        <v>855.81999098426002</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7.1687636971109638</v>
      </c>
      <c r="N143" s="293">
        <f xml:space="preserve"> Update!N309</f>
        <v>33.257868666921013</v>
      </c>
      <c r="O143" s="293">
        <f xml:space="preserve"> Update!O309</f>
        <v>82.312978217092052</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42.886653198064195</v>
      </c>
      <c r="N144" s="293">
        <f xml:space="preserve"> Update!N310</f>
        <v>43.363469119422589</v>
      </c>
      <c r="O144" s="293">
        <f xml:space="preserve"> Update!O310</f>
        <v>44.936569224744758</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886.35937017635263</v>
      </c>
      <c r="M146" s="293">
        <f xml:space="preserve"> Update!M312</f>
        <v>852.45057431893304</v>
      </c>
      <c r="N146" s="293">
        <f xml:space="preserve"> Update!N312</f>
        <v>861.92816176622739</v>
      </c>
      <c r="O146" s="293">
        <f xml:space="preserve"> Update!O312</f>
        <v>893.19639997660727</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123.61612458532396</v>
      </c>
      <c r="O150" s="293">
        <f xml:space="preserve"> Update!O314</f>
        <v>262.21110920112653</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4.7145064958405261</v>
      </c>
      <c r="O151" s="293">
        <f xml:space="preserve"> Update!O315</f>
        <v>25.219529278732196</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123.80522289611997</v>
      </c>
      <c r="N152" s="293">
        <f xml:space="preserve"> Update!N316</f>
        <v>145.38084345970995</v>
      </c>
      <c r="O152" s="293">
        <f xml:space="preserve"> Update!O316</f>
        <v>149.44978767482564</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2.9651350883620675</v>
      </c>
      <c r="N153" s="293">
        <f xml:space="preserve"> Update!N317</f>
        <v>9.6289084296478276</v>
      </c>
      <c r="O153" s="293">
        <f xml:space="preserve"> Update!O317</f>
        <v>17.347249997997341</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120.8400878077579</v>
      </c>
      <c r="N154" s="293">
        <f xml:space="preserve"> Update!N318</f>
        <v>264.08256611122658</v>
      </c>
      <c r="O154" s="293">
        <f xml:space="preserve"> Update!O318</f>
        <v>419.53317615668698</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869.76323003816992</v>
      </c>
      <c r="N158" s="401">
        <f xml:space="preserve"> Update!N327</f>
        <v>875.93440712444453</v>
      </c>
      <c r="O158" s="401">
        <f xml:space="preserve"> Update!O327</f>
        <v>941.34285660384865</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869.18055642045886</v>
      </c>
      <c r="N159" s="401">
        <f xml:space="preserve"> Update!N328</f>
        <v>857.94855026668756</v>
      </c>
      <c r="O159" s="401">
        <f xml:space="preserve"> Update!O328</f>
        <v>888.52451813592825</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60.094168553136363</v>
      </c>
      <c r="N160" s="401">
        <f xml:space="preserve"> Update!N329</f>
        <v>190.50846704898126</v>
      </c>
      <c r="O160" s="401">
        <f xml:space="preserve"> Update!O329</f>
        <v>343.00475562265365</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1799.0379550117652</v>
      </c>
      <c r="N161" s="401">
        <f xml:space="preserve"> Update!N330</f>
        <v>1924.3914244401133</v>
      </c>
      <c r="O161" s="401">
        <f xml:space="preserve"> Update!O330</f>
        <v>2172.8721303624307</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687.35259040333403</v>
      </c>
      <c r="N166" s="401">
        <f xml:space="preserve"> Update!N355</f>
        <v>709.19225442899824</v>
      </c>
      <c r="O166" s="401">
        <f xml:space="preserve"> Update!O355</f>
        <v>736.17172671351329</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0.30715000000000003</v>
      </c>
      <c r="N170" s="291">
        <f xml:space="preserve"> Inp!N$214</f>
        <v>0.30374999999999996</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527.80087035596011</v>
      </c>
      <c r="N171" s="401">
        <f xml:space="preserve"> Update!N363</f>
        <v>538.54286820702043</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1.0470923567005519E-2</v>
      </c>
      <c r="N175" s="291">
        <f xml:space="preserve"> Update!N$382</f>
        <v>7.3023005703592991E-2</v>
      </c>
      <c r="O175" s="291">
        <f xml:space="preserve"> Update!O$382</f>
        <v>0.11867002615697886</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1912.4731424957431</v>
      </c>
      <c r="N182" s="405">
        <f xml:space="preserve"> Update!N500</f>
        <v>1965.5039323370377</v>
      </c>
      <c r="O182" s="405">
        <f xml:space="preserve"> Update!O500</f>
        <v>2062.7277527024435</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16.020724521408852</v>
      </c>
      <c r="N183" s="404">
        <f xml:space="preserve"> Update!N501</f>
        <v>93.452706043767733</v>
      </c>
      <c r="O183" s="404">
        <f xml:space="preserve"> Update!O501</f>
        <v>229.36333525192484</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82.834589492969215</v>
      </c>
      <c r="N184" s="404">
        <f xml:space="preserve"> Update!N502</f>
        <v>108.97063951391152</v>
      </c>
      <c r="O184" s="404">
        <f xml:space="preserve"> Update!O502</f>
        <v>146.26650539871198</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91.206886789656338</v>
      </c>
      <c r="N185" s="404">
        <f xml:space="preserve"> Update!N503</f>
        <v>97.852362661778315</v>
      </c>
      <c r="O185" s="404">
        <f xml:space="preserve"> Update!O503</f>
        <v>109.50988697226745</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1908.5164819780243</v>
      </c>
      <c r="M187" s="405">
        <f xml:space="preserve"> Update!M505</f>
        <v>1920.1215697204645</v>
      </c>
      <c r="N187" s="405">
        <f xml:space="preserve"> Update!N505</f>
        <v>2070.0749152329386</v>
      </c>
      <c r="O187" s="405">
        <f xml:space="preserve"> Update!O505</f>
        <v>2328.8477063808127</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956.26722365037858</v>
      </c>
      <c r="N192" s="395">
        <f xml:space="preserve"> Update!N483</f>
        <v>942.31513359674068</v>
      </c>
      <c r="O192" s="395">
        <f xml:space="preserve"> Update!O483</f>
        <v>951.18205345207309</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8.3028032517212296</v>
      </c>
      <c r="N193" s="395">
        <f xml:space="preserve"> Update!N484</f>
        <v>54.430044119086325</v>
      </c>
      <c r="O193" s="395">
        <f xml:space="preserve"> Update!O484</f>
        <v>122.45459522065718</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44.659592245567225</v>
      </c>
      <c r="N194" s="395">
        <f xml:space="preserve"> Update!N485</f>
        <v>46.149301728242797</v>
      </c>
      <c r="O194" s="395">
        <f xml:space="preserve"> Update!O485</f>
        <v>49.709376833547417</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954.25824098901228</v>
      </c>
      <c r="M195" s="395">
        <f xml:space="preserve"> Update!M486</f>
        <v>919.91043465653252</v>
      </c>
      <c r="N195" s="395">
        <f xml:space="preserve"> Update!N486</f>
        <v>950.59587598758412</v>
      </c>
      <c r="O195" s="395">
        <f xml:space="preserve"> Update!O486</f>
        <v>1023.9272718391827</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956.20591884536452</v>
      </c>
      <c r="N199" s="293">
        <f xml:space="preserve"> Update!N488</f>
        <v>940.41293957747575</v>
      </c>
      <c r="O199" s="293">
        <f xml:space="preserve"> Update!O488</f>
        <v>924.47876680039542</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7.7179212696876203</v>
      </c>
      <c r="N200" s="293">
        <f xml:space="preserve"> Update!N489</f>
        <v>35.865732947729541</v>
      </c>
      <c r="O200" s="293">
        <f xml:space="preserve"> Update!O489</f>
        <v>88.916596241562445</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44.629673797326873</v>
      </c>
      <c r="N201" s="293">
        <f xml:space="preserve"> Update!N490</f>
        <v>45.201702537916987</v>
      </c>
      <c r="O201" s="293">
        <f xml:space="preserve"> Update!O490</f>
        <v>46.920205308842625</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954.25824098901205</v>
      </c>
      <c r="M203" s="293">
        <f xml:space="preserve"> Update!M492</f>
        <v>919.29416631772494</v>
      </c>
      <c r="N203" s="293">
        <f xml:space="preserve"> Update!N492</f>
        <v>931.07696998728818</v>
      </c>
      <c r="O203" s="293">
        <f xml:space="preserve"> Update!O492</f>
        <v>966.47515773311522</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82.775859162821206</v>
      </c>
      <c r="O207" s="293">
        <f xml:space="preserve"> Update!O494</f>
        <v>187.06693244997507</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3.1569289769518658</v>
      </c>
      <c r="O208" s="293">
        <f xml:space="preserve"> Update!O495</f>
        <v>17.992143789705214</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82.834589492969215</v>
      </c>
      <c r="N209" s="293">
        <f xml:space="preserve"> Update!N496</f>
        <v>108.97063951391152</v>
      </c>
      <c r="O209" s="293">
        <f xml:space="preserve"> Update!O496</f>
        <v>146.26650539871198</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1.9176207467622373</v>
      </c>
      <c r="N210" s="293">
        <f xml:space="preserve"> Update!N497</f>
        <v>6.501358395618543</v>
      </c>
      <c r="O210" s="293">
        <f xml:space="preserve"> Update!O497</f>
        <v>12.880304829877414</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80.916968746206976</v>
      </c>
      <c r="N211" s="293">
        <f xml:space="preserve"> Update!N498</f>
        <v>188.40206925806606</v>
      </c>
      <c r="O211" s="293">
        <f xml:space="preserve"> Update!O498</f>
        <v>338.44527680851485</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937.15826052822763</v>
      </c>
      <c r="N215" s="401">
        <f xml:space="preserve"> Update!N507</f>
        <v>945.39368608619839</v>
      </c>
      <c r="O215" s="401">
        <f xml:space="preserve"> Update!O507</f>
        <v>1017.6962173487905</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936.53043748953019</v>
      </c>
      <c r="N216" s="401">
        <f xml:space="preserve"> Update!N508</f>
        <v>925.98159840717415</v>
      </c>
      <c r="O216" s="401">
        <f xml:space="preserve"> Update!O508</f>
        <v>960.59372500144423</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40.240271642133393</v>
      </c>
      <c r="N217" s="401">
        <f xml:space="preserve"> Update!N509</f>
        <v>133.18388248634722</v>
      </c>
      <c r="O217" s="401">
        <f xml:space="preserve"> Update!O509</f>
        <v>263.69748201750133</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1913.9289696598912</v>
      </c>
      <c r="N218" s="401">
        <f xml:space="preserve"> Update!N510</f>
        <v>2004.5591669797195</v>
      </c>
      <c r="O218" s="401">
        <f xml:space="preserve"> Update!O510</f>
        <v>2241.9874243677359</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731.24862734488943</v>
      </c>
      <c r="N223" s="401">
        <f xml:space="preserve"> Update!N535</f>
        <v>738.73631773238174</v>
      </c>
      <c r="O223" s="401">
        <f xml:space="preserve"> Update!O535</f>
        <v>759.5880725809119</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0.30715000000000003</v>
      </c>
      <c r="N227" s="291">
        <f xml:space="preserve"> Inp!N$214</f>
        <v>0.30374999999999996</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561.50753972245707</v>
      </c>
      <c r="N228" s="401">
        <f xml:space="preserve"> Update!N543</f>
        <v>560.9778912780273</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1.0470923567005519E-2</v>
      </c>
      <c r="N232" s="291">
        <f xml:space="preserve"> Update!N$562</f>
        <v>7.330692083129664E-2</v>
      </c>
      <c r="O232" s="291">
        <f xml:space="preserve"> Update!O$562</f>
        <v>0.12008591395616874</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144.10034463295938</v>
      </c>
      <c r="N239" s="404">
        <f xml:space="preserve"> Update!N680</f>
        <v>147.39853543738872</v>
      </c>
      <c r="O239" s="404">
        <f xml:space="preserve"> Update!O680</f>
        <v>152.88630280267699</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1.2071238405952449</v>
      </c>
      <c r="N240" s="404">
        <f xml:space="preserve"> Update!N681</f>
        <v>6.9657496419742291</v>
      </c>
      <c r="O240" s="404">
        <f xml:space="preserve"> Update!O681</f>
        <v>16.876607031869479</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10.46760300338585</v>
      </c>
      <c r="N241" s="404">
        <f xml:space="preserve"> Update!N682</f>
        <v>11.081353484929863</v>
      </c>
      <c r="O241" s="404">
        <f xml:space="preserve"> Update!O682</f>
        <v>12.023235647811052</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11.777024998941016</v>
      </c>
      <c r="N242" s="404">
        <f xml:space="preserve"> Update!N683</f>
        <v>11.98537460985632</v>
      </c>
      <c r="O242" s="404">
        <f xml:space="preserve"> Update!O683</f>
        <v>12.632857561949049</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143.80221958663589</v>
      </c>
      <c r="M244" s="404">
        <f xml:space="preserve"> Update!M685</f>
        <v>143.99804647799942</v>
      </c>
      <c r="N244" s="404">
        <f xml:space="preserve"> Update!N685</f>
        <v>153.4602639544365</v>
      </c>
      <c r="O244" s="404">
        <f xml:space="preserve"> Update!O685</f>
        <v>169.1532879204085</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72.052481902777629</v>
      </c>
      <c r="N249" s="395">
        <f xml:space="preserve"> Update!N663</f>
        <v>68.499766104217642</v>
      </c>
      <c r="O249" s="395">
        <f xml:space="preserve"> Update!O663</f>
        <v>66.708291563895131</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0.62559665984713209</v>
      </c>
      <c r="N250" s="395">
        <f xml:space="preserve"> Update!N664</f>
        <v>3.9566862064164092</v>
      </c>
      <c r="O250" s="395">
        <f xml:space="preserve"> Update!O664</f>
        <v>8.5879846152185149</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5.8069784771537183</v>
      </c>
      <c r="N251" s="395">
        <f xml:space="preserve"> Update!N665</f>
        <v>5.7892705396196602</v>
      </c>
      <c r="O251" s="395">
        <f xml:space="preserve"> Update!O665</f>
        <v>6.0161724667111809</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71.901109793317957</v>
      </c>
      <c r="M252" s="395">
        <f xml:space="preserve"> Update!M666</f>
        <v>66.871100085471042</v>
      </c>
      <c r="N252" s="395">
        <f xml:space="preserve"> Update!N666</f>
        <v>66.667181771014384</v>
      </c>
      <c r="O252" s="395">
        <f xml:space="preserve"> Update!O666</f>
        <v>69.280103712402479</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72.047862730181748</v>
      </c>
      <c r="N256" s="293">
        <f xml:space="preserve"> Update!N668</f>
        <v>68.361489809208848</v>
      </c>
      <c r="O256" s="293">
        <f xml:space="preserve"> Update!O668</f>
        <v>64.83553689489203</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0.58152718074811283</v>
      </c>
      <c r="N257" s="293">
        <f xml:space="preserve"> Update!N669</f>
        <v>2.6071897080740083</v>
      </c>
      <c r="O257" s="293">
        <f xml:space="preserve"> Update!O669</f>
        <v>6.2358979602532658</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5.8030882538832937</v>
      </c>
      <c r="N258" s="293">
        <f xml:space="preserve"> Update!N670</f>
        <v>5.6703974934308974</v>
      </c>
      <c r="O258" s="293">
        <f xml:space="preserve"> Update!O670</f>
        <v>5.6786076449261076</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71.901109793317929</v>
      </c>
      <c r="M260" s="293">
        <f xml:space="preserve"> Update!M672</f>
        <v>66.826301657046542</v>
      </c>
      <c r="N260" s="293">
        <f xml:space="preserve"> Update!N672</f>
        <v>65.298282023851954</v>
      </c>
      <c r="O260" s="293">
        <f xml:space="preserve"> Update!O672</f>
        <v>65.392827210219195</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10.537279523962255</v>
      </c>
      <c r="O264" s="293">
        <f xml:space="preserve"> Update!O674</f>
        <v>21.342474343889823</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0.40187372748381184</v>
      </c>
      <c r="O265" s="293">
        <f xml:space="preserve"> Update!O675</f>
        <v>2.0527244563976992</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10.46760300338585</v>
      </c>
      <c r="N266" s="293">
        <f xml:space="preserve"> Update!N676</f>
        <v>11.081353484929863</v>
      </c>
      <c r="O266" s="293">
        <f xml:space="preserve"> Update!O676</f>
        <v>12.023235647811052</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0.16695826790400384</v>
      </c>
      <c r="N267" s="293">
        <f xml:space="preserve"> Update!N677</f>
        <v>0.52570657680576127</v>
      </c>
      <c r="O267" s="293">
        <f xml:space="preserve"> Update!O677</f>
        <v>0.93807745031175904</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10.300644735481848</v>
      </c>
      <c r="N268" s="293">
        <f xml:space="preserve"> Update!N678</f>
        <v>21.494800159570168</v>
      </c>
      <c r="O268" s="293">
        <f xml:space="preserve"> Update!O678</f>
        <v>34.480356997786814</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69.398260256742574</v>
      </c>
      <c r="N272" s="401">
        <f xml:space="preserve"> Update!N687</f>
        <v>67.541638377120734</v>
      </c>
      <c r="O272" s="401">
        <f xml:space="preserve"> Update!O687</f>
        <v>70.145578637560305</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69.351768827845447</v>
      </c>
      <c r="N273" s="401">
        <f xml:space="preserve"> Update!N688</f>
        <v>66.154783117287693</v>
      </c>
      <c r="O273" s="401">
        <f xml:space="preserve"> Update!O688</f>
        <v>66.209740713561601</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5.1225441173527742</v>
      </c>
      <c r="N274" s="401">
        <f xml:space="preserve"> Update!N689</f>
        <v>15.746011573717254</v>
      </c>
      <c r="O274" s="401">
        <f xml:space="preserve"> Update!O689</f>
        <v>28.080066422140103</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143.87257320194078</v>
      </c>
      <c r="N275" s="401">
        <f xml:space="preserve"> Update!N690</f>
        <v>149.44243306812567</v>
      </c>
      <c r="O275" s="401">
        <f xml:space="preserve"> Update!O690</f>
        <v>164.43538577326203</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54.96892692166719</v>
      </c>
      <c r="N280" s="401">
        <f xml:space="preserve"> Update!N715</f>
        <v>55.073731190510671</v>
      </c>
      <c r="O280" s="401">
        <f xml:space="preserve"> Update!O715</f>
        <v>55.7109091630319</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0.30715000000000003</v>
      </c>
      <c r="N284" s="291">
        <f xml:space="preserve"> Inp!N$214</f>
        <v>0.30374999999999996</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42.209264759975191</v>
      </c>
      <c r="N285" s="401">
        <f xml:space="preserve"> Update!N723</f>
        <v>41.821614622794037</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1.0470923567005519E-2</v>
      </c>
      <c r="N289" s="291">
        <f xml:space="preserve"> Update!N$742</f>
        <v>7.2959579270049701E-2</v>
      </c>
      <c r="O289" s="291">
        <f xml:space="preserve"> Update!O$742</f>
        <v>0.11837656922235418</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0</v>
      </c>
      <c r="N296" s="404">
        <f xml:space="preserve"> Update!N860</f>
        <v>0</v>
      </c>
      <c r="O296" s="404">
        <f xml:space="preserve"> Update!O860</f>
        <v>0</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0</v>
      </c>
      <c r="N297" s="404">
        <f xml:space="preserve"> Update!N861</f>
        <v>0</v>
      </c>
      <c r="O297" s="404">
        <f xml:space="preserve"> Update!O861</f>
        <v>0</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0</v>
      </c>
      <c r="N298" s="404">
        <f xml:space="preserve"> Update!N862</f>
        <v>0</v>
      </c>
      <c r="O298" s="404">
        <f xml:space="preserve"> Update!O862</f>
        <v>0</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0</v>
      </c>
      <c r="N299" s="404">
        <f xml:space="preserve"> Update!N863</f>
        <v>0</v>
      </c>
      <c r="O299" s="404">
        <f xml:space="preserve"> Update!O863</f>
        <v>0</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0</v>
      </c>
      <c r="M301" s="404">
        <f xml:space="preserve"> Update!M865</f>
        <v>0</v>
      </c>
      <c r="N301" s="404">
        <f xml:space="preserve"> Update!N865</f>
        <v>0</v>
      </c>
      <c r="O301" s="404">
        <f xml:space="preserve"> Update!O865</f>
        <v>0</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0</v>
      </c>
      <c r="N306" s="395">
        <f xml:space="preserve"> Update!N843</f>
        <v>0</v>
      </c>
      <c r="O306" s="395">
        <f xml:space="preserve"> Update!O843</f>
        <v>0</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0</v>
      </c>
      <c r="N307" s="395">
        <f xml:space="preserve"> Update!N844</f>
        <v>0</v>
      </c>
      <c r="O307" s="395">
        <f xml:space="preserve"> Update!O844</f>
        <v>0</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0</v>
      </c>
      <c r="N308" s="395">
        <f xml:space="preserve"> Update!N845</f>
        <v>0</v>
      </c>
      <c r="O308" s="395">
        <f xml:space="preserve"> Update!O845</f>
        <v>0</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0</v>
      </c>
      <c r="M309" s="395">
        <f xml:space="preserve"> Update!M846</f>
        <v>0</v>
      </c>
      <c r="N309" s="395">
        <f xml:space="preserve"> Update!N846</f>
        <v>0</v>
      </c>
      <c r="O309" s="395">
        <f xml:space="preserve"> Update!O846</f>
        <v>0</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0</v>
      </c>
      <c r="N313" s="293">
        <f xml:space="preserve"> Update!N848</f>
        <v>0</v>
      </c>
      <c r="O313" s="293">
        <f xml:space="preserve"> Update!O848</f>
        <v>0</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0</v>
      </c>
      <c r="N314" s="293">
        <f xml:space="preserve"> Update!N849</f>
        <v>0</v>
      </c>
      <c r="O314" s="293">
        <f xml:space="preserve"> Update!O849</f>
        <v>0</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0</v>
      </c>
      <c r="N315" s="293">
        <f xml:space="preserve"> Update!N850</f>
        <v>0</v>
      </c>
      <c r="O315" s="293">
        <f xml:space="preserve"> Update!O850</f>
        <v>0</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0</v>
      </c>
      <c r="M317" s="293">
        <f xml:space="preserve"> Update!M852</f>
        <v>0</v>
      </c>
      <c r="N317" s="293">
        <f xml:space="preserve"> Update!N852</f>
        <v>0</v>
      </c>
      <c r="O317" s="293">
        <f xml:space="preserve"> Update!O852</f>
        <v>0</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0</v>
      </c>
      <c r="O321" s="293">
        <f xml:space="preserve"> Update!O854</f>
        <v>0</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v>
      </c>
      <c r="O322" s="293">
        <f xml:space="preserve"> Update!O855</f>
        <v>0</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0</v>
      </c>
      <c r="N323" s="293">
        <f xml:space="preserve"> Update!N856</f>
        <v>0</v>
      </c>
      <c r="O323" s="293">
        <f xml:space="preserve"> Update!O856</f>
        <v>0</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0</v>
      </c>
      <c r="N324" s="293">
        <f xml:space="preserve"> Update!N857</f>
        <v>0</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0</v>
      </c>
      <c r="N325" s="293">
        <f xml:space="preserve"> Update!N858</f>
        <v>0</v>
      </c>
      <c r="O325" s="293">
        <f xml:space="preserve"> Update!O858</f>
        <v>0</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0</v>
      </c>
      <c r="N329" s="401">
        <f xml:space="preserve"> Update!N867</f>
        <v>0</v>
      </c>
      <c r="O329" s="401">
        <f xml:space="preserve"> Update!O867</f>
        <v>0</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0</v>
      </c>
      <c r="N330" s="401">
        <f xml:space="preserve"> Update!N868</f>
        <v>0</v>
      </c>
      <c r="O330" s="401">
        <f xml:space="preserve"> Update!O868</f>
        <v>0</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0</v>
      </c>
      <c r="N331" s="401">
        <f xml:space="preserve"> Update!N869</f>
        <v>0</v>
      </c>
      <c r="O331" s="401">
        <f xml:space="preserve"> Update!O869</f>
        <v>0</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0</v>
      </c>
      <c r="N332" s="401">
        <f xml:space="preserve"> Update!N870</f>
        <v>0</v>
      </c>
      <c r="O332" s="401">
        <f xml:space="preserve"> Update!O870</f>
        <v>0</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0</v>
      </c>
      <c r="N337" s="401">
        <f xml:space="preserve"> Update!N895</f>
        <v>0</v>
      </c>
      <c r="O337" s="401">
        <f xml:space="preserve"> Update!O895</f>
        <v>0</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0.30715000000000003</v>
      </c>
      <c r="N341" s="291">
        <f xml:space="preserve"> Inp!N$214</f>
        <v>0.30374999999999996</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0</v>
      </c>
      <c r="N342" s="401">
        <f xml:space="preserve"> Update!N903</f>
        <v>0</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0</v>
      </c>
      <c r="N346" s="291">
        <f xml:space="preserve"> Update!N$922</f>
        <v>0</v>
      </c>
      <c r="O346" s="291">
        <f xml:space="preserve"> Update!O$922</f>
        <v>0</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J3:CA3">
    <cfRule type="cellIs" dxfId="11" priority="1" operator="equal">
      <formula>"Post-Fcst"</formula>
    </cfRule>
    <cfRule type="cellIs" dxfId="10" priority="2" operator="equal">
      <formula>"Forecast"</formula>
    </cfRule>
    <cfRule type="cellIs" dxfId="9"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6" activePane="bottomLeft" state="frozen"/>
      <selection pane="bottomLeft"/>
      <selection activeCell="B1" sqref="B1"/>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Northumbrian Water</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197</v>
      </c>
      <c r="N10" s="472" t="s">
        <v>198</v>
      </c>
      <c r="O10" s="463" t="s">
        <v>199</v>
      </c>
      <c r="P10" s="463" t="s">
        <v>200</v>
      </c>
      <c r="Q10" s="463" t="s">
        <v>201</v>
      </c>
      <c r="R10" s="473"/>
    </row>
    <row r="11" spans="1:79" s="487" customFormat="1" ht="12" outlineLevel="1">
      <c r="A11" s="489"/>
      <c r="B11" s="561"/>
      <c r="C11" s="490"/>
      <c r="D11" s="464"/>
      <c r="E11" s="465" t="str">
        <f xml:space="preserve"> Update!E947</f>
        <v>Total: Opening RCV - nominal (year end prices)</v>
      </c>
      <c r="M11" s="626">
        <f xml:space="preserve"> Update!M947</f>
        <v>4146.0657746573415</v>
      </c>
      <c r="N11" s="626">
        <f xml:space="preserve"> Update!N947</f>
        <v>4295.5743413569808</v>
      </c>
      <c r="O11" s="626">
        <f xml:space="preserve"> Update!O947</f>
        <v>4531.3820856843722</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34.731456430674925</v>
      </c>
      <c r="N12" s="626">
        <f xml:space="preserve"> Update!N948</f>
        <v>203.80652305367289</v>
      </c>
      <c r="O12" s="626">
        <f xml:space="preserve"> Update!O948</f>
        <v>502.61142342765066</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225.13112544484167</v>
      </c>
      <c r="N13" s="626">
        <f xml:space="preserve"> Update!N949</f>
        <v>273.89076040112855</v>
      </c>
      <c r="O13" s="626">
        <f xml:space="preserve"> Update!O949</f>
        <v>314.98913701417388</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209.50727972636176</v>
      </c>
      <c r="N14" s="626">
        <f xml:space="preserve"> Update!N950</f>
        <v>225.45123052975833</v>
      </c>
      <c r="O14" s="626">
        <f xml:space="preserve"> Update!O950</f>
        <v>251.59881167632267</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4196.4210768064959</v>
      </c>
      <c r="N16" s="626">
        <f xml:space="preserve"> Update!N952</f>
        <v>4547.8203942820228</v>
      </c>
      <c r="O16" s="626">
        <f xml:space="preserve"> Update!O952</f>
        <v>5097.3838344498745</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197</v>
      </c>
      <c r="N20" s="472" t="s">
        <v>198</v>
      </c>
      <c r="O20" s="463" t="s">
        <v>199</v>
      </c>
      <c r="P20" s="463" t="s">
        <v>200</v>
      </c>
      <c r="Q20" s="463" t="s">
        <v>201</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2073.0993389164719</v>
      </c>
      <c r="N21" s="480">
        <f xml:space="preserve"> Update!N930</f>
        <v>2037.362080026832</v>
      </c>
      <c r="O21" s="480">
        <f xml:space="preserve"> Update!O930</f>
        <v>2051.0975815859119</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17.999713371531286</v>
      </c>
      <c r="N22" s="629">
        <f xml:space="preserve"> Update!N931</f>
        <v>117.68218926840497</v>
      </c>
      <c r="O22" s="629">
        <f xml:space="preserve"> Update!O931</f>
        <v>264.05704691297262</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102.17775646142951</v>
      </c>
      <c r="N23" s="480">
        <f xml:space="preserve"> Update!N932</f>
        <v>105.21070144405658</v>
      </c>
      <c r="O23" s="480">
        <f xml:space="preserve"> Update!O932</f>
        <v>112.93167599412324</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1988.9212958265737</v>
      </c>
      <c r="N24" s="480">
        <f xml:space="preserve"> Update!N933</f>
        <v>2049.8335678511803</v>
      </c>
      <c r="O24" s="480">
        <f xml:space="preserve"> Update!O933</f>
        <v>2202.2229525047615</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197</v>
      </c>
      <c r="N27" s="472" t="s">
        <v>198</v>
      </c>
      <c r="O27" s="463" t="s">
        <v>199</v>
      </c>
      <c r="P27" s="463" t="s">
        <v>200</v>
      </c>
      <c r="Q27" s="463" t="s">
        <v>201</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2072.9664357408701</v>
      </c>
      <c r="N28" s="480">
        <f xml:space="preserve"> Update!N935</f>
        <v>2033.2493816040537</v>
      </c>
      <c r="O28" s="480">
        <f xml:space="preserve"> Update!O935</f>
        <v>1993.5154957245629</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16.731743059143639</v>
      </c>
      <c r="N29" s="629">
        <f xml:space="preserve"> Update!N936</f>
        <v>77.544636263205504</v>
      </c>
      <c r="O29" s="629">
        <f xml:space="preserve"> Update!O936</f>
        <v>191.7368130023377</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102.10930532329117</v>
      </c>
      <c r="N30" s="480">
        <f xml:space="preserve"> Update!N937</f>
        <v>103.05037459687949</v>
      </c>
      <c r="O30" s="480">
        <f xml:space="preserve"> Update!O937</f>
        <v>106.59512874721788</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1987.5888734767216</v>
      </c>
      <c r="N32" s="480">
        <f xml:space="preserve"> Update!N939</f>
        <v>2007.7436432703794</v>
      </c>
      <c r="O32" s="480">
        <f xml:space="preserve"> Update!O939</f>
        <v>2078.657179979683</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197</v>
      </c>
      <c r="N35" s="472" t="s">
        <v>198</v>
      </c>
      <c r="O35" s="463" t="s">
        <v>199</v>
      </c>
      <c r="P35" s="463" t="s">
        <v>200</v>
      </c>
      <c r="Q35" s="463" t="s">
        <v>201</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224.9628797260944</v>
      </c>
      <c r="O36" s="480">
        <f xml:space="preserve"> Update!O941</f>
        <v>486.76900837389752</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8.5796975220624194</v>
      </c>
      <c r="O37" s="629">
        <f xml:space="preserve"> Update!O942</f>
        <v>46.817563512340328</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225.13112544484167</v>
      </c>
      <c r="N38" s="480">
        <f xml:space="preserve"> Update!N943</f>
        <v>273.89076040112855</v>
      </c>
      <c r="O38" s="480">
        <f xml:space="preserve"> Update!O943</f>
        <v>314.98913701417388</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5.2202179416410992</v>
      </c>
      <c r="N39" s="480">
        <f xml:space="preserve"> Update!N944</f>
        <v>17.190154488822259</v>
      </c>
      <c r="O39" s="480">
        <f xml:space="preserve"> Update!O944</f>
        <v>32.07200693498153</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219.91090750320055</v>
      </c>
      <c r="N40" s="480">
        <f xml:space="preserve"> Update!N945</f>
        <v>490.24318316046305</v>
      </c>
      <c r="O40" s="480">
        <f xml:space="preserve"> Update!O945</f>
        <v>816.50370196543008</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197</v>
      </c>
      <c r="N43" s="472" t="s">
        <v>198</v>
      </c>
      <c r="O43" s="463" t="s">
        <v>199</v>
      </c>
      <c r="P43" s="463" t="s">
        <v>200</v>
      </c>
      <c r="Q43" s="463" t="s">
        <v>201</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2029.0073844524522</v>
      </c>
      <c r="N44" s="480">
        <f xml:space="preserve"> Update!N954</f>
        <v>2041.3809642856038</v>
      </c>
      <c r="O44" s="480">
        <f xml:space="preserve"> Update!O954</f>
        <v>2191.7415872607394</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2027.6481075455522</v>
      </c>
      <c r="N45" s="480">
        <f xml:space="preserve"> Update!N955</f>
        <v>1999.4645998670353</v>
      </c>
      <c r="O45" s="480">
        <f xml:space="preserve"> Update!O955</f>
        <v>2068.7639195830934</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109.36240929578413</v>
      </c>
      <c r="N46" s="480">
        <f xml:space="preserve"> Update!N956</f>
        <v>351.38297252455675</v>
      </c>
      <c r="O46" s="480">
        <f xml:space="preserve"> Update!O956</f>
        <v>655.03689844308224</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4166.0179012937888</v>
      </c>
      <c r="N47" s="480">
        <f xml:space="preserve"> Update!N957</f>
        <v>4392.2285366771957</v>
      </c>
      <c r="O47" s="480">
        <f xml:space="preserve"> Update!O957</f>
        <v>4915.5424052869148</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197</v>
      </c>
      <c r="N50" s="472" t="s">
        <v>198</v>
      </c>
      <c r="O50" s="463" t="s">
        <v>199</v>
      </c>
      <c r="P50" s="463" t="s">
        <v>200</v>
      </c>
      <c r="Q50" s="463" t="s">
        <v>201</v>
      </c>
      <c r="R50" s="473"/>
    </row>
    <row r="51" spans="1:20" s="494" customFormat="1" ht="12" hidden="1" outlineLevel="2">
      <c r="A51" s="489"/>
      <c r="B51" s="484"/>
      <c r="C51" s="490"/>
      <c r="D51" s="464"/>
      <c r="E51" s="465" t="s">
        <v>600</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1591.6969334325245</v>
      </c>
      <c r="N52" s="480">
        <f xml:space="preserve"> Update!N994</f>
        <v>1618.6594984436424</v>
      </c>
      <c r="O52" s="480">
        <f xml:space="preserve"> Update!O994</f>
        <v>1665.3917594451245</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197</v>
      </c>
      <c r="N55" s="472" t="s">
        <v>198</v>
      </c>
      <c r="O55" s="463" t="s">
        <v>199</v>
      </c>
      <c r="P55" s="463" t="s">
        <v>200</v>
      </c>
      <c r="Q55" s="463" t="s">
        <v>201</v>
      </c>
      <c r="R55" s="473"/>
    </row>
    <row r="56" spans="1:20" s="494" customFormat="1" ht="12" hidden="1" outlineLevel="2">
      <c r="A56" s="489"/>
      <c r="B56" s="484"/>
      <c r="C56" s="490"/>
      <c r="D56" s="464"/>
      <c r="E56" s="465" t="s">
        <v>605</v>
      </c>
      <c r="F56" s="491"/>
      <c r="G56" s="491"/>
      <c r="H56" s="491"/>
      <c r="I56" s="491"/>
      <c r="J56" s="492"/>
      <c r="K56" s="492"/>
      <c r="L56" s="492"/>
      <c r="M56" s="493">
        <f xml:space="preserve"> Inp!M$214</f>
        <v>0.30715000000000003</v>
      </c>
      <c r="N56" s="493">
        <f xml:space="preserve"> Inp!N$214</f>
        <v>0.30374999999999996</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1222.2242827594998</v>
      </c>
      <c r="N57" s="480">
        <f xml:space="preserve"> Update!N1014</f>
        <v>1229.1695566306407</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197</v>
      </c>
      <c r="N60" s="637" t="s">
        <v>198</v>
      </c>
      <c r="O60" s="636" t="s">
        <v>199</v>
      </c>
      <c r="P60" s="636" t="s">
        <v>200</v>
      </c>
      <c r="Q60" s="636" t="s">
        <v>201</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1.0470923567005519E-2</v>
      </c>
      <c r="N61" s="493">
        <f xml:space="preserve"> Update!N$1033</f>
        <v>7.3185638041903589E-2</v>
      </c>
      <c r="O61" s="493">
        <f xml:space="preserve"> Update!O$1033</f>
        <v>0.11950102984596378</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197</v>
      </c>
      <c r="N67" s="472" t="s">
        <v>198</v>
      </c>
      <c r="O67" s="463" t="s">
        <v>199</v>
      </c>
      <c r="P67" s="463" t="s">
        <v>200</v>
      </c>
      <c r="Q67" s="463" t="s">
        <v>201</v>
      </c>
      <c r="R67" s="473"/>
    </row>
    <row r="68" spans="1:79" s="468" customFormat="1" ht="12" outlineLevel="1">
      <c r="A68" s="483"/>
      <c r="B68" s="484"/>
      <c r="C68" s="485"/>
      <c r="D68" s="477"/>
      <c r="E68" s="478" t="str">
        <f xml:space="preserve"> Update!E140</f>
        <v>Total Opening RCV - WR - nominal (year end prices)</v>
      </c>
      <c r="M68" s="488">
        <f xml:space="preserve"> Update!M140</f>
        <v>313.09841713896191</v>
      </c>
      <c r="N68" s="488">
        <f xml:space="preserve"> Update!N140</f>
        <v>313.22434261251294</v>
      </c>
      <c r="O68" s="488">
        <f xml:space="preserve"> Update!O140</f>
        <v>317.19684011476113</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2.6228151274985163</v>
      </c>
      <c r="N69" s="626">
        <f xml:space="preserve"> Update!N141</f>
        <v>14.943358027989719</v>
      </c>
      <c r="O69" s="626">
        <f xml:space="preserve"> Update!O141</f>
        <v>35.478781568735485</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8.0237100523666118</v>
      </c>
      <c r="N70" s="626">
        <f xml:space="preserve"> Update!N142</f>
        <v>8.457923942577203</v>
      </c>
      <c r="O70" s="626">
        <f xml:space="preserve"> Update!O142</f>
        <v>7.2496082928251457</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17.756176475854634</v>
      </c>
      <c r="N71" s="626">
        <f xml:space="preserve"> Update!N143</f>
        <v>18.348583746415546</v>
      </c>
      <c r="O71" s="626">
        <f xml:space="preserve"> Update!O143</f>
        <v>19.564424413556669</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305.9887658429721</v>
      </c>
      <c r="N73" s="488">
        <f xml:space="preserve"> Update!N145</f>
        <v>318.2770408366643</v>
      </c>
      <c r="O73" s="488">
        <f xml:space="preserve"> Update!O145</f>
        <v>340.36080556276517</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197</v>
      </c>
      <c r="N77" s="472" t="s">
        <v>198</v>
      </c>
      <c r="O77" s="463" t="s">
        <v>199</v>
      </c>
      <c r="P77" s="463" t="s">
        <v>200</v>
      </c>
      <c r="Q77" s="463" t="s">
        <v>201</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156.55422679352455</v>
      </c>
      <c r="N78" s="480">
        <f xml:space="preserve"> Update!N123</f>
        <v>152.74953615988602</v>
      </c>
      <c r="O78" s="480">
        <f xml:space="preserve"> Update!O123</f>
        <v>152.66714669083967</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1.3592842159015726</v>
      </c>
      <c r="N79" s="629">
        <f xml:space="preserve"> Update!N124</f>
        <v>8.8231247657225609</v>
      </c>
      <c r="O79" s="629">
        <f xml:space="preserve"> Update!O124</f>
        <v>19.654274997800339</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8.7957825632250337</v>
      </c>
      <c r="N80" s="480">
        <f xml:space="preserve"> Update!N125</f>
        <v>8.9995972135563971</v>
      </c>
      <c r="O80" s="480">
        <f xml:space="preserve"> Update!O125</f>
        <v>9.5983031880572511</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149.11772844620108</v>
      </c>
      <c r="N81" s="480">
        <f xml:space="preserve"> Update!N126</f>
        <v>152.57306371205217</v>
      </c>
      <c r="O81" s="480">
        <f xml:space="preserve"> Update!O126</f>
        <v>162.72311850058276</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197</v>
      </c>
      <c r="N84" s="472" t="s">
        <v>198</v>
      </c>
      <c r="O84" s="463" t="s">
        <v>199</v>
      </c>
      <c r="P84" s="463" t="s">
        <v>200</v>
      </c>
      <c r="Q84" s="463" t="s">
        <v>201</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156.54419034543736</v>
      </c>
      <c r="N85" s="480">
        <f xml:space="preserve"> Update!N128</f>
        <v>152.44118999863991</v>
      </c>
      <c r="O85" s="480">
        <f xml:space="preserve"> Update!O128</f>
        <v>148.38120104501536</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1.2635309115969438</v>
      </c>
      <c r="N86" s="629">
        <f xml:space="preserve"> Update!N129</f>
        <v>5.8138449404809442</v>
      </c>
      <c r="O86" s="629">
        <f xml:space="preserve"> Update!O129</f>
        <v>14.271340583429929</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8.7898900740168102</v>
      </c>
      <c r="N87" s="480">
        <f xml:space="preserve"> Update!N130</f>
        <v>8.8148054461090215</v>
      </c>
      <c r="O87" s="480">
        <f xml:space="preserve"> Update!O130</f>
        <v>9.0597465687044014</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149.01783118301722</v>
      </c>
      <c r="N89" s="480">
        <f xml:space="preserve"> Update!N132</f>
        <v>149.44022949301186</v>
      </c>
      <c r="O89" s="480">
        <f xml:space="preserve"> Update!O132</f>
        <v>153.59279505974089</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197</v>
      </c>
      <c r="N92" s="472" t="s">
        <v>198</v>
      </c>
      <c r="O92" s="463" t="s">
        <v>199</v>
      </c>
      <c r="P92" s="463" t="s">
        <v>200</v>
      </c>
      <c r="Q92" s="463" t="s">
        <v>201</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8.0336164539869923</v>
      </c>
      <c r="O93" s="480">
        <f xml:space="preserve"> Update!O134</f>
        <v>16.148492378906116</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0.30638832178621439</v>
      </c>
      <c r="O94" s="629">
        <f xml:space="preserve"> Update!O135</f>
        <v>1.5531659875052193</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8.0237100523666118</v>
      </c>
      <c r="N95" s="480">
        <f xml:space="preserve"> Update!N136</f>
        <v>8.457923942577203</v>
      </c>
      <c r="O95" s="480">
        <f xml:space="preserve"> Update!O136</f>
        <v>7.2496082928251457</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0.17050383861279039</v>
      </c>
      <c r="N96" s="480">
        <f xml:space="preserve"> Update!N137</f>
        <v>0.5341810867501271</v>
      </c>
      <c r="O96" s="480">
        <f xml:space="preserve"> Update!O137</f>
        <v>0.90637465679501461</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7.8532062137538228</v>
      </c>
      <c r="N97" s="480">
        <f xml:space="preserve"> Update!N138</f>
        <v>16.263747631600285</v>
      </c>
      <c r="O97" s="480">
        <f xml:space="preserve"> Update!O138</f>
        <v>24.044892002441468</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197</v>
      </c>
      <c r="N100" s="472" t="s">
        <v>198</v>
      </c>
      <c r="O100" s="463" t="s">
        <v>199</v>
      </c>
      <c r="P100" s="463" t="s">
        <v>200</v>
      </c>
      <c r="Q100" s="463" t="s">
        <v>201</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152.68763362931202</v>
      </c>
      <c r="N101" s="480">
        <f xml:space="preserve"> Update!N147</f>
        <v>152.51123269784003</v>
      </c>
      <c r="O101" s="480">
        <f xml:space="preserve"> Update!O147</f>
        <v>162.55693467054002</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152.58534480771769</v>
      </c>
      <c r="N102" s="480">
        <f xml:space="preserve"> Update!N148</f>
        <v>149.37966807588589</v>
      </c>
      <c r="O102" s="480">
        <f xml:space="preserve"> Update!O148</f>
        <v>153.43593573215921</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3.9054249831616077</v>
      </c>
      <c r="N103" s="480">
        <f xml:space="preserve"> Update!N149</f>
        <v>11.944611415511007</v>
      </c>
      <c r="O103" s="480">
        <f xml:space="preserve"> Update!O149</f>
        <v>20.254594380787054</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309.17840342019127</v>
      </c>
      <c r="N104" s="480">
        <f xml:space="preserve"> Update!N150</f>
        <v>313.83551218923691</v>
      </c>
      <c r="O104" s="480">
        <f xml:space="preserve"> Update!O150</f>
        <v>336.24746478348629</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197</v>
      </c>
      <c r="N107" s="472" t="s">
        <v>198</v>
      </c>
      <c r="O107" s="463" t="s">
        <v>199</v>
      </c>
      <c r="P107" s="463" t="s">
        <v>200</v>
      </c>
      <c r="Q107" s="463" t="s">
        <v>201</v>
      </c>
      <c r="R107" s="473"/>
    </row>
    <row r="108" spans="1:18" s="494" customFormat="1" ht="12" hidden="1" outlineLevel="2">
      <c r="A108" s="489"/>
      <c r="B108" s="484"/>
      <c r="C108" s="490"/>
      <c r="D108" s="464"/>
      <c r="E108" s="465" t="s">
        <v>600</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118.12678876263384</v>
      </c>
      <c r="N109" s="480">
        <f xml:space="preserve"> Update!N175</f>
        <v>115.65719509175179</v>
      </c>
      <c r="O109" s="480">
        <f xml:space="preserve"> Update!O175</f>
        <v>113.92105098766758</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197</v>
      </c>
      <c r="N112" s="472" t="s">
        <v>198</v>
      </c>
      <c r="O112" s="463" t="s">
        <v>199</v>
      </c>
      <c r="P112" s="463" t="s">
        <v>200</v>
      </c>
      <c r="Q112" s="463" t="s">
        <v>201</v>
      </c>
      <c r="R112" s="473"/>
    </row>
    <row r="113" spans="1:79" s="494" customFormat="1" ht="12" hidden="1" outlineLevel="2">
      <c r="A113" s="489"/>
      <c r="B113" s="484"/>
      <c r="C113" s="490"/>
      <c r="D113" s="464"/>
      <c r="E113" s="465" t="s">
        <v>605</v>
      </c>
      <c r="F113" s="491"/>
      <c r="G113" s="491"/>
      <c r="H113" s="491"/>
      <c r="I113" s="491"/>
      <c r="J113" s="492"/>
      <c r="K113" s="492"/>
      <c r="L113" s="492"/>
      <c r="M113" s="493">
        <f xml:space="preserve"> Inp!M$214</f>
        <v>0.30715000000000003</v>
      </c>
      <c r="N113" s="493">
        <f xml:space="preserve"> Inp!N$214</f>
        <v>0.30374999999999996</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90.706607921107462</v>
      </c>
      <c r="N114" s="480">
        <f xml:space="preserve"> Update!N183</f>
        <v>87.827182522799006</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197</v>
      </c>
      <c r="N117" s="637" t="s">
        <v>198</v>
      </c>
      <c r="O117" s="636" t="s">
        <v>199</v>
      </c>
      <c r="P117" s="636" t="s">
        <v>200</v>
      </c>
      <c r="Q117" s="636" t="s">
        <v>201</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1.0470923567005519E-2</v>
      </c>
      <c r="N118" s="493">
        <f xml:space="preserve"> Update!N$202</f>
        <v>7.3501636001353399E-2</v>
      </c>
      <c r="O118" s="493">
        <f xml:space="preserve"> Update!O$202</f>
        <v>0.12147668693558789</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197</v>
      </c>
      <c r="N124" s="472" t="s">
        <v>198</v>
      </c>
      <c r="O124" s="463" t="s">
        <v>199</v>
      </c>
      <c r="P124" s="463" t="s">
        <v>200</v>
      </c>
      <c r="Q124" s="463" t="s">
        <v>201</v>
      </c>
      <c r="R124" s="473"/>
    </row>
    <row r="125" spans="1:79" s="487" customFormat="1" ht="12" outlineLevel="1">
      <c r="A125" s="489"/>
      <c r="B125" s="561"/>
      <c r="C125" s="490"/>
      <c r="D125" s="464"/>
      <c r="E125" s="465" t="str">
        <f xml:space="preserve"> Update!E320</f>
        <v>Total Opening RCV - WN - nominal (year end prices)</v>
      </c>
      <c r="M125" s="626">
        <f xml:space="preserve"> Update!M320</f>
        <v>1776.3938703896777</v>
      </c>
      <c r="N125" s="626">
        <f xml:space="preserve"> Update!N320</f>
        <v>1869.4475309700408</v>
      </c>
      <c r="O125" s="626">
        <f xml:space="preserve"> Update!O320</f>
        <v>1998.5711900644906</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14.880792941172313</v>
      </c>
      <c r="N126" s="626">
        <f xml:space="preserve"> Update!N321</f>
        <v>88.444709339941213</v>
      </c>
      <c r="O126" s="626">
        <f xml:space="preserve"> Update!O321</f>
        <v>220.89269957512084</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123.80522289611997</v>
      </c>
      <c r="N127" s="626">
        <f xml:space="preserve"> Update!N322</f>
        <v>145.38084345970995</v>
      </c>
      <c r="O127" s="626">
        <f xml:space="preserve"> Update!O322</f>
        <v>149.44978767482564</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88.767191461909789</v>
      </c>
      <c r="N128" s="626">
        <f xml:space="preserve"> Update!N323</f>
        <v>97.26490951170814</v>
      </c>
      <c r="O128" s="626">
        <f xml:space="preserve"> Update!O323</f>
        <v>109.89164272854948</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1826.3126947650601</v>
      </c>
      <c r="N130" s="488">
        <f xml:space="preserve"> Update!N325</f>
        <v>2006.0081742579841</v>
      </c>
      <c r="O130" s="488">
        <f xml:space="preserve"> Update!O325</f>
        <v>2259.0220345858875</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197</v>
      </c>
      <c r="N134" s="472" t="s">
        <v>198</v>
      </c>
      <c r="O134" s="463" t="s">
        <v>199</v>
      </c>
      <c r="P134" s="463" t="s">
        <v>200</v>
      </c>
      <c r="Q134" s="463" t="s">
        <v>201</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888.22540656979118</v>
      </c>
      <c r="N135" s="480">
        <f xml:space="preserve"> Update!N303</f>
        <v>873.79764416598789</v>
      </c>
      <c r="O135" s="480">
        <f xml:space="preserve"> Update!O303</f>
        <v>880.5400898791039</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7.7120292440613492</v>
      </c>
      <c r="N136" s="629">
        <f xml:space="preserve"> Update!N304</f>
        <v>50.472334177179675</v>
      </c>
      <c r="O136" s="629">
        <f xml:space="preserve"> Update!O304</f>
        <v>113.3601920792966</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42.915403175483533</v>
      </c>
      <c r="N137" s="480">
        <f xml:space="preserve"> Update!N305</f>
        <v>44.272531962637721</v>
      </c>
      <c r="O137" s="480">
        <f xml:space="preserve"> Update!O305</f>
        <v>47.607823505807396</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853.02203263836907</v>
      </c>
      <c r="N138" s="480">
        <f xml:space="preserve"> Update!N306</f>
        <v>879.99744638052994</v>
      </c>
      <c r="O138" s="480">
        <f xml:space="preserve"> Update!O306</f>
        <v>946.29245845259322</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197</v>
      </c>
      <c r="N141" s="472" t="s">
        <v>198</v>
      </c>
      <c r="O141" s="463" t="s">
        <v>199</v>
      </c>
      <c r="P141" s="463" t="s">
        <v>200</v>
      </c>
      <c r="Q141" s="463" t="s">
        <v>201</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888.16846381988648</v>
      </c>
      <c r="N142" s="629">
        <f xml:space="preserve"> Update!N308</f>
        <v>872.03376221872907</v>
      </c>
      <c r="O142" s="629">
        <f xml:space="preserve"> Update!O308</f>
        <v>855.81999098426002</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7.1687636971109638</v>
      </c>
      <c r="N143" s="629">
        <f xml:space="preserve"> Update!N309</f>
        <v>33.257868666921013</v>
      </c>
      <c r="O143" s="629">
        <f xml:space="preserve"> Update!O309</f>
        <v>82.312978217092052</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42.886653198064195</v>
      </c>
      <c r="N144" s="629">
        <f xml:space="preserve"> Update!N310</f>
        <v>43.363469119422589</v>
      </c>
      <c r="O144" s="629">
        <f xml:space="preserve"> Update!O310</f>
        <v>44.936569224744758</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852.45057431893304</v>
      </c>
      <c r="N146" s="480">
        <f xml:space="preserve"> Update!N312</f>
        <v>861.92816176622739</v>
      </c>
      <c r="O146" s="480">
        <f xml:space="preserve"> Update!O312</f>
        <v>893.19639997660727</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197</v>
      </c>
      <c r="N149" s="472" t="s">
        <v>198</v>
      </c>
      <c r="O149" s="463" t="s">
        <v>199</v>
      </c>
      <c r="P149" s="463" t="s">
        <v>200</v>
      </c>
      <c r="Q149" s="463" t="s">
        <v>201</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123.61612458532396</v>
      </c>
      <c r="O150" s="480">
        <f xml:space="preserve"> Update!O314</f>
        <v>262.21110920112653</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4.7145064958405261</v>
      </c>
      <c r="O151" s="629">
        <f xml:space="preserve"> Update!O315</f>
        <v>25.219529278732196</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123.80522289611997</v>
      </c>
      <c r="N152" s="480">
        <f xml:space="preserve"> Update!N316</f>
        <v>145.38084345970995</v>
      </c>
      <c r="O152" s="480">
        <f xml:space="preserve"> Update!O316</f>
        <v>149.44978767482564</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2.9651350883620675</v>
      </c>
      <c r="N153" s="480">
        <f xml:space="preserve"> Update!N317</f>
        <v>9.6289084296478276</v>
      </c>
      <c r="O153" s="480">
        <f xml:space="preserve"> Update!O317</f>
        <v>17.347249997997341</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120.8400878077579</v>
      </c>
      <c r="N154" s="480">
        <f xml:space="preserve"> Update!N318</f>
        <v>264.08256611122658</v>
      </c>
      <c r="O154" s="480">
        <f xml:space="preserve"> Update!O318</f>
        <v>419.53317615668698</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197</v>
      </c>
      <c r="N157" s="472" t="s">
        <v>198</v>
      </c>
      <c r="O157" s="463" t="s">
        <v>199</v>
      </c>
      <c r="P157" s="463" t="s">
        <v>200</v>
      </c>
      <c r="Q157" s="463" t="s">
        <v>201</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869.76323003816992</v>
      </c>
      <c r="N158" s="480">
        <f xml:space="preserve"> Update!N327</f>
        <v>875.93440712444453</v>
      </c>
      <c r="O158" s="480">
        <f xml:space="preserve"> Update!O327</f>
        <v>941.34285660384865</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869.18055642045886</v>
      </c>
      <c r="N159" s="480">
        <f xml:space="preserve"> Update!N328</f>
        <v>857.94855026668756</v>
      </c>
      <c r="O159" s="480">
        <f xml:space="preserve"> Update!O328</f>
        <v>888.52451813592825</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60.094168553136363</v>
      </c>
      <c r="N160" s="480">
        <f xml:space="preserve"> Update!N329</f>
        <v>190.50846704898126</v>
      </c>
      <c r="O160" s="480">
        <f xml:space="preserve"> Update!O329</f>
        <v>343.00475562265365</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1799.0379550117652</v>
      </c>
      <c r="N161" s="480">
        <f xml:space="preserve"> Update!N330</f>
        <v>1924.3914244401133</v>
      </c>
      <c r="O161" s="480">
        <f xml:space="preserve"> Update!O330</f>
        <v>2172.8721303624307</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ollapsed="1">
      <c r="A163" s="410"/>
      <c r="B163" s="411" t="s">
        <v>1328</v>
      </c>
      <c r="C163" s="412"/>
      <c r="D163" s="413"/>
      <c r="E163" s="414"/>
      <c r="R163" s="420"/>
    </row>
    <row r="164" spans="1:18" s="467" customFormat="1" hidden="1" outlineLevel="2">
      <c r="A164" s="469"/>
      <c r="B164" s="470"/>
      <c r="C164" s="471"/>
      <c r="D164" s="461"/>
      <c r="E164" s="462"/>
      <c r="M164" s="463" t="s">
        <v>197</v>
      </c>
      <c r="N164" s="472" t="s">
        <v>198</v>
      </c>
      <c r="O164" s="463" t="s">
        <v>199</v>
      </c>
      <c r="P164" s="463" t="s">
        <v>200</v>
      </c>
      <c r="Q164" s="463" t="s">
        <v>201</v>
      </c>
      <c r="R164" s="473"/>
    </row>
    <row r="165" spans="1:18" s="494" customFormat="1" ht="12" hidden="1" outlineLevel="2">
      <c r="A165" s="489"/>
      <c r="B165" s="484"/>
      <c r="C165" s="490"/>
      <c r="D165" s="464"/>
      <c r="E165" s="465" t="s">
        <v>600</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hidden="1" outlineLevel="2">
      <c r="A166" s="483"/>
      <c r="B166" s="484"/>
      <c r="C166" s="485"/>
      <c r="D166" s="477"/>
      <c r="E166" s="495" t="s">
        <v>1066</v>
      </c>
      <c r="F166" s="486"/>
      <c r="G166" s="486"/>
      <c r="H166" s="486"/>
      <c r="I166" s="486"/>
      <c r="J166" s="486"/>
      <c r="K166" s="486"/>
      <c r="L166" s="486"/>
      <c r="M166" s="480">
        <f xml:space="preserve"> Update!M355</f>
        <v>687.35259040333403</v>
      </c>
      <c r="N166" s="480">
        <f xml:space="preserve"> Update!N355</f>
        <v>709.19225442899824</v>
      </c>
      <c r="O166" s="480">
        <f xml:space="preserve"> Update!O355</f>
        <v>736.17172671351329</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197</v>
      </c>
      <c r="N169" s="472" t="s">
        <v>198</v>
      </c>
      <c r="O169" s="463" t="s">
        <v>199</v>
      </c>
      <c r="P169" s="463" t="s">
        <v>200</v>
      </c>
      <c r="Q169" s="463" t="s">
        <v>201</v>
      </c>
      <c r="R169" s="473"/>
    </row>
    <row r="170" spans="1:18" s="494" customFormat="1" ht="12" hidden="1" outlineLevel="2">
      <c r="A170" s="489"/>
      <c r="B170" s="484"/>
      <c r="C170" s="490"/>
      <c r="D170" s="464"/>
      <c r="E170" s="465" t="s">
        <v>605</v>
      </c>
      <c r="F170" s="491"/>
      <c r="G170" s="491"/>
      <c r="H170" s="491"/>
      <c r="I170" s="491"/>
      <c r="J170" s="492"/>
      <c r="K170" s="492"/>
      <c r="L170" s="492"/>
      <c r="M170" s="493">
        <f xml:space="preserve"> Inp!M$214</f>
        <v>0.30715000000000003</v>
      </c>
      <c r="N170" s="493">
        <f xml:space="preserve"> Inp!N$214</f>
        <v>0.30374999999999996</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527.80087035596011</v>
      </c>
      <c r="N171" s="480">
        <f xml:space="preserve"> Update!N363</f>
        <v>538.54286820702043</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197</v>
      </c>
      <c r="N174" s="637" t="s">
        <v>198</v>
      </c>
      <c r="O174" s="636" t="s">
        <v>199</v>
      </c>
      <c r="P174" s="636" t="s">
        <v>200</v>
      </c>
      <c r="Q174" s="636" t="s">
        <v>201</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1.0470923567005519E-2</v>
      </c>
      <c r="N175" s="493">
        <f xml:space="preserve"> Update!N$382</f>
        <v>7.3023005703592991E-2</v>
      </c>
      <c r="O175" s="493">
        <f xml:space="preserve"> Update!O$382</f>
        <v>0.11867002615697886</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197</v>
      </c>
      <c r="N181" s="472" t="s">
        <v>198</v>
      </c>
      <c r="O181" s="463" t="s">
        <v>199</v>
      </c>
      <c r="P181" s="463" t="s">
        <v>200</v>
      </c>
      <c r="Q181" s="463" t="s">
        <v>201</v>
      </c>
      <c r="R181" s="473"/>
    </row>
    <row r="182" spans="1:79" s="468" customFormat="1" ht="12" outlineLevel="1">
      <c r="A182" s="483"/>
      <c r="B182" s="484"/>
      <c r="C182" s="485"/>
      <c r="D182" s="477"/>
      <c r="E182" s="478" t="str">
        <f xml:space="preserve"> Update!E500</f>
        <v>Total Opening RCV - WWN - nominal (year end prices)</v>
      </c>
      <c r="M182" s="488">
        <f xml:space="preserve"> Update!M500</f>
        <v>1912.4731424957431</v>
      </c>
      <c r="N182" s="488">
        <f xml:space="preserve"> Update!N500</f>
        <v>1965.5039323370377</v>
      </c>
      <c r="O182" s="488">
        <f xml:space="preserve"> Update!O500</f>
        <v>2062.7277527024435</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16.020724521408852</v>
      </c>
      <c r="N183" s="626">
        <f xml:space="preserve"> Update!N501</f>
        <v>93.452706043767733</v>
      </c>
      <c r="O183" s="626">
        <f xml:space="preserve"> Update!O501</f>
        <v>229.36333525192484</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82.834589492969215</v>
      </c>
      <c r="N184" s="626">
        <f xml:space="preserve"> Update!N502</f>
        <v>108.97063951391152</v>
      </c>
      <c r="O184" s="626">
        <f xml:space="preserve"> Update!O502</f>
        <v>146.26650539871198</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91.206886789656338</v>
      </c>
      <c r="N185" s="626">
        <f xml:space="preserve"> Update!N503</f>
        <v>97.852362661778315</v>
      </c>
      <c r="O185" s="626">
        <f xml:space="preserve"> Update!O503</f>
        <v>109.50988697226745</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1920.1215697204645</v>
      </c>
      <c r="N187" s="488">
        <f xml:space="preserve"> Update!N505</f>
        <v>2070.0749152329386</v>
      </c>
      <c r="O187" s="488">
        <f xml:space="preserve"> Update!O505</f>
        <v>2328.8477063808127</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197</v>
      </c>
      <c r="N191" s="472" t="s">
        <v>198</v>
      </c>
      <c r="O191" s="463" t="s">
        <v>199</v>
      </c>
      <c r="P191" s="463" t="s">
        <v>200</v>
      </c>
      <c r="Q191" s="463" t="s">
        <v>201</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956.26722365037858</v>
      </c>
      <c r="N192" s="480">
        <f xml:space="preserve"> Update!N483</f>
        <v>942.31513359674068</v>
      </c>
      <c r="O192" s="480">
        <f xml:space="preserve"> Update!O483</f>
        <v>951.18205345207309</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8.3028032517212296</v>
      </c>
      <c r="N193" s="629">
        <f xml:space="preserve"> Update!N484</f>
        <v>54.430044119086325</v>
      </c>
      <c r="O193" s="629">
        <f xml:space="preserve"> Update!O484</f>
        <v>122.45459522065718</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44.659592245567225</v>
      </c>
      <c r="N194" s="480">
        <f xml:space="preserve"> Update!N485</f>
        <v>46.149301728242797</v>
      </c>
      <c r="O194" s="480">
        <f xml:space="preserve"> Update!O485</f>
        <v>49.709376833547417</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919.91043465653252</v>
      </c>
      <c r="N195" s="480">
        <f xml:space="preserve"> Update!N486</f>
        <v>950.59587598758412</v>
      </c>
      <c r="O195" s="480">
        <f xml:space="preserve"> Update!O486</f>
        <v>1023.9272718391827</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197</v>
      </c>
      <c r="N198" s="472" t="s">
        <v>198</v>
      </c>
      <c r="O198" s="463" t="s">
        <v>199</v>
      </c>
      <c r="P198" s="463" t="s">
        <v>200</v>
      </c>
      <c r="Q198" s="463" t="s">
        <v>201</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956.20591884536452</v>
      </c>
      <c r="N199" s="480">
        <f xml:space="preserve"> Update!N488</f>
        <v>940.41293957747575</v>
      </c>
      <c r="O199" s="480">
        <f xml:space="preserve"> Update!O488</f>
        <v>924.47876680039542</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7.7179212696876203</v>
      </c>
      <c r="N200" s="629">
        <f xml:space="preserve"> Update!N489</f>
        <v>35.865732947729541</v>
      </c>
      <c r="O200" s="629">
        <f xml:space="preserve"> Update!O489</f>
        <v>88.916596241562445</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44.629673797326873</v>
      </c>
      <c r="N201" s="480">
        <f xml:space="preserve"> Update!N490</f>
        <v>45.201702537916987</v>
      </c>
      <c r="O201" s="480">
        <f xml:space="preserve"> Update!O490</f>
        <v>46.920205308842625</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919.29416631772494</v>
      </c>
      <c r="N203" s="480">
        <f xml:space="preserve"> Update!N492</f>
        <v>931.07696998728818</v>
      </c>
      <c r="O203" s="480">
        <f xml:space="preserve"> Update!O492</f>
        <v>966.47515773311522</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197</v>
      </c>
      <c r="N206" s="472" t="s">
        <v>198</v>
      </c>
      <c r="O206" s="463" t="s">
        <v>199</v>
      </c>
      <c r="P206" s="463" t="s">
        <v>200</v>
      </c>
      <c r="Q206" s="463" t="s">
        <v>201</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82.775859162821206</v>
      </c>
      <c r="O207" s="480">
        <f xml:space="preserve"> Update!O494</f>
        <v>187.06693244997507</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3.1569289769518658</v>
      </c>
      <c r="O208" s="629">
        <f xml:space="preserve"> Update!O495</f>
        <v>17.992143789705214</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82.834589492969215</v>
      </c>
      <c r="N209" s="480">
        <f xml:space="preserve"> Update!N496</f>
        <v>108.97063951391152</v>
      </c>
      <c r="O209" s="480">
        <f xml:space="preserve"> Update!O496</f>
        <v>146.26650539871198</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1.9176207467622373</v>
      </c>
      <c r="N210" s="480">
        <f xml:space="preserve"> Update!N497</f>
        <v>6.501358395618543</v>
      </c>
      <c r="O210" s="480">
        <f xml:space="preserve"> Update!O497</f>
        <v>12.880304829877414</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80.916968746206976</v>
      </c>
      <c r="N211" s="480">
        <f xml:space="preserve"> Update!N498</f>
        <v>188.40206925806606</v>
      </c>
      <c r="O211" s="480">
        <f xml:space="preserve"> Update!O498</f>
        <v>338.44527680851485</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197</v>
      </c>
      <c r="N214" s="472" t="s">
        <v>198</v>
      </c>
      <c r="O214" s="463" t="s">
        <v>199</v>
      </c>
      <c r="P214" s="463" t="s">
        <v>200</v>
      </c>
      <c r="Q214" s="463" t="s">
        <v>201</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937.15826052822763</v>
      </c>
      <c r="N215" s="480">
        <f xml:space="preserve"> Update!N507</f>
        <v>945.39368608619839</v>
      </c>
      <c r="O215" s="480">
        <f xml:space="preserve"> Update!O507</f>
        <v>1017.6962173487905</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936.53043748953019</v>
      </c>
      <c r="N216" s="480">
        <f xml:space="preserve"> Update!N508</f>
        <v>925.98159840717415</v>
      </c>
      <c r="O216" s="480">
        <f xml:space="preserve"> Update!O508</f>
        <v>960.59372500144423</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40.240271642133393</v>
      </c>
      <c r="N217" s="480">
        <f xml:space="preserve"> Update!N509</f>
        <v>133.18388248634722</v>
      </c>
      <c r="O217" s="480">
        <f xml:space="preserve"> Update!O509</f>
        <v>263.69748201750133</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1913.9289696598912</v>
      </c>
      <c r="N218" s="480">
        <f xml:space="preserve"> Update!N510</f>
        <v>2004.5591669797195</v>
      </c>
      <c r="O218" s="480">
        <f xml:space="preserve"> Update!O510</f>
        <v>2241.9874243677359</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ollapsed="1">
      <c r="A220" s="410"/>
      <c r="B220" s="411" t="s">
        <v>1338</v>
      </c>
      <c r="C220" s="412"/>
      <c r="D220" s="413"/>
      <c r="E220" s="414"/>
      <c r="R220" s="420"/>
    </row>
    <row r="221" spans="1:18" s="467" customFormat="1" hidden="1" outlineLevel="2">
      <c r="A221" s="469"/>
      <c r="B221" s="470"/>
      <c r="C221" s="471"/>
      <c r="D221" s="461"/>
      <c r="E221" s="462"/>
      <c r="M221" s="463" t="s">
        <v>197</v>
      </c>
      <c r="N221" s="472" t="s">
        <v>198</v>
      </c>
      <c r="O221" s="463" t="s">
        <v>199</v>
      </c>
      <c r="P221" s="463" t="s">
        <v>200</v>
      </c>
      <c r="Q221" s="463" t="s">
        <v>201</v>
      </c>
      <c r="R221" s="473"/>
    </row>
    <row r="222" spans="1:18" s="494" customFormat="1" ht="12" hidden="1" outlineLevel="2">
      <c r="A222" s="489"/>
      <c r="B222" s="484"/>
      <c r="C222" s="490"/>
      <c r="D222" s="464"/>
      <c r="E222" s="465" t="s">
        <v>600</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hidden="1" outlineLevel="2">
      <c r="A223" s="483"/>
      <c r="B223" s="484"/>
      <c r="C223" s="485"/>
      <c r="D223" s="477"/>
      <c r="E223" s="495" t="s">
        <v>1125</v>
      </c>
      <c r="F223" s="486"/>
      <c r="G223" s="486"/>
      <c r="H223" s="486"/>
      <c r="I223" s="486"/>
      <c r="J223" s="486"/>
      <c r="K223" s="486"/>
      <c r="L223" s="486"/>
      <c r="M223" s="480">
        <f xml:space="preserve"> Update!M535</f>
        <v>731.24862734488943</v>
      </c>
      <c r="N223" s="480">
        <f xml:space="preserve"> Update!N535</f>
        <v>738.73631773238174</v>
      </c>
      <c r="O223" s="480">
        <f xml:space="preserve"> Update!O535</f>
        <v>759.5880725809119</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197</v>
      </c>
      <c r="N226" s="472" t="s">
        <v>198</v>
      </c>
      <c r="O226" s="463" t="s">
        <v>199</v>
      </c>
      <c r="P226" s="463" t="s">
        <v>200</v>
      </c>
      <c r="Q226" s="463" t="s">
        <v>201</v>
      </c>
      <c r="R226" s="473"/>
    </row>
    <row r="227" spans="1:79" s="494" customFormat="1" ht="12" hidden="1" outlineLevel="2">
      <c r="A227" s="489"/>
      <c r="B227" s="484"/>
      <c r="C227" s="490"/>
      <c r="D227" s="464"/>
      <c r="E227" s="465" t="s">
        <v>605</v>
      </c>
      <c r="F227" s="491"/>
      <c r="G227" s="491"/>
      <c r="H227" s="491"/>
      <c r="I227" s="491"/>
      <c r="J227" s="492"/>
      <c r="K227" s="492"/>
      <c r="L227" s="492"/>
      <c r="M227" s="493">
        <f xml:space="preserve"> Inp!M$214</f>
        <v>0.30715000000000003</v>
      </c>
      <c r="N227" s="493">
        <f xml:space="preserve"> Inp!N$214</f>
        <v>0.30374999999999996</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561.50753972245707</v>
      </c>
      <c r="N228" s="480">
        <f xml:space="preserve"> Update!N543</f>
        <v>560.9778912780273</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197</v>
      </c>
      <c r="N231" s="637" t="s">
        <v>198</v>
      </c>
      <c r="O231" s="636" t="s">
        <v>199</v>
      </c>
      <c r="P231" s="636" t="s">
        <v>200</v>
      </c>
      <c r="Q231" s="636" t="s">
        <v>201</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1.0470923567005519E-2</v>
      </c>
      <c r="N232" s="493">
        <f xml:space="preserve"> Update!N$562</f>
        <v>7.330692083129664E-2</v>
      </c>
      <c r="O232" s="493">
        <f xml:space="preserve"> Update!O$562</f>
        <v>0.12008591395616874</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197</v>
      </c>
      <c r="N238" s="472" t="s">
        <v>198</v>
      </c>
      <c r="O238" s="463" t="s">
        <v>199</v>
      </c>
      <c r="P238" s="463" t="s">
        <v>200</v>
      </c>
      <c r="Q238" s="463" t="s">
        <v>201</v>
      </c>
      <c r="R238" s="473"/>
    </row>
    <row r="239" spans="1:79" s="487" customFormat="1" ht="12" outlineLevel="1">
      <c r="A239" s="489"/>
      <c r="B239" s="561"/>
      <c r="C239" s="490"/>
      <c r="D239" s="464"/>
      <c r="E239" s="465" t="str">
        <f xml:space="preserve"> Update!E680</f>
        <v>Total Opening RCV - BR - nominal (year end prices)</v>
      </c>
      <c r="M239" s="626">
        <f xml:space="preserve"> Update!M680</f>
        <v>144.10034463295938</v>
      </c>
      <c r="N239" s="626">
        <f xml:space="preserve"> Update!N680</f>
        <v>147.39853543738872</v>
      </c>
      <c r="O239" s="626">
        <f xml:space="preserve"> Update!O680</f>
        <v>152.88630280267699</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1.2071238405952449</v>
      </c>
      <c r="N240" s="626">
        <f xml:space="preserve"> Update!N681</f>
        <v>6.9657496419742291</v>
      </c>
      <c r="O240" s="626">
        <f xml:space="preserve"> Update!O681</f>
        <v>16.876607031869479</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10.46760300338585</v>
      </c>
      <c r="N241" s="626">
        <f xml:space="preserve"> Update!N682</f>
        <v>11.081353484929863</v>
      </c>
      <c r="O241" s="626">
        <f xml:space="preserve"> Update!O682</f>
        <v>12.023235647811052</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11.777024998941016</v>
      </c>
      <c r="N242" s="626">
        <f xml:space="preserve"> Update!N683</f>
        <v>11.98537460985632</v>
      </c>
      <c r="O242" s="626">
        <f xml:space="preserve"> Update!O683</f>
        <v>12.632857561949049</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143.99804647799942</v>
      </c>
      <c r="N244" s="626">
        <f xml:space="preserve"> Update!N685</f>
        <v>153.4602639544365</v>
      </c>
      <c r="O244" s="626">
        <f xml:space="preserve"> Update!O685</f>
        <v>169.1532879204085</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197</v>
      </c>
      <c r="N248" s="472" t="s">
        <v>198</v>
      </c>
      <c r="O248" s="463" t="s">
        <v>199</v>
      </c>
      <c r="P248" s="463" t="s">
        <v>200</v>
      </c>
      <c r="Q248" s="463" t="s">
        <v>201</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72.052481902777629</v>
      </c>
      <c r="N249" s="480">
        <f xml:space="preserve"> Update!N663</f>
        <v>68.499766104217642</v>
      </c>
      <c r="O249" s="480">
        <f xml:space="preserve"> Update!O663</f>
        <v>66.708291563895131</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0.62559665984713209</v>
      </c>
      <c r="N250" s="629">
        <f xml:space="preserve"> Update!N664</f>
        <v>3.9566862064164092</v>
      </c>
      <c r="O250" s="629">
        <f xml:space="preserve"> Update!O664</f>
        <v>8.5879846152185149</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5.8069784771537183</v>
      </c>
      <c r="N251" s="480">
        <f xml:space="preserve"> Update!N665</f>
        <v>5.7892705396196602</v>
      </c>
      <c r="O251" s="480">
        <f xml:space="preserve"> Update!O665</f>
        <v>6.0161724667111809</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66.871100085471042</v>
      </c>
      <c r="N252" s="480">
        <f xml:space="preserve"> Update!N666</f>
        <v>66.667181771014384</v>
      </c>
      <c r="O252" s="480">
        <f xml:space="preserve"> Update!O666</f>
        <v>69.280103712402479</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197</v>
      </c>
      <c r="N255" s="472" t="s">
        <v>198</v>
      </c>
      <c r="O255" s="463" t="s">
        <v>199</v>
      </c>
      <c r="P255" s="463" t="s">
        <v>200</v>
      </c>
      <c r="Q255" s="463" t="s">
        <v>201</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72.047862730181748</v>
      </c>
      <c r="N256" s="480">
        <f xml:space="preserve"> Update!N668</f>
        <v>68.361489809208848</v>
      </c>
      <c r="O256" s="480">
        <f xml:space="preserve"> Update!O668</f>
        <v>64.83553689489203</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0.58152718074811283</v>
      </c>
      <c r="N257" s="629">
        <f xml:space="preserve"> Update!N669</f>
        <v>2.6071897080740083</v>
      </c>
      <c r="O257" s="629">
        <f xml:space="preserve"> Update!O669</f>
        <v>6.2358979602532658</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5.8030882538832937</v>
      </c>
      <c r="N258" s="480">
        <f xml:space="preserve"> Update!N670</f>
        <v>5.6703974934308974</v>
      </c>
      <c r="O258" s="480">
        <f xml:space="preserve"> Update!O670</f>
        <v>5.6786076449261076</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66.826301657046542</v>
      </c>
      <c r="N260" s="480">
        <f xml:space="preserve"> Update!N672</f>
        <v>65.298282023851954</v>
      </c>
      <c r="O260" s="480">
        <f xml:space="preserve"> Update!O672</f>
        <v>65.392827210219195</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197</v>
      </c>
      <c r="N263" s="472" t="s">
        <v>198</v>
      </c>
      <c r="O263" s="463" t="s">
        <v>199</v>
      </c>
      <c r="P263" s="463" t="s">
        <v>200</v>
      </c>
      <c r="Q263" s="463" t="s">
        <v>201</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10.537279523962255</v>
      </c>
      <c r="O264" s="480">
        <f xml:space="preserve"> Update!O674</f>
        <v>21.342474343889823</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0.40187372748381184</v>
      </c>
      <c r="O265" s="629">
        <f xml:space="preserve"> Update!O675</f>
        <v>2.0527244563976992</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10.46760300338585</v>
      </c>
      <c r="N266" s="480">
        <f xml:space="preserve"> Update!N676</f>
        <v>11.081353484929863</v>
      </c>
      <c r="O266" s="480">
        <f xml:space="preserve"> Update!O676</f>
        <v>12.023235647811052</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0.16695826790400384</v>
      </c>
      <c r="N267" s="480">
        <f xml:space="preserve"> Update!N677</f>
        <v>0.52570657680576127</v>
      </c>
      <c r="O267" s="480">
        <f xml:space="preserve"> Update!O677</f>
        <v>0.93807745031175904</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10.300644735481848</v>
      </c>
      <c r="N268" s="480">
        <f xml:space="preserve"> Update!N678</f>
        <v>21.494800159570168</v>
      </c>
      <c r="O268" s="480">
        <f xml:space="preserve"> Update!O678</f>
        <v>34.480356997786814</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197</v>
      </c>
      <c r="N271" s="472" t="s">
        <v>198</v>
      </c>
      <c r="O271" s="463" t="s">
        <v>199</v>
      </c>
      <c r="P271" s="463" t="s">
        <v>200</v>
      </c>
      <c r="Q271" s="463" t="s">
        <v>201</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69.398260256742574</v>
      </c>
      <c r="N272" s="480">
        <f xml:space="preserve"> Update!N687</f>
        <v>67.541638377120734</v>
      </c>
      <c r="O272" s="480">
        <f xml:space="preserve"> Update!O687</f>
        <v>70.145578637560305</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69.351768827845447</v>
      </c>
      <c r="N273" s="480">
        <f xml:space="preserve"> Update!N688</f>
        <v>66.154783117287693</v>
      </c>
      <c r="O273" s="480">
        <f xml:space="preserve"> Update!O688</f>
        <v>66.209740713561601</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5.1225441173527742</v>
      </c>
      <c r="N274" s="480">
        <f xml:space="preserve"> Update!N689</f>
        <v>15.746011573717254</v>
      </c>
      <c r="O274" s="480">
        <f xml:space="preserve"> Update!O689</f>
        <v>28.080066422140103</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143.87257320194078</v>
      </c>
      <c r="N275" s="480">
        <f xml:space="preserve"> Update!N690</f>
        <v>149.44243306812567</v>
      </c>
      <c r="O275" s="480">
        <f xml:space="preserve"> Update!O690</f>
        <v>164.43538577326203</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197</v>
      </c>
      <c r="N278" s="472" t="s">
        <v>198</v>
      </c>
      <c r="O278" s="463" t="s">
        <v>199</v>
      </c>
      <c r="P278" s="463" t="s">
        <v>200</v>
      </c>
      <c r="Q278" s="463" t="s">
        <v>201</v>
      </c>
      <c r="R278" s="473"/>
    </row>
    <row r="279" spans="1:18" s="494" customFormat="1" ht="12" hidden="1" outlineLevel="2">
      <c r="A279" s="489"/>
      <c r="B279" s="484"/>
      <c r="C279" s="490"/>
      <c r="D279" s="464"/>
      <c r="E279" s="465" t="s">
        <v>600</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54.96892692166719</v>
      </c>
      <c r="N280" s="480">
        <f xml:space="preserve"> Update!N715</f>
        <v>55.073731190510671</v>
      </c>
      <c r="O280" s="480">
        <f xml:space="preserve"> Update!O715</f>
        <v>55.7109091630319</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197</v>
      </c>
      <c r="N283" s="472" t="s">
        <v>198</v>
      </c>
      <c r="O283" s="463" t="s">
        <v>199</v>
      </c>
      <c r="P283" s="463" t="s">
        <v>200</v>
      </c>
      <c r="Q283" s="463" t="s">
        <v>201</v>
      </c>
      <c r="R283" s="473"/>
    </row>
    <row r="284" spans="1:18" s="494" customFormat="1" ht="12" hidden="1" outlineLevel="2">
      <c r="A284" s="489"/>
      <c r="B284" s="484"/>
      <c r="C284" s="490"/>
      <c r="D284" s="464"/>
      <c r="E284" s="465" t="s">
        <v>605</v>
      </c>
      <c r="F284" s="491"/>
      <c r="G284" s="491"/>
      <c r="H284" s="491"/>
      <c r="I284" s="491"/>
      <c r="J284" s="492"/>
      <c r="K284" s="492"/>
      <c r="L284" s="492"/>
      <c r="M284" s="493">
        <f xml:space="preserve"> Inp!M$214</f>
        <v>0.30715000000000003</v>
      </c>
      <c r="N284" s="493">
        <f xml:space="preserve"> Inp!N$214</f>
        <v>0.30374999999999996</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42.209264759975191</v>
      </c>
      <c r="N285" s="480">
        <f xml:space="preserve"> Update!N723</f>
        <v>41.821614622794037</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197</v>
      </c>
      <c r="N288" s="637" t="s">
        <v>198</v>
      </c>
      <c r="O288" s="636" t="s">
        <v>199</v>
      </c>
      <c r="P288" s="636" t="s">
        <v>200</v>
      </c>
      <c r="Q288" s="636" t="s">
        <v>201</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1.0470923567005519E-2</v>
      </c>
      <c r="N289" s="493">
        <f xml:space="preserve"> Update!N$742</f>
        <v>7.2959579270049701E-2</v>
      </c>
      <c r="O289" s="493">
        <f xml:space="preserve"> Update!O$742</f>
        <v>0.11837656922235418</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197</v>
      </c>
      <c r="N295" s="472" t="s">
        <v>198</v>
      </c>
      <c r="O295" s="463" t="s">
        <v>199</v>
      </c>
      <c r="P295" s="463" t="s">
        <v>200</v>
      </c>
      <c r="Q295" s="463" t="s">
        <v>201</v>
      </c>
      <c r="R295" s="473"/>
    </row>
    <row r="296" spans="1:79" s="487" customFormat="1" ht="12" outlineLevel="1">
      <c r="A296" s="489"/>
      <c r="B296" s="561"/>
      <c r="C296" s="490"/>
      <c r="D296" s="464"/>
      <c r="E296" s="465" t="str">
        <f xml:space="preserve"> Update!E860</f>
        <v>Total Opening RCV - DMMY - nominal (year end prices)</v>
      </c>
      <c r="M296" s="626">
        <f xml:space="preserve"> Update!M860</f>
        <v>0</v>
      </c>
      <c r="N296" s="626">
        <f xml:space="preserve"> Update!N860</f>
        <v>0</v>
      </c>
      <c r="O296" s="626">
        <f xml:space="preserve"> Update!O860</f>
        <v>0</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0</v>
      </c>
      <c r="N297" s="626">
        <f xml:space="preserve"> Update!N861</f>
        <v>0</v>
      </c>
      <c r="O297" s="626">
        <f xml:space="preserve"> Update!O861</f>
        <v>0</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0</v>
      </c>
      <c r="N298" s="626">
        <f xml:space="preserve"> Update!N862</f>
        <v>0</v>
      </c>
      <c r="O298" s="626">
        <f xml:space="preserve"> Update!O862</f>
        <v>0</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0</v>
      </c>
      <c r="N299" s="626">
        <f xml:space="preserve"> Update!N863</f>
        <v>0</v>
      </c>
      <c r="O299" s="626">
        <f xml:space="preserve"> Update!O863</f>
        <v>0</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0</v>
      </c>
      <c r="N301" s="626">
        <f xml:space="preserve"> Update!N865</f>
        <v>0</v>
      </c>
      <c r="O301" s="626">
        <f xml:space="preserve"> Update!O865</f>
        <v>0</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197</v>
      </c>
      <c r="N305" s="472" t="s">
        <v>198</v>
      </c>
      <c r="O305" s="463" t="s">
        <v>199</v>
      </c>
      <c r="P305" s="463" t="s">
        <v>200</v>
      </c>
      <c r="Q305" s="463" t="s">
        <v>201</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0</v>
      </c>
      <c r="N306" s="480">
        <f xml:space="preserve"> Update!N843</f>
        <v>0</v>
      </c>
      <c r="O306" s="480">
        <f xml:space="preserve"> Update!O843</f>
        <v>0</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0</v>
      </c>
      <c r="N307" s="629">
        <f xml:space="preserve"> Update!N844</f>
        <v>0</v>
      </c>
      <c r="O307" s="629">
        <f xml:space="preserve"> Update!O844</f>
        <v>0</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0</v>
      </c>
      <c r="N308" s="480">
        <f xml:space="preserve"> Update!N845</f>
        <v>0</v>
      </c>
      <c r="O308" s="480">
        <f xml:space="preserve"> Update!O845</f>
        <v>0</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0</v>
      </c>
      <c r="N309" s="480">
        <f xml:space="preserve"> Update!N846</f>
        <v>0</v>
      </c>
      <c r="O309" s="480">
        <f xml:space="preserve"> Update!O846</f>
        <v>0</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197</v>
      </c>
      <c r="N312" s="472" t="s">
        <v>198</v>
      </c>
      <c r="O312" s="463" t="s">
        <v>199</v>
      </c>
      <c r="P312" s="463" t="s">
        <v>200</v>
      </c>
      <c r="Q312" s="463" t="s">
        <v>201</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0</v>
      </c>
      <c r="N313" s="480">
        <f xml:space="preserve"> Update!N848</f>
        <v>0</v>
      </c>
      <c r="O313" s="480">
        <f xml:space="preserve"> Update!O848</f>
        <v>0</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0</v>
      </c>
      <c r="N314" s="629">
        <f xml:space="preserve"> Update!N849</f>
        <v>0</v>
      </c>
      <c r="O314" s="629">
        <f xml:space="preserve"> Update!O849</f>
        <v>0</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0</v>
      </c>
      <c r="N315" s="480">
        <f xml:space="preserve"> Update!N850</f>
        <v>0</v>
      </c>
      <c r="O315" s="480">
        <f xml:space="preserve"> Update!O850</f>
        <v>0</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0</v>
      </c>
      <c r="N317" s="480">
        <f xml:space="preserve"> Update!N852</f>
        <v>0</v>
      </c>
      <c r="O317" s="480">
        <f xml:space="preserve"> Update!O852</f>
        <v>0</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197</v>
      </c>
      <c r="N320" s="472" t="s">
        <v>198</v>
      </c>
      <c r="O320" s="463" t="s">
        <v>199</v>
      </c>
      <c r="P320" s="463" t="s">
        <v>200</v>
      </c>
      <c r="Q320" s="463" t="s">
        <v>201</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0</v>
      </c>
      <c r="O321" s="480">
        <f xml:space="preserve"> Update!O854</f>
        <v>0</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v>
      </c>
      <c r="O322" s="629">
        <f xml:space="preserve"> Update!O855</f>
        <v>0</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0</v>
      </c>
      <c r="N323" s="480">
        <f xml:space="preserve"> Update!N856</f>
        <v>0</v>
      </c>
      <c r="O323" s="480">
        <f xml:space="preserve"> Update!O856</f>
        <v>0</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0</v>
      </c>
      <c r="N324" s="480">
        <f xml:space="preserve"> Update!N857</f>
        <v>0</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0</v>
      </c>
      <c r="N325" s="480">
        <f xml:space="preserve"> Update!N858</f>
        <v>0</v>
      </c>
      <c r="O325" s="480">
        <f xml:space="preserve"> Update!O858</f>
        <v>0</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197</v>
      </c>
      <c r="N328" s="472" t="s">
        <v>198</v>
      </c>
      <c r="O328" s="463" t="s">
        <v>199</v>
      </c>
      <c r="P328" s="463" t="s">
        <v>200</v>
      </c>
      <c r="Q328" s="463" t="s">
        <v>201</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0</v>
      </c>
      <c r="N329" s="480">
        <f xml:space="preserve"> Update!N867</f>
        <v>0</v>
      </c>
      <c r="O329" s="480">
        <f xml:space="preserve"> Update!O867</f>
        <v>0</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0</v>
      </c>
      <c r="N330" s="480">
        <f xml:space="preserve"> Update!N868</f>
        <v>0</v>
      </c>
      <c r="O330" s="480">
        <f xml:space="preserve"> Update!O868</f>
        <v>0</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0</v>
      </c>
      <c r="N331" s="480">
        <f xml:space="preserve"> Update!N869</f>
        <v>0</v>
      </c>
      <c r="O331" s="480">
        <f xml:space="preserve"> Update!O869</f>
        <v>0</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0</v>
      </c>
      <c r="N332" s="480">
        <f xml:space="preserve"> Update!N870</f>
        <v>0</v>
      </c>
      <c r="O332" s="480">
        <f xml:space="preserve"> Update!O870</f>
        <v>0</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197</v>
      </c>
      <c r="N335" s="472" t="s">
        <v>198</v>
      </c>
      <c r="O335" s="463" t="s">
        <v>199</v>
      </c>
      <c r="P335" s="463" t="s">
        <v>200</v>
      </c>
      <c r="Q335" s="463" t="s">
        <v>201</v>
      </c>
      <c r="R335" s="473"/>
    </row>
    <row r="336" spans="1:18" s="494" customFormat="1" ht="12" hidden="1" outlineLevel="2">
      <c r="A336" s="489"/>
      <c r="B336" s="484"/>
      <c r="C336" s="490"/>
      <c r="D336" s="464"/>
      <c r="E336" s="465" t="s">
        <v>600</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0</v>
      </c>
      <c r="N337" s="480">
        <f xml:space="preserve"> Update!N895</f>
        <v>0</v>
      </c>
      <c r="O337" s="480">
        <f xml:space="preserve"> Update!O895</f>
        <v>0</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197</v>
      </c>
      <c r="N340" s="472" t="s">
        <v>198</v>
      </c>
      <c r="O340" s="463" t="s">
        <v>199</v>
      </c>
      <c r="P340" s="463" t="s">
        <v>200</v>
      </c>
      <c r="Q340" s="463" t="s">
        <v>201</v>
      </c>
      <c r="R340" s="473"/>
    </row>
    <row r="341" spans="1:18" s="494" customFormat="1" ht="12" hidden="1" outlineLevel="2">
      <c r="A341" s="489"/>
      <c r="B341" s="484"/>
      <c r="C341" s="490"/>
      <c r="D341" s="464"/>
      <c r="E341" s="465" t="s">
        <v>605</v>
      </c>
      <c r="F341" s="491"/>
      <c r="G341" s="491"/>
      <c r="H341" s="491"/>
      <c r="I341" s="491"/>
      <c r="J341" s="492"/>
      <c r="K341" s="492"/>
      <c r="L341" s="492"/>
      <c r="M341" s="493">
        <f xml:space="preserve"> Inp!M$214</f>
        <v>0.30715000000000003</v>
      </c>
      <c r="N341" s="493">
        <f xml:space="preserve"> Inp!N$214</f>
        <v>0.30374999999999996</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0</v>
      </c>
      <c r="N342" s="480">
        <f xml:space="preserve"> Update!N903</f>
        <v>0</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197</v>
      </c>
      <c r="N345" s="637" t="s">
        <v>198</v>
      </c>
      <c r="O345" s="636" t="s">
        <v>199</v>
      </c>
      <c r="P345" s="636" t="s">
        <v>200</v>
      </c>
      <c r="Q345" s="636" t="s">
        <v>201</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0</v>
      </c>
      <c r="N346" s="493">
        <f xml:space="preserve"> Update!N$922</f>
        <v>0</v>
      </c>
      <c r="O346" s="493">
        <f xml:space="preserve"> Update!O$922</f>
        <v>0</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J3:CA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tabSelected="1" zoomScaleNormal="100" workbookViewId="0">
      <pane ySplit="5" topLeftCell="A49" activePane="bottomLeft" state="frozen"/>
      <selection pane="bottomLeft" sqref="A1:XFD1048576"/>
      <selection activeCell="A6" sqref="A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Northumbrian Water</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197</v>
      </c>
      <c r="N9" s="472" t="s">
        <v>198</v>
      </c>
      <c r="O9" s="463" t="s">
        <v>199</v>
      </c>
      <c r="P9" s="463" t="s">
        <v>200</v>
      </c>
      <c r="Q9" s="463" t="s">
        <v>201</v>
      </c>
      <c r="R9" s="473"/>
    </row>
    <row r="10" spans="1:79" s="487" customFormat="1" ht="12">
      <c r="A10" s="489"/>
      <c r="B10" s="561"/>
      <c r="C10" s="490"/>
      <c r="D10" s="464"/>
      <c r="E10" s="465" t="str">
        <f xml:space="preserve"> Update!E947</f>
        <v>Total: Opening RCV - nominal (year end prices)</v>
      </c>
      <c r="M10" s="626">
        <f xml:space="preserve"> Update!M947</f>
        <v>4146.0657746573415</v>
      </c>
      <c r="N10" s="626">
        <f xml:space="preserve"> Update!N947</f>
        <v>4295.5743413569808</v>
      </c>
      <c r="O10" s="626">
        <f xml:space="preserve"> Update!O947</f>
        <v>4531.3820856843722</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34.731456430674925</v>
      </c>
      <c r="N11" s="626">
        <f xml:space="preserve"> Update!N948</f>
        <v>203.80652305367289</v>
      </c>
      <c r="O11" s="626">
        <f xml:space="preserve"> Update!O948</f>
        <v>502.61142342765066</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225.13112544484167</v>
      </c>
      <c r="N12" s="626">
        <f xml:space="preserve"> Update!N949</f>
        <v>273.89076040112855</v>
      </c>
      <c r="O12" s="626">
        <f xml:space="preserve"> Update!O949</f>
        <v>314.98913701417388</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209.50727972636176</v>
      </c>
      <c r="N13" s="626">
        <f xml:space="preserve"> Update!N950</f>
        <v>225.45123052975833</v>
      </c>
      <c r="O13" s="626">
        <f xml:space="preserve"> Update!O950</f>
        <v>251.59881167632267</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4196.4210768064959</v>
      </c>
      <c r="N15" s="626">
        <f xml:space="preserve"> Update!N952</f>
        <v>4547.8203942820228</v>
      </c>
      <c r="O15" s="626">
        <f xml:space="preserve"> Update!O952</f>
        <v>5097.3838344498745</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197</v>
      </c>
      <c r="N18" s="472" t="s">
        <v>198</v>
      </c>
      <c r="O18" s="463" t="s">
        <v>199</v>
      </c>
      <c r="P18" s="463" t="s">
        <v>200</v>
      </c>
      <c r="Q18" s="463" t="s">
        <v>201</v>
      </c>
      <c r="R18" s="473"/>
    </row>
    <row r="19" spans="1:79" s="468" customFormat="1" ht="12">
      <c r="A19" s="483"/>
      <c r="B19" s="484"/>
      <c r="C19" s="485"/>
      <c r="D19" s="477"/>
      <c r="E19" s="495" t="str">
        <f xml:space="preserve"> Update!E140</f>
        <v>Total Opening RCV - WR - nominal (year end prices)</v>
      </c>
      <c r="M19" s="488">
        <f xml:space="preserve"> Update!M140</f>
        <v>313.09841713896191</v>
      </c>
      <c r="N19" s="488">
        <f xml:space="preserve"> Update!N140</f>
        <v>313.22434261251294</v>
      </c>
      <c r="O19" s="488">
        <f xml:space="preserve"> Update!O140</f>
        <v>317.19684011476113</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2.6228151274985163</v>
      </c>
      <c r="N20" s="626">
        <f xml:space="preserve"> Update!N141</f>
        <v>14.943358027989719</v>
      </c>
      <c r="O20" s="626">
        <f xml:space="preserve"> Update!O141</f>
        <v>35.478781568735485</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8.0237100523666118</v>
      </c>
      <c r="N21" s="626">
        <f xml:space="preserve"> Update!N142</f>
        <v>8.457923942577203</v>
      </c>
      <c r="O21" s="626">
        <f xml:space="preserve"> Update!O142</f>
        <v>7.2496082928251457</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17.756176475854634</v>
      </c>
      <c r="N22" s="626">
        <f xml:space="preserve"> Update!N143</f>
        <v>18.348583746415546</v>
      </c>
      <c r="O22" s="626">
        <f xml:space="preserve"> Update!O143</f>
        <v>19.564424413556669</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305.9887658429721</v>
      </c>
      <c r="N24" s="488">
        <f xml:space="preserve"> Update!N145</f>
        <v>318.2770408366643</v>
      </c>
      <c r="O24" s="488">
        <f xml:space="preserve"> Update!O145</f>
        <v>340.36080556276517</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197</v>
      </c>
      <c r="N27" s="472" t="s">
        <v>198</v>
      </c>
      <c r="O27" s="463" t="s">
        <v>199</v>
      </c>
      <c r="P27" s="463" t="s">
        <v>200</v>
      </c>
      <c r="Q27" s="463" t="s">
        <v>201</v>
      </c>
      <c r="R27" s="473"/>
    </row>
    <row r="28" spans="1:79" s="487" customFormat="1" ht="12">
      <c r="A28" s="489"/>
      <c r="B28" s="561"/>
      <c r="C28" s="490"/>
      <c r="D28" s="464"/>
      <c r="E28" s="465" t="str">
        <f xml:space="preserve"> Update!E320</f>
        <v>Total Opening RCV - WN - nominal (year end prices)</v>
      </c>
      <c r="M28" s="626">
        <f xml:space="preserve"> Update!M320</f>
        <v>1776.3938703896777</v>
      </c>
      <c r="N28" s="626">
        <f xml:space="preserve"> Update!N320</f>
        <v>1869.4475309700408</v>
      </c>
      <c r="O28" s="626">
        <f xml:space="preserve"> Update!O320</f>
        <v>1998.5711900644906</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14.880792941172313</v>
      </c>
      <c r="N29" s="626">
        <f xml:space="preserve"> Update!N321</f>
        <v>88.444709339941213</v>
      </c>
      <c r="O29" s="626">
        <f xml:space="preserve"> Update!O321</f>
        <v>220.89269957512084</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123.80522289611997</v>
      </c>
      <c r="N30" s="626">
        <f xml:space="preserve"> Update!N322</f>
        <v>145.38084345970995</v>
      </c>
      <c r="O30" s="626">
        <f xml:space="preserve"> Update!O322</f>
        <v>149.44978767482564</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88.767191461909789</v>
      </c>
      <c r="N31" s="626">
        <f xml:space="preserve"> Update!N323</f>
        <v>97.26490951170814</v>
      </c>
      <c r="O31" s="626">
        <f xml:space="preserve"> Update!O323</f>
        <v>109.89164272854948</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1826.3126947650601</v>
      </c>
      <c r="N33" s="626">
        <f xml:space="preserve"> Update!N325</f>
        <v>2006.0081742579841</v>
      </c>
      <c r="O33" s="626">
        <f xml:space="preserve"> Update!O325</f>
        <v>2259.0220345858875</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197</v>
      </c>
      <c r="N36" s="472" t="s">
        <v>198</v>
      </c>
      <c r="O36" s="463" t="s">
        <v>199</v>
      </c>
      <c r="P36" s="463" t="s">
        <v>200</v>
      </c>
      <c r="Q36" s="463" t="s">
        <v>201</v>
      </c>
      <c r="R36" s="473"/>
    </row>
    <row r="37" spans="1:79" s="487" customFormat="1" ht="12">
      <c r="A37" s="489"/>
      <c r="B37" s="561"/>
      <c r="C37" s="490"/>
      <c r="D37" s="464"/>
      <c r="E37" s="465" t="str">
        <f xml:space="preserve"> Update!E500</f>
        <v>Total Opening RCV - WWN - nominal (year end prices)</v>
      </c>
      <c r="M37" s="626">
        <f xml:space="preserve"> Update!M500</f>
        <v>1912.4731424957431</v>
      </c>
      <c r="N37" s="626">
        <f xml:space="preserve"> Update!N500</f>
        <v>1965.5039323370377</v>
      </c>
      <c r="O37" s="626">
        <f xml:space="preserve"> Update!O500</f>
        <v>2062.7277527024435</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16.020724521408852</v>
      </c>
      <c r="N38" s="626">
        <f xml:space="preserve"> Update!N501</f>
        <v>93.452706043767733</v>
      </c>
      <c r="O38" s="626">
        <f xml:space="preserve"> Update!O501</f>
        <v>229.36333525192484</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82.834589492969215</v>
      </c>
      <c r="N39" s="626">
        <f xml:space="preserve"> Update!N502</f>
        <v>108.97063951391152</v>
      </c>
      <c r="O39" s="626">
        <f xml:space="preserve"> Update!O502</f>
        <v>146.26650539871198</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91.206886789656338</v>
      </c>
      <c r="N40" s="626">
        <f xml:space="preserve"> Update!N503</f>
        <v>97.852362661778315</v>
      </c>
      <c r="O40" s="626">
        <f xml:space="preserve"> Update!O503</f>
        <v>109.50988697226745</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1920.1215697204645</v>
      </c>
      <c r="N42" s="488">
        <f xml:space="preserve"> Update!N505</f>
        <v>2070.0749152329386</v>
      </c>
      <c r="O42" s="488">
        <f xml:space="preserve"> Update!O505</f>
        <v>2328.8477063808127</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197</v>
      </c>
      <c r="N45" s="472" t="s">
        <v>198</v>
      </c>
      <c r="O45" s="463" t="s">
        <v>199</v>
      </c>
      <c r="P45" s="463" t="s">
        <v>200</v>
      </c>
      <c r="Q45" s="463" t="s">
        <v>201</v>
      </c>
      <c r="R45" s="473"/>
    </row>
    <row r="46" spans="1:79" s="487" customFormat="1" ht="12">
      <c r="A46" s="489"/>
      <c r="B46" s="561"/>
      <c r="C46" s="490"/>
      <c r="D46" s="464"/>
      <c r="E46" s="465" t="str">
        <f xml:space="preserve"> Update!E680</f>
        <v>Total Opening RCV - BR - nominal (year end prices)</v>
      </c>
      <c r="M46" s="626">
        <f xml:space="preserve"> Update!M680</f>
        <v>144.10034463295938</v>
      </c>
      <c r="N46" s="626">
        <f xml:space="preserve"> Update!N680</f>
        <v>147.39853543738872</v>
      </c>
      <c r="O46" s="626">
        <f xml:space="preserve"> Update!O680</f>
        <v>152.88630280267699</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1.2071238405952449</v>
      </c>
      <c r="N47" s="626">
        <f xml:space="preserve"> Update!N681</f>
        <v>6.9657496419742291</v>
      </c>
      <c r="O47" s="626">
        <f xml:space="preserve"> Update!O681</f>
        <v>16.876607031869479</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10.46760300338585</v>
      </c>
      <c r="N48" s="626">
        <f xml:space="preserve"> Update!N682</f>
        <v>11.081353484929863</v>
      </c>
      <c r="O48" s="626">
        <f xml:space="preserve"> Update!O682</f>
        <v>12.023235647811052</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11.777024998941016</v>
      </c>
      <c r="N49" s="626">
        <f xml:space="preserve"> Update!N683</f>
        <v>11.98537460985632</v>
      </c>
      <c r="O49" s="626">
        <f xml:space="preserve"> Update!O683</f>
        <v>12.632857561949049</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143.99804647799942</v>
      </c>
      <c r="N51" s="488">
        <f xml:space="preserve"> Update!N685</f>
        <v>153.4602639544365</v>
      </c>
      <c r="O51" s="488">
        <f xml:space="preserve"> Update!O685</f>
        <v>169.1532879204085</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197</v>
      </c>
      <c r="N54" s="472" t="s">
        <v>198</v>
      </c>
      <c r="O54" s="463" t="s">
        <v>199</v>
      </c>
      <c r="P54" s="463" t="s">
        <v>200</v>
      </c>
      <c r="Q54" s="463" t="s">
        <v>201</v>
      </c>
      <c r="R54" s="473"/>
    </row>
    <row r="55" spans="1:18" s="487" customFormat="1" ht="12">
      <c r="A55" s="489"/>
      <c r="B55" s="561"/>
      <c r="C55" s="490"/>
      <c r="D55" s="464"/>
      <c r="E55" s="465" t="str">
        <f xml:space="preserve"> Update!E860</f>
        <v>Total Opening RCV - DMMY - nominal (year end prices)</v>
      </c>
      <c r="M55" s="626">
        <f xml:space="preserve"> Update!M860</f>
        <v>0</v>
      </c>
      <c r="N55" s="626">
        <f xml:space="preserve"> Update!N860</f>
        <v>0</v>
      </c>
      <c r="O55" s="626">
        <f xml:space="preserve"> Update!O860</f>
        <v>0</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0</v>
      </c>
      <c r="N56" s="626">
        <f xml:space="preserve"> Update!N861</f>
        <v>0</v>
      </c>
      <c r="O56" s="626">
        <f xml:space="preserve"> Update!O861</f>
        <v>0</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0</v>
      </c>
      <c r="N57" s="626">
        <f xml:space="preserve"> Update!N862</f>
        <v>0</v>
      </c>
      <c r="O57" s="626">
        <f xml:space="preserve"> Update!O862</f>
        <v>0</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0</v>
      </c>
      <c r="N58" s="626">
        <f xml:space="preserve"> Update!N863</f>
        <v>0</v>
      </c>
      <c r="O58" s="626">
        <f xml:space="preserve"> Update!O863</f>
        <v>0</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0</v>
      </c>
      <c r="N60" s="488">
        <f xml:space="preserve"> Update!N865</f>
        <v>0</v>
      </c>
      <c r="O60" s="488">
        <f xml:space="preserve"> Update!O865</f>
        <v>0</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197</v>
      </c>
      <c r="N64" s="472" t="s">
        <v>198</v>
      </c>
      <c r="O64" s="463" t="s">
        <v>199</v>
      </c>
      <c r="P64" s="463" t="s">
        <v>200</v>
      </c>
      <c r="Q64" s="463" t="s">
        <v>201</v>
      </c>
      <c r="R64" s="473"/>
    </row>
    <row r="65" spans="1:18" s="468" customFormat="1" ht="12">
      <c r="A65" s="483"/>
      <c r="B65" s="484"/>
      <c r="C65" s="485"/>
      <c r="D65" s="477"/>
      <c r="E65" s="478" t="s">
        <v>1275</v>
      </c>
      <c r="F65" s="486"/>
      <c r="G65" s="486"/>
      <c r="H65" s="486"/>
      <c r="I65" s="486"/>
      <c r="J65" s="486"/>
      <c r="K65" s="486"/>
      <c r="L65" s="486"/>
      <c r="M65" s="480">
        <f xml:space="preserve"> Update!M954</f>
        <v>2029.0073844524522</v>
      </c>
      <c r="N65" s="480">
        <f xml:space="preserve"> Update!N954</f>
        <v>2041.3809642856038</v>
      </c>
      <c r="O65" s="480">
        <f xml:space="preserve"> Update!O954</f>
        <v>2191.7415872607394</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2027.6481075455522</v>
      </c>
      <c r="N66" s="480">
        <f xml:space="preserve"> Update!N955</f>
        <v>1999.4645998670353</v>
      </c>
      <c r="O66" s="480">
        <f xml:space="preserve"> Update!O955</f>
        <v>2068.7639195830934</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109.36240929578413</v>
      </c>
      <c r="N67" s="480">
        <f xml:space="preserve"> Update!N956</f>
        <v>351.38297252455675</v>
      </c>
      <c r="O67" s="480">
        <f xml:space="preserve"> Update!O956</f>
        <v>655.03689844308224</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4166.0179012937888</v>
      </c>
      <c r="N68" s="480">
        <f xml:space="preserve"> Update!N957</f>
        <v>4392.2285366771957</v>
      </c>
      <c r="O68" s="480">
        <f xml:space="preserve"> Update!O957</f>
        <v>4915.5424052869148</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197</v>
      </c>
      <c r="N72" s="472" t="s">
        <v>198</v>
      </c>
      <c r="O72" s="463" t="s">
        <v>199</v>
      </c>
      <c r="P72" s="463" t="s">
        <v>200</v>
      </c>
      <c r="Q72" s="463" t="s">
        <v>201</v>
      </c>
      <c r="R72" s="473"/>
    </row>
    <row r="73" spans="1:18" s="494" customFormat="1" ht="12">
      <c r="A73" s="489"/>
      <c r="B73" s="484"/>
      <c r="C73" s="490"/>
      <c r="D73" s="464"/>
      <c r="E73" s="465" t="s">
        <v>600</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1591.6969334325245</v>
      </c>
      <c r="N74" s="480">
        <f xml:space="preserve"> Update!N994</f>
        <v>1618.6594984436424</v>
      </c>
      <c r="O74" s="480">
        <f xml:space="preserve"> Update!O994</f>
        <v>1665.3917594451245</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197</v>
      </c>
      <c r="N78" s="472" t="s">
        <v>198</v>
      </c>
      <c r="O78" s="463" t="s">
        <v>199</v>
      </c>
      <c r="P78" s="463" t="s">
        <v>200</v>
      </c>
      <c r="Q78" s="463" t="s">
        <v>201</v>
      </c>
      <c r="R78" s="473"/>
    </row>
    <row r="79" spans="1:18" s="494" customFormat="1" ht="12">
      <c r="A79" s="489"/>
      <c r="B79" s="484"/>
      <c r="C79" s="490"/>
      <c r="D79" s="464"/>
      <c r="E79" s="465" t="s">
        <v>605</v>
      </c>
      <c r="F79" s="491"/>
      <c r="G79" s="491"/>
      <c r="H79" s="491"/>
      <c r="I79" s="491"/>
      <c r="J79" s="492"/>
      <c r="K79" s="492"/>
      <c r="L79" s="492"/>
      <c r="M79" s="493">
        <f xml:space="preserve"> Inp!M$214</f>
        <v>0.30715000000000003</v>
      </c>
      <c r="N79" s="493">
        <f xml:space="preserve"> Inp!N$214</f>
        <v>0.30374999999999996</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1222.2242827594998</v>
      </c>
      <c r="N80" s="480">
        <f xml:space="preserve"> Update!N1014</f>
        <v>1229.1695566306407</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197</v>
      </c>
      <c r="N84" s="637" t="s">
        <v>198</v>
      </c>
      <c r="O84" s="636" t="s">
        <v>199</v>
      </c>
      <c r="P84" s="636" t="s">
        <v>200</v>
      </c>
      <c r="Q84" s="636" t="s">
        <v>201</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1.0470923567005519E-2</v>
      </c>
      <c r="N85" s="493">
        <f xml:space="preserve"> Update!N$1033</f>
        <v>7.3185638041903589E-2</v>
      </c>
      <c r="O85" s="493">
        <f xml:space="preserve"> Update!O$1033</f>
        <v>0.11950102984596378</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J3:CA3">
    <cfRule type="cellIs" dxfId="5" priority="1" operator="equal">
      <formula>"Post-Fcst"</formula>
    </cfRule>
    <cfRule type="cellIs" dxfId="4" priority="2" operator="equal">
      <formula>"Forecast"</formula>
    </cfRule>
    <cfRule type="cellIs" dxfId="3"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455"/>
    </row>
    <row r="2" spans="1:8"/>
    <row r="3" spans="1:8" ht="25.5">
      <c r="A3" s="75" t="s">
        <v>533</v>
      </c>
      <c r="B3" s="75" t="s">
        <v>191</v>
      </c>
      <c r="C3" s="75" t="s">
        <v>527</v>
      </c>
      <c r="D3" s="75" t="s">
        <v>1429</v>
      </c>
      <c r="E3" s="75" t="s">
        <v>1430</v>
      </c>
      <c r="F3" s="75" t="s">
        <v>1431</v>
      </c>
    </row>
    <row r="4" spans="1:8">
      <c r="A4" s="76"/>
      <c r="B4" s="76"/>
      <c r="C4" s="76"/>
      <c r="D4" s="76"/>
      <c r="E4" s="76"/>
      <c r="F4" s="76"/>
    </row>
    <row r="5" spans="1:8">
      <c r="A5" s="264">
        <v>2020</v>
      </c>
      <c r="B5" s="392" t="s">
        <v>1432</v>
      </c>
      <c r="C5" s="76" t="s">
        <v>1433</v>
      </c>
      <c r="D5" s="389" t="s">
        <v>1434</v>
      </c>
      <c r="E5" s="76" t="b">
        <v>1</v>
      </c>
      <c r="F5" s="76" t="s">
        <v>1435</v>
      </c>
    </row>
    <row r="6" spans="1:8">
      <c r="A6" s="264">
        <v>2021</v>
      </c>
      <c r="B6" s="76" t="s">
        <v>1436</v>
      </c>
      <c r="C6" s="76" t="s">
        <v>1437</v>
      </c>
      <c r="D6" s="389" t="s">
        <v>1438</v>
      </c>
      <c r="E6" s="76" t="b">
        <v>0</v>
      </c>
      <c r="F6" s="76" t="s">
        <v>1439</v>
      </c>
    </row>
    <row r="7" spans="1:8">
      <c r="A7" s="264">
        <v>2022</v>
      </c>
      <c r="B7" s="76" t="s">
        <v>1440</v>
      </c>
      <c r="C7" s="76" t="s">
        <v>1441</v>
      </c>
      <c r="D7" s="389" t="s">
        <v>1442</v>
      </c>
      <c r="E7" s="77"/>
      <c r="F7" s="77"/>
    </row>
    <row r="8" spans="1:8">
      <c r="A8" s="264">
        <v>2023</v>
      </c>
      <c r="B8" s="392" t="s">
        <v>202</v>
      </c>
      <c r="C8" s="76" t="s">
        <v>1443</v>
      </c>
      <c r="D8" s="389" t="s">
        <v>492</v>
      </c>
      <c r="E8" s="78"/>
      <c r="F8" s="78"/>
    </row>
    <row r="9" spans="1:8">
      <c r="A9" s="264">
        <v>2024</v>
      </c>
      <c r="B9" s="76" t="s">
        <v>1444</v>
      </c>
      <c r="C9" s="76" t="s">
        <v>1445</v>
      </c>
      <c r="D9" s="389" t="s">
        <v>1446</v>
      </c>
      <c r="E9" s="78"/>
      <c r="F9" s="78"/>
    </row>
    <row r="10" spans="1:8">
      <c r="A10" s="264">
        <v>2025</v>
      </c>
      <c r="B10" s="76" t="s">
        <v>1447</v>
      </c>
      <c r="C10" s="76" t="s">
        <v>1448</v>
      </c>
      <c r="D10" s="389" t="s">
        <v>1449</v>
      </c>
      <c r="E10" s="78"/>
      <c r="F10" s="78"/>
    </row>
    <row r="11" spans="1:8">
      <c r="A11" s="77"/>
      <c r="B11" s="76" t="s">
        <v>1450</v>
      </c>
      <c r="C11" s="76" t="s">
        <v>1451</v>
      </c>
      <c r="D11" s="78"/>
      <c r="E11" s="78"/>
      <c r="F11" s="78"/>
    </row>
    <row r="12" spans="1:8">
      <c r="A12" s="78"/>
      <c r="B12" s="76" t="s">
        <v>1452</v>
      </c>
      <c r="C12" s="76" t="s">
        <v>1453</v>
      </c>
      <c r="D12" s="78"/>
      <c r="E12" s="78"/>
      <c r="F12" s="78"/>
    </row>
    <row r="13" spans="1:8">
      <c r="A13" s="78"/>
      <c r="B13" s="76" t="s">
        <v>1454</v>
      </c>
      <c r="C13" s="76" t="s">
        <v>1455</v>
      </c>
      <c r="D13" s="78"/>
      <c r="E13" s="78"/>
      <c r="F13" s="78"/>
    </row>
    <row r="14" spans="1:8">
      <c r="A14" s="78"/>
      <c r="B14" s="76" t="s">
        <v>1456</v>
      </c>
      <c r="C14" s="76" t="s">
        <v>1455</v>
      </c>
      <c r="D14" s="78"/>
      <c r="E14" s="78"/>
      <c r="F14" s="78"/>
    </row>
    <row r="15" spans="1:8">
      <c r="A15" s="78"/>
      <c r="B15" s="76" t="s">
        <v>1457</v>
      </c>
      <c r="C15" s="76" t="s">
        <v>1458</v>
      </c>
      <c r="D15" s="78"/>
      <c r="E15" s="78"/>
      <c r="F15" s="78"/>
    </row>
    <row r="16" spans="1:8">
      <c r="A16" s="78"/>
      <c r="B16" s="392" t="s">
        <v>1459</v>
      </c>
      <c r="C16" s="76" t="s">
        <v>1460</v>
      </c>
      <c r="D16" s="78"/>
      <c r="E16" s="78"/>
      <c r="F16" s="78"/>
    </row>
    <row r="17" spans="1:6">
      <c r="A17" s="78"/>
      <c r="B17" s="76" t="s">
        <v>1461</v>
      </c>
      <c r="C17" s="76" t="s">
        <v>1462</v>
      </c>
      <c r="D17" s="78"/>
      <c r="E17" s="78"/>
      <c r="F17" s="78"/>
    </row>
    <row r="18" spans="1:6">
      <c r="A18" s="78"/>
      <c r="B18" s="392" t="s">
        <v>1463</v>
      </c>
      <c r="C18" s="76" t="s">
        <v>1464</v>
      </c>
      <c r="D18" s="78"/>
      <c r="E18" s="78"/>
      <c r="F18" s="78"/>
    </row>
    <row r="19" spans="1:6">
      <c r="A19" s="78"/>
      <c r="B19" s="76" t="s">
        <v>1465</v>
      </c>
      <c r="C19" s="76" t="s">
        <v>1466</v>
      </c>
      <c r="D19" s="78"/>
      <c r="E19" s="78"/>
      <c r="F19" s="78"/>
    </row>
    <row r="20" spans="1:6">
      <c r="A20" s="78"/>
      <c r="B20" s="76" t="s">
        <v>1467</v>
      </c>
      <c r="C20" s="76" t="s">
        <v>1468</v>
      </c>
      <c r="D20" s="78"/>
      <c r="E20" s="78"/>
      <c r="F20" s="78"/>
    </row>
    <row r="21" spans="1:6">
      <c r="A21" s="78"/>
      <c r="B21" s="76" t="s">
        <v>1469</v>
      </c>
      <c r="C21" s="76" t="s">
        <v>1470</v>
      </c>
      <c r="D21" s="78"/>
      <c r="E21" s="78"/>
      <c r="F21" s="78"/>
    </row>
    <row r="22" spans="1:6">
      <c r="A22" s="78"/>
      <c r="B22" s="76" t="s">
        <v>1471</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Northumbrian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1</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1.0884120171673819</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1.1806332960179113</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1.2166959859267552</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1.0884120171673819</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149.91973275907526</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150.57014521642085</v>
      </c>
      <c r="N29" s="181">
        <f xml:space="preserve"> PR19FDPublishedTables!N$28</f>
        <v>143.51395598312567</v>
      </c>
      <c r="O29" s="181">
        <f xml:space="preserve"> PR19FDPublishedTables!O$28</f>
        <v>136.94777721412891</v>
      </c>
      <c r="P29" s="181">
        <f xml:space="preserve"> PR19FDPublishedTables!P$28</f>
        <v>130.71304522629555</v>
      </c>
      <c r="Q29" s="181">
        <f xml:space="preserve"> PR19FDPublishedTables!Q$28</f>
        <v>124.76215780863915</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8.3867570885546598</v>
      </c>
      <c r="N30" s="181">
        <f xml:space="preserve"> PR19FDPublishedTables!N$29</f>
        <v>7.9937273482601201</v>
      </c>
      <c r="O30" s="181">
        <f xml:space="preserve"> PR19FDPublishedTables!O$29</f>
        <v>7.6279911908269593</v>
      </c>
      <c r="P30" s="181">
        <f xml:space="preserve"> PR19FDPublishedTables!P$29</f>
        <v>7.2807166191046351</v>
      </c>
      <c r="Q30" s="181">
        <f xml:space="preserve"> PR19FDPublishedTables!Q$29</f>
        <v>6.9492521899412001</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142.18338812786618</v>
      </c>
      <c r="N31" s="181">
        <f xml:space="preserve"> PR19FDPublishedTables!N$30</f>
        <v>135.52022863486556</v>
      </c>
      <c r="O31" s="181">
        <f xml:space="preserve"> PR19FDPublishedTables!O$30</f>
        <v>129.31978602330196</v>
      </c>
      <c r="P31" s="181">
        <f xml:space="preserve"> PR19FDPublishedTables!P$30</f>
        <v>123.43232860719091</v>
      </c>
      <c r="Q31" s="181">
        <f xml:space="preserve"> PR19FDPublishedTables!Q$30</f>
        <v>117.81290561869794</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146.3767666721435</v>
      </c>
      <c r="N32" s="181">
        <f xml:space="preserve"> PR19FDPublishedTables!N$34</f>
        <v>139.51709230899561</v>
      </c>
      <c r="O32" s="181">
        <f xml:space="preserve"> PR19FDPublishedTables!O$34</f>
        <v>133.13378161871543</v>
      </c>
      <c r="P32" s="181">
        <f xml:space="preserve"> PR19FDPublishedTables!P$34</f>
        <v>127.07268691674324</v>
      </c>
      <c r="Q32" s="181">
        <f xml:space="preserve"> PR19FDPublishedTables!Q$34</f>
        <v>121.28753171366854</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149.91973275907526</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149.91973275907529</v>
      </c>
      <c r="N35" s="181">
        <f xml:space="preserve"> PR19FDPublishedTables!N$72</f>
        <v>141.56920364439523</v>
      </c>
      <c r="O35" s="181">
        <f xml:space="preserve"> PR19FDPublishedTables!O$72</f>
        <v>133.68379900140226</v>
      </c>
      <c r="P35" s="181">
        <f xml:space="preserve"> PR19FDPublishedTables!P$72</f>
        <v>126.23761139702451</v>
      </c>
      <c r="Q35" s="181">
        <f xml:space="preserve"> PR19FDPublishedTables!Q$72</f>
        <v>119.20617644221034</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8.3505291146805085</v>
      </c>
      <c r="N36" s="181">
        <f xml:space="preserve"> PR19FDPublishedTables!N$73</f>
        <v>7.8854046429928042</v>
      </c>
      <c r="O36" s="181">
        <f xml:space="preserve"> PR19FDPublishedTables!O$73</f>
        <v>7.4461876043781041</v>
      </c>
      <c r="P36" s="181">
        <f xml:space="preserve"> PR19FDPublishedTables!P$73</f>
        <v>7.0314349548142419</v>
      </c>
      <c r="Q36" s="181">
        <f xml:space="preserve"> PR19FDPublishedTables!Q$73</f>
        <v>6.6397840278310936</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141.56920364439478</v>
      </c>
      <c r="N38" s="181">
        <f xml:space="preserve"> PR19FDPublishedTables!N$75</f>
        <v>133.68379900140243</v>
      </c>
      <c r="O38" s="181">
        <f xml:space="preserve"> PR19FDPublishedTables!O$75</f>
        <v>126.23761139702415</v>
      </c>
      <c r="P38" s="181">
        <f xml:space="preserve"> PR19FDPublishedTables!P$75</f>
        <v>119.20617644221026</v>
      </c>
      <c r="Q38" s="181">
        <f xml:space="preserve"> PR19FDPublishedTables!Q$75</f>
        <v>112.56639241437924</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145.74446820173503</v>
      </c>
      <c r="N39" s="181">
        <f xml:space="preserve"> PR19FDPublishedTables!N$79</f>
        <v>137.62650132289883</v>
      </c>
      <c r="O39" s="181">
        <f xml:space="preserve"> PR19FDPublishedTables!O$79</f>
        <v>129.96070519921321</v>
      </c>
      <c r="P39" s="181">
        <f xml:space="preserve"> PR19FDPublishedTables!P$79</f>
        <v>122.72189391961739</v>
      </c>
      <c r="Q39" s="181">
        <f xml:space="preserve"> PR19FDPublishedTables!Q$79</f>
        <v>115.88628442829479</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7.4606652164391782</v>
      </c>
      <c r="O42" s="181">
        <f xml:space="preserve"> PR19FDPublishedTables!O$110</f>
        <v>14.548957645264206</v>
      </c>
      <c r="P42" s="181">
        <f xml:space="preserve"> PR19FDPublishedTables!P$110</f>
        <v>19.762448697590212</v>
      </c>
      <c r="Q42" s="181">
        <f xml:space="preserve"> PR19FDPublishedTables!Q$110</f>
        <v>23.386193256490426</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7.6226464535776994</v>
      </c>
      <c r="N43" s="181">
        <f xml:space="preserve"> PR19FDPublishedTables!N$111</f>
        <v>7.5661514181595484</v>
      </c>
      <c r="O43" s="181">
        <f xml:space="preserve"> PR19FDPublishedTables!O$111</f>
        <v>5.9584385719026862</v>
      </c>
      <c r="P43" s="181">
        <f xml:space="preserve"> PR19FDPublishedTables!P$111</f>
        <v>4.560560540023304</v>
      </c>
      <c r="Q43" s="181">
        <f xml:space="preserve"> PR19FDPublishedTables!Q$111</f>
        <v>4.5412694673190312</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0.161981237138526</v>
      </c>
      <c r="N44" s="181">
        <f xml:space="preserve"> PR19FDPublishedTables!N$112</f>
        <v>0.47785898933455567</v>
      </c>
      <c r="O44" s="181">
        <f xml:space="preserve"> PR19FDPublishedTables!O$112</f>
        <v>0.74494751957665961</v>
      </c>
      <c r="P44" s="181">
        <f xml:space="preserve"> PR19FDPublishedTables!P$112</f>
        <v>0.9368159811230784</v>
      </c>
      <c r="Q44" s="181">
        <f xml:space="preserve"> PR19FDPublishedTables!Q$112</f>
        <v>1.0904151895813692</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7.4606652164391738</v>
      </c>
      <c r="N45" s="181">
        <f xml:space="preserve"> PR19FDPublishedTables!N$113</f>
        <v>14.548957645264172</v>
      </c>
      <c r="O45" s="181">
        <f xml:space="preserve"> PR19FDPublishedTables!O$113</f>
        <v>19.762448697590234</v>
      </c>
      <c r="P45" s="181">
        <f xml:space="preserve"> PR19FDPublishedTables!P$113</f>
        <v>23.386193256490436</v>
      </c>
      <c r="Q45" s="181">
        <f xml:space="preserve"> PR19FDPublishedTables!Q$113</f>
        <v>26.837047534228088</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3.7303326082195869</v>
      </c>
      <c r="N46" s="181">
        <f xml:space="preserve"> PR19FDPublishedTables!N$117</f>
        <v>11.004811430851674</v>
      </c>
      <c r="O46" s="181">
        <f xml:space="preserve"> PR19FDPublishedTables!O$117</f>
        <v>17.15570317142722</v>
      </c>
      <c r="P46" s="181">
        <f xml:space="preserve"> PR19FDPublishedTables!P$117</f>
        <v>21.574320977040323</v>
      </c>
      <c r="Q46" s="181">
        <f xml:space="preserve"> PR19FDPublishedTables!Q$117</f>
        <v>25.111620395359257</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146.3767666721435</v>
      </c>
      <c r="N48" s="196">
        <f t="shared" si="4"/>
        <v>139.51709230899561</v>
      </c>
      <c r="O48" s="196">
        <f t="shared" si="4"/>
        <v>133.13378161871543</v>
      </c>
      <c r="P48" s="196">
        <f t="shared" si="4"/>
        <v>127.07268691674324</v>
      </c>
      <c r="Q48" s="196">
        <f t="shared" si="4"/>
        <v>121.28753171366854</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145.74446820173503</v>
      </c>
      <c r="N49" s="196">
        <f t="shared" si="5"/>
        <v>137.62650132289883</v>
      </c>
      <c r="O49" s="196">
        <f t="shared" si="5"/>
        <v>129.96070519921321</v>
      </c>
      <c r="P49" s="196">
        <f t="shared" si="5"/>
        <v>122.72189391961739</v>
      </c>
      <c r="Q49" s="196">
        <f t="shared" si="5"/>
        <v>115.88628442829479</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3.7303326082195869</v>
      </c>
      <c r="N50" s="196">
        <f t="shared" si="6"/>
        <v>11.004811430851674</v>
      </c>
      <c r="O50" s="196">
        <f t="shared" si="6"/>
        <v>17.15570317142722</v>
      </c>
      <c r="P50" s="196">
        <f t="shared" si="6"/>
        <v>21.574320977040323</v>
      </c>
      <c r="Q50" s="196">
        <f t="shared" si="6"/>
        <v>25.111620395359257</v>
      </c>
    </row>
    <row r="51" spans="1:17" s="259" customFormat="1" hidden="1" outlineLevel="2">
      <c r="A51" s="256"/>
      <c r="B51" s="257"/>
      <c r="C51" s="258"/>
      <c r="D51" s="255"/>
      <c r="E51" s="320" t="s">
        <v>968</v>
      </c>
      <c r="F51" s="379"/>
      <c r="G51" s="320" t="s">
        <v>255</v>
      </c>
      <c r="H51" s="379"/>
      <c r="I51" s="379"/>
      <c r="J51" s="320">
        <f t="shared" ref="J51:Q51" si="7" xml:space="preserve"> SUM(J48:J50)</f>
        <v>0</v>
      </c>
      <c r="K51" s="320">
        <f t="shared" si="7"/>
        <v>0</v>
      </c>
      <c r="L51" s="320">
        <f t="shared" si="7"/>
        <v>0</v>
      </c>
      <c r="M51" s="320">
        <f t="shared" si="7"/>
        <v>295.85156748209812</v>
      </c>
      <c r="N51" s="320">
        <f t="shared" si="7"/>
        <v>288.14840506274606</v>
      </c>
      <c r="O51" s="320">
        <f xml:space="preserve"> SUM(O48:O50)</f>
        <v>280.25018998935587</v>
      </c>
      <c r="P51" s="320">
        <f t="shared" si="7"/>
        <v>271.36890181340095</v>
      </c>
      <c r="Q51" s="320">
        <f t="shared" si="7"/>
        <v>262.2854365373226</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1.1806332960179113</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1.2166959859267552</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255</v>
      </c>
      <c r="H60" s="196"/>
      <c r="I60" s="196"/>
      <c r="J60" s="196">
        <f t="shared" ref="J60:Q60" si="10" xml:space="preserve"> J29 * J56</f>
        <v>0</v>
      </c>
      <c r="K60" s="196">
        <f t="shared" si="10"/>
        <v>0</v>
      </c>
      <c r="L60" s="196">
        <f t="shared" si="10"/>
        <v>0</v>
      </c>
      <c r="M60" s="196">
        <f t="shared" si="10"/>
        <v>158.49235499991721</v>
      </c>
      <c r="N60" s="196">
        <f t="shared" si="10"/>
        <v>160.42900245035159</v>
      </c>
      <c r="O60" s="196">
        <f t="shared" si="10"/>
        <v>166.62381081802218</v>
      </c>
      <c r="P60" s="196">
        <f t="shared" si="10"/>
        <v>0</v>
      </c>
      <c r="Q60" s="196">
        <f t="shared" si="10"/>
        <v>0</v>
      </c>
    </row>
    <row r="61" spans="1:17" s="259" customFormat="1" hidden="1" outlineLevel="2">
      <c r="A61" s="256"/>
      <c r="B61" s="257"/>
      <c r="C61" s="258"/>
      <c r="D61" s="255"/>
      <c r="E61" s="196" t="s">
        <v>259</v>
      </c>
      <c r="F61" s="196"/>
      <c r="G61" s="196" t="s">
        <v>255</v>
      </c>
      <c r="H61" s="196"/>
      <c r="I61" s="196"/>
      <c r="J61" s="196">
        <f t="shared" ref="J61:Q61" si="11" xml:space="preserve"> J30 * J56</f>
        <v>0</v>
      </c>
      <c r="K61" s="196">
        <f t="shared" si="11"/>
        <v>0</v>
      </c>
      <c r="L61" s="196">
        <f t="shared" si="11"/>
        <v>0</v>
      </c>
      <c r="M61" s="196">
        <f t="shared" si="11"/>
        <v>8.8280241734954075</v>
      </c>
      <c r="N61" s="196">
        <f t="shared" si="11"/>
        <v>8.935895436484607</v>
      </c>
      <c r="O61" s="196">
        <f t="shared" si="11"/>
        <v>9.2809462625638108</v>
      </c>
      <c r="P61" s="196">
        <f t="shared" si="11"/>
        <v>0</v>
      </c>
      <c r="Q61" s="196">
        <f t="shared" si="11"/>
        <v>0</v>
      </c>
    </row>
    <row r="62" spans="1:17" s="259" customFormat="1" hidden="1" outlineLevel="2">
      <c r="A62" s="256"/>
      <c r="B62" s="257"/>
      <c r="C62" s="258"/>
      <c r="D62" s="255"/>
      <c r="E62" s="196" t="s">
        <v>1477</v>
      </c>
      <c r="F62" s="196"/>
      <c r="G62" s="196" t="s">
        <v>255</v>
      </c>
      <c r="H62" s="196"/>
      <c r="I62" s="196"/>
      <c r="J62" s="196">
        <f t="shared" ref="J62:Q62" si="12" xml:space="preserve"> IF( J$10 = 1, J28 * J56, J31 * J56)</f>
        <v>0</v>
      </c>
      <c r="K62" s="196">
        <f t="shared" si="12"/>
        <v>0</v>
      </c>
      <c r="L62" s="196">
        <f t="shared" si="12"/>
        <v>156.22532842765622</v>
      </c>
      <c r="M62" s="196">
        <f t="shared" si="12"/>
        <v>149.66433082642178</v>
      </c>
      <c r="N62" s="196">
        <f t="shared" si="12"/>
        <v>151.49310701386699</v>
      </c>
      <c r="O62" s="196">
        <f t="shared" si="12"/>
        <v>157.34286455545839</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255</v>
      </c>
      <c r="H64" s="196"/>
      <c r="I64" s="196"/>
      <c r="J64" s="196">
        <f t="shared" ref="J64:Q64" si="13" xml:space="preserve"> J35 * J56</f>
        <v>0</v>
      </c>
      <c r="K64" s="196">
        <f t="shared" si="13"/>
        <v>0</v>
      </c>
      <c r="L64" s="196">
        <f t="shared" si="13"/>
        <v>0</v>
      </c>
      <c r="M64" s="196">
        <f t="shared" si="13"/>
        <v>157.80772125703402</v>
      </c>
      <c r="N64" s="196">
        <f t="shared" si="13"/>
        <v>158.25503493912086</v>
      </c>
      <c r="O64" s="196">
        <f t="shared" si="13"/>
        <v>162.65254162844531</v>
      </c>
      <c r="P64" s="196">
        <f t="shared" si="13"/>
        <v>0</v>
      </c>
      <c r="Q64" s="196">
        <f t="shared" si="13"/>
        <v>0</v>
      </c>
    </row>
    <row r="65" spans="1:17" s="259" customFormat="1" hidden="1" outlineLevel="2">
      <c r="A65" s="256"/>
      <c r="B65" s="257"/>
      <c r="C65" s="258"/>
      <c r="D65" s="255"/>
      <c r="E65" s="196" t="s">
        <v>271</v>
      </c>
      <c r="F65" s="196"/>
      <c r="G65" s="196" t="s">
        <v>255</v>
      </c>
      <c r="H65" s="196"/>
      <c r="I65" s="196"/>
      <c r="J65" s="196">
        <f t="shared" ref="J65:Q65" si="14" xml:space="preserve"> J36 * J56</f>
        <v>0</v>
      </c>
      <c r="K65" s="196">
        <f t="shared" si="14"/>
        <v>0</v>
      </c>
      <c r="L65" s="196">
        <f t="shared" si="14"/>
        <v>0</v>
      </c>
      <c r="M65" s="196">
        <f t="shared" si="14"/>
        <v>8.7898900740168102</v>
      </c>
      <c r="N65" s="196">
        <f t="shared" si="14"/>
        <v>8.8148054461090215</v>
      </c>
      <c r="O65" s="196">
        <f t="shared" si="14"/>
        <v>9.0597465687044014</v>
      </c>
      <c r="P65" s="196">
        <f t="shared" si="14"/>
        <v>0</v>
      </c>
      <c r="Q65" s="196">
        <f t="shared" si="14"/>
        <v>0</v>
      </c>
    </row>
    <row r="66" spans="1:17" s="259" customFormat="1" hidden="1" outlineLevel="2">
      <c r="A66" s="256"/>
      <c r="B66" s="257"/>
      <c r="C66" s="258"/>
      <c r="D66" s="255"/>
      <c r="E66" s="196" t="s">
        <v>273</v>
      </c>
      <c r="F66" s="196"/>
      <c r="G66" s="196" t="s">
        <v>255</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255</v>
      </c>
      <c r="H67" s="196"/>
      <c r="I67" s="196"/>
      <c r="J67" s="196">
        <f t="shared" ref="J67:Q67" si="16" xml:space="preserve"> IF( J$10 = 1, J34 * J56, J38 * J56)</f>
        <v>0</v>
      </c>
      <c r="K67" s="196">
        <f t="shared" si="16"/>
        <v>0</v>
      </c>
      <c r="L67" s="196">
        <f t="shared" si="16"/>
        <v>156.22532842765622</v>
      </c>
      <c r="M67" s="196">
        <f t="shared" si="16"/>
        <v>149.01783118301722</v>
      </c>
      <c r="N67" s="196">
        <f t="shared" si="16"/>
        <v>149.44022949301186</v>
      </c>
      <c r="O67" s="196">
        <f t="shared" si="16"/>
        <v>153.59279505974089</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255</v>
      </c>
      <c r="H69" s="196"/>
      <c r="I69" s="196"/>
      <c r="J69" s="196">
        <f t="shared" ref="J69:Q69" si="17" xml:space="preserve"> J42 * J56</f>
        <v>0</v>
      </c>
      <c r="K69" s="196">
        <f t="shared" si="17"/>
        <v>0</v>
      </c>
      <c r="L69" s="196">
        <f t="shared" si="17"/>
        <v>0</v>
      </c>
      <c r="M69" s="196">
        <f t="shared" si="17"/>
        <v>0</v>
      </c>
      <c r="N69" s="196">
        <f t="shared" si="17"/>
        <v>8.3400047757732061</v>
      </c>
      <c r="O69" s="196">
        <f t="shared" si="17"/>
        <v>17.701658366411337</v>
      </c>
      <c r="P69" s="196">
        <f t="shared" si="17"/>
        <v>0</v>
      </c>
      <c r="Q69" s="196">
        <f t="shared" si="17"/>
        <v>0</v>
      </c>
    </row>
    <row r="70" spans="1:17" s="259" customFormat="1" hidden="1" outlineLevel="2">
      <c r="A70" s="256"/>
      <c r="B70" s="257"/>
      <c r="C70" s="258"/>
      <c r="D70" s="255"/>
      <c r="E70" s="196" t="s">
        <v>281</v>
      </c>
      <c r="F70" s="196"/>
      <c r="G70" s="196" t="s">
        <v>255</v>
      </c>
      <c r="H70" s="196"/>
      <c r="I70" s="196"/>
      <c r="J70" s="196">
        <f t="shared" ref="J70:Q70" si="18" xml:space="preserve"> J43 * J56</f>
        <v>0</v>
      </c>
      <c r="K70" s="196">
        <f t="shared" si="18"/>
        <v>0</v>
      </c>
      <c r="L70" s="196">
        <f t="shared" si="18"/>
        <v>0</v>
      </c>
      <c r="M70" s="196">
        <f t="shared" si="18"/>
        <v>8.0237100523666118</v>
      </c>
      <c r="N70" s="196">
        <f t="shared" si="18"/>
        <v>8.457923942577203</v>
      </c>
      <c r="O70" s="196">
        <f t="shared" si="18"/>
        <v>7.2496082928251457</v>
      </c>
      <c r="P70" s="196">
        <f t="shared" si="18"/>
        <v>0</v>
      </c>
      <c r="Q70" s="196">
        <f t="shared" si="18"/>
        <v>0</v>
      </c>
    </row>
    <row r="71" spans="1:17" s="259" customFormat="1" hidden="1" outlineLevel="2">
      <c r="A71" s="256"/>
      <c r="B71" s="257"/>
      <c r="C71" s="258"/>
      <c r="D71" s="255"/>
      <c r="E71" s="196" t="s">
        <v>283</v>
      </c>
      <c r="F71" s="196"/>
      <c r="G71" s="196" t="s">
        <v>255</v>
      </c>
      <c r="H71" s="196"/>
      <c r="I71" s="196"/>
      <c r="J71" s="196">
        <f t="shared" ref="J71:Q71" si="19" xml:space="preserve"> J44 * J56</f>
        <v>0</v>
      </c>
      <c r="K71" s="196">
        <f t="shared" si="19"/>
        <v>0</v>
      </c>
      <c r="L71" s="196">
        <f t="shared" si="19"/>
        <v>0</v>
      </c>
      <c r="M71" s="196">
        <f t="shared" si="19"/>
        <v>0.17050383861279039</v>
      </c>
      <c r="N71" s="196">
        <f t="shared" si="19"/>
        <v>0.5341810867501271</v>
      </c>
      <c r="O71" s="196">
        <f t="shared" si="19"/>
        <v>0.90637465679501461</v>
      </c>
      <c r="P71" s="196">
        <f t="shared" si="19"/>
        <v>0</v>
      </c>
      <c r="Q71" s="196">
        <f t="shared" si="19"/>
        <v>0</v>
      </c>
    </row>
    <row r="72" spans="1:17" s="259" customFormat="1" hidden="1" outlineLevel="2">
      <c r="A72" s="256"/>
      <c r="B72" s="257"/>
      <c r="C72" s="258"/>
      <c r="D72" s="255"/>
      <c r="E72" s="196" t="s">
        <v>1481</v>
      </c>
      <c r="F72" s="196"/>
      <c r="G72" s="196" t="s">
        <v>255</v>
      </c>
      <c r="H72" s="196"/>
      <c r="I72" s="196"/>
      <c r="J72" s="196">
        <f t="shared" ref="J72:Q72" si="20" xml:space="preserve"> IF(J$10 = 1, J41 * J56, J45 * J56)</f>
        <v>0</v>
      </c>
      <c r="K72" s="196">
        <f t="shared" si="20"/>
        <v>0</v>
      </c>
      <c r="L72" s="196">
        <f t="shared" si="20"/>
        <v>0</v>
      </c>
      <c r="M72" s="196">
        <f t="shared" si="20"/>
        <v>7.8532062137538228</v>
      </c>
      <c r="N72" s="196">
        <f t="shared" si="20"/>
        <v>16.263747631600285</v>
      </c>
      <c r="O72" s="196">
        <f t="shared" si="20"/>
        <v>24.044892002441468</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255</v>
      </c>
      <c r="H74" s="196"/>
      <c r="I74" s="196"/>
      <c r="J74" s="196">
        <f t="shared" ref="J74:Q74" si="21" xml:space="preserve"> J32 * J55</f>
        <v>0</v>
      </c>
      <c r="K74" s="196">
        <f t="shared" si="21"/>
        <v>0</v>
      </c>
      <c r="L74" s="196">
        <f t="shared" si="21"/>
        <v>0</v>
      </c>
      <c r="M74" s="196">
        <f t="shared" si="21"/>
        <v>153.24732176862111</v>
      </c>
      <c r="N74" s="196">
        <f t="shared" si="21"/>
        <v>151.43171365762888</v>
      </c>
      <c r="O74" s="196">
        <f t="shared" si="21"/>
        <v>157.18217540383282</v>
      </c>
      <c r="P74" s="196">
        <f t="shared" si="21"/>
        <v>0</v>
      </c>
      <c r="Q74" s="196">
        <f t="shared" si="21"/>
        <v>0</v>
      </c>
    </row>
    <row r="75" spans="1:17" s="259" customFormat="1" hidden="1" outlineLevel="2">
      <c r="A75" s="256"/>
      <c r="B75" s="257"/>
      <c r="C75" s="258"/>
      <c r="D75" s="255"/>
      <c r="E75" s="196" t="s">
        <v>1483</v>
      </c>
      <c r="F75" s="196"/>
      <c r="G75" s="196" t="s">
        <v>255</v>
      </c>
      <c r="H75" s="196"/>
      <c r="I75" s="196"/>
      <c r="J75" s="196">
        <f t="shared" ref="J75:Q75" si="22" xml:space="preserve"> J39 * J55</f>
        <v>0</v>
      </c>
      <c r="K75" s="196">
        <f t="shared" si="22"/>
        <v>0</v>
      </c>
      <c r="L75" s="196">
        <f t="shared" si="22"/>
        <v>0</v>
      </c>
      <c r="M75" s="196">
        <f t="shared" si="22"/>
        <v>152.58534480771769</v>
      </c>
      <c r="N75" s="196">
        <f t="shared" si="22"/>
        <v>149.37966807588589</v>
      </c>
      <c r="O75" s="196">
        <f t="shared" si="22"/>
        <v>153.43593573215921</v>
      </c>
      <c r="P75" s="196">
        <f t="shared" si="22"/>
        <v>0</v>
      </c>
      <c r="Q75" s="196">
        <f t="shared" si="22"/>
        <v>0</v>
      </c>
    </row>
    <row r="76" spans="1:17" s="259" customFormat="1" hidden="1" outlineLevel="2">
      <c r="A76" s="256"/>
      <c r="B76" s="257"/>
      <c r="C76" s="258"/>
      <c r="D76" s="255"/>
      <c r="E76" s="196" t="s">
        <v>1484</v>
      </c>
      <c r="F76" s="196"/>
      <c r="G76" s="196" t="s">
        <v>255</v>
      </c>
      <c r="H76" s="196"/>
      <c r="I76" s="196"/>
      <c r="J76" s="196">
        <f t="shared" ref="J76:Q76" si="23" xml:space="preserve"> J46 * J55</f>
        <v>0</v>
      </c>
      <c r="K76" s="196">
        <f t="shared" si="23"/>
        <v>0</v>
      </c>
      <c r="L76" s="196">
        <f t="shared" si="23"/>
        <v>0</v>
      </c>
      <c r="M76" s="196">
        <f t="shared" si="23"/>
        <v>3.9054249831616077</v>
      </c>
      <c r="N76" s="196">
        <f t="shared" si="23"/>
        <v>11.944611415511007</v>
      </c>
      <c r="O76" s="196">
        <f t="shared" si="23"/>
        <v>20.254594380787054</v>
      </c>
      <c r="P76" s="196">
        <f t="shared" si="23"/>
        <v>0</v>
      </c>
      <c r="Q76" s="196">
        <f t="shared" si="23"/>
        <v>0</v>
      </c>
    </row>
    <row r="77" spans="1:17" s="192" customFormat="1" hidden="1" outlineLevel="2">
      <c r="A77" s="188"/>
      <c r="B77" s="304"/>
      <c r="C77" s="190"/>
      <c r="D77" s="191"/>
      <c r="E77" s="211" t="s">
        <v>1485</v>
      </c>
      <c r="F77" s="243"/>
      <c r="G77" s="243" t="s">
        <v>255</v>
      </c>
      <c r="H77" s="243"/>
      <c r="I77" s="243"/>
      <c r="J77" s="243">
        <f t="shared" ref="J77:Q77" si="24" xml:space="preserve"> SUM(J74:J76)</f>
        <v>0</v>
      </c>
      <c r="K77" s="243">
        <f t="shared" si="24"/>
        <v>0</v>
      </c>
      <c r="L77" s="243">
        <f t="shared" si="24"/>
        <v>0</v>
      </c>
      <c r="M77" s="243">
        <f t="shared" si="24"/>
        <v>309.73809155950039</v>
      </c>
      <c r="N77" s="243">
        <f t="shared" si="24"/>
        <v>312.75599314902576</v>
      </c>
      <c r="O77" s="243">
        <f t="shared" si="24"/>
        <v>330.87270551677909</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156.22532842765622</v>
      </c>
      <c r="M81" s="318">
        <f t="shared" si="25"/>
        <v>149.66433082642178</v>
      </c>
      <c r="N81" s="318">
        <f t="shared" si="25"/>
        <v>151.49310701386699</v>
      </c>
      <c r="O81" s="318">
        <f t="shared" si="25"/>
        <v>157.34286455545839</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156.22532842765622</v>
      </c>
      <c r="M82" s="318">
        <f t="shared" si="26"/>
        <v>149.01783118301722</v>
      </c>
      <c r="N82" s="318">
        <f t="shared" si="26"/>
        <v>149.44022949301186</v>
      </c>
      <c r="O82" s="318">
        <f t="shared" si="26"/>
        <v>153.59279505974089</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7.8532062137538228</v>
      </c>
      <c r="N83" s="318">
        <f t="shared" si="27"/>
        <v>16.263747631600285</v>
      </c>
      <c r="O83" s="318">
        <f t="shared" si="27"/>
        <v>24.044892002441468</v>
      </c>
      <c r="P83" s="318">
        <f t="shared" si="27"/>
        <v>0</v>
      </c>
      <c r="Q83" s="318">
        <f t="shared" si="27"/>
        <v>0</v>
      </c>
    </row>
    <row r="84" spans="1:17" s="192" customFormat="1" hidden="1" outlineLevel="2">
      <c r="A84" s="188"/>
      <c r="B84" s="304"/>
      <c r="C84" s="190"/>
      <c r="D84" s="191"/>
      <c r="E84" s="243" t="s">
        <v>995</v>
      </c>
      <c r="F84" s="243"/>
      <c r="G84" s="243" t="s">
        <v>255</v>
      </c>
      <c r="H84" s="243"/>
      <c r="I84" s="243"/>
      <c r="J84" s="319">
        <f t="shared" ref="J84:Q84" si="28" xml:space="preserve"> SUM(J81:J83)</f>
        <v>0</v>
      </c>
      <c r="K84" s="319">
        <f t="shared" si="28"/>
        <v>0</v>
      </c>
      <c r="L84" s="319">
        <f t="shared" si="28"/>
        <v>312.45065685531245</v>
      </c>
      <c r="M84" s="319">
        <f t="shared" si="28"/>
        <v>306.53536822319285</v>
      </c>
      <c r="N84" s="319">
        <f t="shared" si="28"/>
        <v>317.19708413847911</v>
      </c>
      <c r="O84" s="319">
        <f t="shared" si="28"/>
        <v>334.98055161764074</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255</v>
      </c>
      <c r="H86" s="318"/>
      <c r="I86" s="318"/>
      <c r="J86" s="318">
        <f t="shared" ref="J86:Q88" si="29" xml:space="preserve"> I81 * J$21</f>
        <v>0</v>
      </c>
      <c r="K86" s="318">
        <f t="shared" si="29"/>
        <v>0</v>
      </c>
      <c r="L86" s="318">
        <f t="shared" si="29"/>
        <v>0</v>
      </c>
      <c r="M86" s="318">
        <f xml:space="preserve"> L81 * M$21</f>
        <v>157.80772125703399</v>
      </c>
      <c r="N86" s="318">
        <f xml:space="preserve"> M81 * N$21</f>
        <v>158.94160930973689</v>
      </c>
      <c r="O86" s="318">
        <f t="shared" ref="O86:Q86" si="30" xml:space="preserve"> N81 * O$21</f>
        <v>164.88691819191703</v>
      </c>
      <c r="P86" s="318">
        <f t="shared" si="30"/>
        <v>0</v>
      </c>
      <c r="Q86" s="318">
        <f t="shared" si="30"/>
        <v>0</v>
      </c>
    </row>
    <row r="87" spans="1:17" s="200" customFormat="1" hidden="1" outlineLevel="2">
      <c r="A87" s="314"/>
      <c r="B87" s="315"/>
      <c r="C87" s="316"/>
      <c r="D87" s="317" t="s">
        <v>719</v>
      </c>
      <c r="E87" s="318" t="s">
        <v>997</v>
      </c>
      <c r="F87" s="318"/>
      <c r="G87" s="318" t="s">
        <v>255</v>
      </c>
      <c r="H87" s="318"/>
      <c r="I87" s="318"/>
      <c r="J87" s="318">
        <f t="shared" si="29"/>
        <v>0</v>
      </c>
      <c r="K87" s="318">
        <f t="shared" si="29"/>
        <v>0</v>
      </c>
      <c r="L87" s="318">
        <f t="shared" si="29"/>
        <v>0</v>
      </c>
      <c r="M87" s="318">
        <f t="shared" ref="M87:M88" si="31" xml:space="preserve"> L82 * M$21</f>
        <v>157.80772125703399</v>
      </c>
      <c r="N87" s="318">
        <f t="shared" si="29"/>
        <v>158.25503493912041</v>
      </c>
      <c r="O87" s="318">
        <f t="shared" si="29"/>
        <v>162.6525416284455</v>
      </c>
      <c r="P87" s="318">
        <f t="shared" si="29"/>
        <v>0</v>
      </c>
      <c r="Q87" s="318">
        <f t="shared" si="29"/>
        <v>0</v>
      </c>
    </row>
    <row r="88" spans="1:17" s="200" customFormat="1" hidden="1" outlineLevel="2">
      <c r="A88" s="314"/>
      <c r="B88" s="315"/>
      <c r="C88" s="316"/>
      <c r="D88" s="317" t="s">
        <v>719</v>
      </c>
      <c r="E88" s="318" t="s">
        <v>998</v>
      </c>
      <c r="F88" s="318"/>
      <c r="G88" s="318" t="s">
        <v>255</v>
      </c>
      <c r="H88" s="318"/>
      <c r="I88" s="318"/>
      <c r="J88" s="318">
        <f t="shared" si="29"/>
        <v>0</v>
      </c>
      <c r="K88" s="318">
        <f t="shared" si="29"/>
        <v>0</v>
      </c>
      <c r="L88" s="318">
        <f t="shared" si="29"/>
        <v>0</v>
      </c>
      <c r="M88" s="318">
        <f t="shared" si="31"/>
        <v>0</v>
      </c>
      <c r="N88" s="318">
        <f t="shared" si="29"/>
        <v>8.3400047757732025</v>
      </c>
      <c r="O88" s="318">
        <f t="shared" si="29"/>
        <v>17.701658366411298</v>
      </c>
      <c r="P88" s="318">
        <f t="shared" si="29"/>
        <v>0</v>
      </c>
      <c r="Q88" s="318">
        <f t="shared" si="29"/>
        <v>0</v>
      </c>
    </row>
    <row r="89" spans="1:17" s="192" customFormat="1" hidden="1" outlineLevel="2">
      <c r="A89" s="188"/>
      <c r="B89" s="304"/>
      <c r="C89" s="190"/>
      <c r="D89" s="191"/>
      <c r="E89" s="243" t="s">
        <v>999</v>
      </c>
      <c r="F89" s="243"/>
      <c r="G89" s="243" t="s">
        <v>255</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315.61544251406798</v>
      </c>
      <c r="N89" s="319">
        <f t="shared" ref="N89" si="36" xml:space="preserve"> SUM(N86:N88)</f>
        <v>325.53664902463049</v>
      </c>
      <c r="O89" s="319">
        <f t="shared" ref="O89" si="37" xml:space="preserve"> SUM(O86:O88)</f>
        <v>345.24111818677386</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315.61544251406798</v>
      </c>
      <c r="N91" s="196">
        <f t="shared" si="40"/>
        <v>325.53664902463049</v>
      </c>
      <c r="O91" s="196">
        <f t="shared" si="40"/>
        <v>345.24111818677386</v>
      </c>
      <c r="P91" s="196">
        <f t="shared" si="40"/>
        <v>0</v>
      </c>
      <c r="Q91" s="196">
        <f t="shared" si="40"/>
        <v>0</v>
      </c>
    </row>
    <row r="92" spans="1:17" s="259" customFormat="1" hidden="1" outlineLevel="2">
      <c r="A92" s="256"/>
      <c r="B92" s="257"/>
      <c r="C92" s="258"/>
      <c r="D92" s="255" t="s">
        <v>631</v>
      </c>
      <c r="E92" s="196" t="s">
        <v>1000</v>
      </c>
      <c r="F92" s="196"/>
      <c r="G92" s="196" t="s">
        <v>255</v>
      </c>
      <c r="H92" s="196"/>
      <c r="I92" s="196"/>
      <c r="J92" s="196">
        <f t="shared" ref="J92:Q92" si="41" xml:space="preserve"> I84</f>
        <v>0</v>
      </c>
      <c r="K92" s="196">
        <f t="shared" si="41"/>
        <v>0</v>
      </c>
      <c r="L92" s="196">
        <f t="shared" si="41"/>
        <v>0</v>
      </c>
      <c r="M92" s="196">
        <f t="shared" si="41"/>
        <v>312.45065685531245</v>
      </c>
      <c r="N92" s="196">
        <f t="shared" si="41"/>
        <v>306.53536822319285</v>
      </c>
      <c r="O92" s="196">
        <f t="shared" si="41"/>
        <v>317.19708413847911</v>
      </c>
      <c r="P92" s="196">
        <f t="shared" si="41"/>
        <v>334.98055161764074</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1</v>
      </c>
      <c r="P93" s="266">
        <f t="shared" si="42"/>
        <v>0</v>
      </c>
      <c r="Q93" s="266">
        <f t="shared" si="42"/>
        <v>0</v>
      </c>
    </row>
    <row r="94" spans="1:17" s="259" customFormat="1" hidden="1" outlineLevel="2">
      <c r="A94" s="256"/>
      <c r="B94" s="257"/>
      <c r="C94" s="258"/>
      <c r="D94" s="255"/>
      <c r="E94" s="320" t="s">
        <v>1001</v>
      </c>
      <c r="F94" s="320"/>
      <c r="G94" s="320" t="s">
        <v>255</v>
      </c>
      <c r="H94" s="320"/>
      <c r="I94" s="320"/>
      <c r="J94" s="320">
        <f t="shared" ref="J94:Q94" si="43" xml:space="preserve"> J93 * (J91 - J92)</f>
        <v>0</v>
      </c>
      <c r="K94" s="320">
        <f t="shared" si="43"/>
        <v>0</v>
      </c>
      <c r="L94" s="320">
        <f t="shared" si="43"/>
        <v>0</v>
      </c>
      <c r="M94" s="320">
        <f t="shared" si="43"/>
        <v>3.1647856587555339</v>
      </c>
      <c r="N94" s="320">
        <f t="shared" si="43"/>
        <v>19.001280801437645</v>
      </c>
      <c r="O94" s="320">
        <f t="shared" si="43"/>
        <v>28.044034048294748</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309.73809155950039</v>
      </c>
      <c r="N99" s="195">
        <f t="shared" si="44"/>
        <v>312.75599314902576</v>
      </c>
      <c r="O99" s="195">
        <f t="shared" si="44"/>
        <v>330.87270551677909</v>
      </c>
      <c r="P99" s="195">
        <f t="shared" si="44"/>
        <v>0</v>
      </c>
      <c r="Q99" s="195">
        <f t="shared" si="44"/>
        <v>0</v>
      </c>
    </row>
    <row r="100" spans="1:17" s="192" customFormat="1" hidden="1" outlineLevel="2">
      <c r="A100" s="188"/>
      <c r="B100" s="269"/>
      <c r="C100" s="190"/>
      <c r="D100" s="191"/>
      <c r="E100" s="195" t="s">
        <v>1486</v>
      </c>
      <c r="G100" s="192" t="s">
        <v>255</v>
      </c>
      <c r="J100" s="195">
        <f t="shared" ref="J100:Q100" si="45" xml:space="preserve"> J98 * J99</f>
        <v>0</v>
      </c>
      <c r="K100" s="195">
        <f t="shared" si="45"/>
        <v>0</v>
      </c>
      <c r="L100" s="195">
        <f t="shared" si="45"/>
        <v>0</v>
      </c>
      <c r="M100" s="195">
        <f t="shared" si="45"/>
        <v>123.89523662380016</v>
      </c>
      <c r="N100" s="195">
        <f t="shared" si="45"/>
        <v>125.10239725961031</v>
      </c>
      <c r="O100" s="195">
        <f t="shared" si="45"/>
        <v>132.34908220671164</v>
      </c>
      <c r="P100" s="195">
        <f t="shared" si="45"/>
        <v>0</v>
      </c>
      <c r="Q100" s="195">
        <f t="shared" si="45"/>
        <v>0</v>
      </c>
    </row>
    <row r="101" spans="1:17" s="240" customFormat="1" hidden="1" outlineLevel="2">
      <c r="A101" s="237"/>
      <c r="B101" s="307"/>
      <c r="C101" s="238"/>
      <c r="D101" s="239"/>
      <c r="E101" s="196" t="s">
        <v>1003</v>
      </c>
      <c r="G101" s="240" t="s">
        <v>255</v>
      </c>
      <c r="J101" s="196">
        <f t="shared" ref="J101:Q101" si="46" xml:space="preserve"> J51 * J$13</f>
        <v>0</v>
      </c>
      <c r="K101" s="196">
        <f t="shared" si="46"/>
        <v>0</v>
      </c>
      <c r="L101" s="196">
        <f t="shared" si="46"/>
        <v>0</v>
      </c>
      <c r="M101" s="196">
        <f t="shared" si="46"/>
        <v>295.85156748209812</v>
      </c>
      <c r="N101" s="196">
        <f t="shared" si="46"/>
        <v>288.14840506274606</v>
      </c>
      <c r="O101" s="196">
        <f t="shared" si="46"/>
        <v>280.25018998935587</v>
      </c>
      <c r="P101" s="196">
        <f t="shared" si="46"/>
        <v>0</v>
      </c>
      <c r="Q101" s="196">
        <f t="shared" si="46"/>
        <v>0</v>
      </c>
    </row>
    <row r="102" spans="1:17" s="240" customFormat="1" hidden="1" outlineLevel="2">
      <c r="A102" s="237"/>
      <c r="B102" s="307"/>
      <c r="C102" s="238"/>
      <c r="D102" s="239"/>
      <c r="E102" s="196" t="s">
        <v>1004</v>
      </c>
      <c r="G102" s="240" t="s">
        <v>255</v>
      </c>
      <c r="J102" s="196">
        <f t="shared" ref="J102:Q102" si="47" xml:space="preserve"> J98 * J101</f>
        <v>0</v>
      </c>
      <c r="K102" s="196">
        <f t="shared" si="47"/>
        <v>0</v>
      </c>
      <c r="L102" s="196">
        <f t="shared" si="47"/>
        <v>0</v>
      </c>
      <c r="M102" s="196">
        <f t="shared" si="47"/>
        <v>118.34062699283925</v>
      </c>
      <c r="N102" s="196">
        <f xml:space="preserve"> N98 * N101</f>
        <v>115.25936202509843</v>
      </c>
      <c r="O102" s="196">
        <f t="shared" si="47"/>
        <v>112.10007599574236</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0.30715000000000003</v>
      </c>
      <c r="N106" s="291">
        <f xml:space="preserve"> Inp!N$214</f>
        <v>0.30374999999999996</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309.73809155950039</v>
      </c>
      <c r="N107" s="195">
        <f t="shared" si="48"/>
        <v>312.75599314902576</v>
      </c>
      <c r="O107" s="195">
        <f t="shared" si="48"/>
        <v>330.87270551677909</v>
      </c>
      <c r="P107" s="195">
        <f t="shared" si="48"/>
        <v>0</v>
      </c>
      <c r="Q107" s="195">
        <f t="shared" si="48"/>
        <v>0</v>
      </c>
    </row>
    <row r="108" spans="1:17" s="192" customFormat="1" hidden="1" outlineLevel="2">
      <c r="A108" s="188"/>
      <c r="B108" s="304"/>
      <c r="C108" s="190"/>
      <c r="D108" s="191"/>
      <c r="E108" s="195" t="s">
        <v>1487</v>
      </c>
      <c r="G108" s="192" t="s">
        <v>255</v>
      </c>
      <c r="J108" s="195">
        <f t="shared" ref="J108:Q108" si="49" xml:space="preserve"> J106 * J107</f>
        <v>0</v>
      </c>
      <c r="K108" s="195">
        <f t="shared" si="49"/>
        <v>0</v>
      </c>
      <c r="L108" s="195">
        <f t="shared" si="49"/>
        <v>0</v>
      </c>
      <c r="M108" s="195">
        <f t="shared" si="49"/>
        <v>95.136054822500554</v>
      </c>
      <c r="N108" s="195">
        <f t="shared" si="49"/>
        <v>94.999632919016562</v>
      </c>
      <c r="O108" s="195">
        <f t="shared" si="49"/>
        <v>0</v>
      </c>
      <c r="P108" s="195">
        <f t="shared" si="49"/>
        <v>0</v>
      </c>
      <c r="Q108" s="195">
        <f t="shared" si="49"/>
        <v>0</v>
      </c>
    </row>
    <row r="109" spans="1:17" s="259" customFormat="1" hidden="1" outlineLevel="2">
      <c r="A109" s="256"/>
      <c r="B109" s="257"/>
      <c r="C109" s="258"/>
      <c r="D109" s="255"/>
      <c r="E109" s="196" t="s">
        <v>1003</v>
      </c>
      <c r="F109" s="240"/>
      <c r="G109" s="240" t="s">
        <v>255</v>
      </c>
      <c r="H109" s="240"/>
      <c r="I109" s="240"/>
      <c r="J109" s="196">
        <f t="shared" ref="J109:Q109" si="50" xml:space="preserve"> J51 * J$13</f>
        <v>0</v>
      </c>
      <c r="K109" s="196">
        <f t="shared" si="50"/>
        <v>0</v>
      </c>
      <c r="L109" s="196">
        <f t="shared" si="50"/>
        <v>0</v>
      </c>
      <c r="M109" s="196">
        <f t="shared" si="50"/>
        <v>295.85156748209812</v>
      </c>
      <c r="N109" s="196">
        <f t="shared" si="50"/>
        <v>288.14840506274606</v>
      </c>
      <c r="O109" s="196">
        <f t="shared" si="50"/>
        <v>280.25018998935587</v>
      </c>
      <c r="P109" s="196">
        <f t="shared" si="50"/>
        <v>0</v>
      </c>
      <c r="Q109" s="196">
        <f t="shared" si="50"/>
        <v>0</v>
      </c>
    </row>
    <row r="110" spans="1:17" s="259" customFormat="1" hidden="1" outlineLevel="2">
      <c r="A110" s="256"/>
      <c r="B110" s="257"/>
      <c r="C110" s="258"/>
      <c r="D110" s="255"/>
      <c r="E110" s="196" t="s">
        <v>1006</v>
      </c>
      <c r="F110" s="240"/>
      <c r="G110" s="240" t="s">
        <v>255</v>
      </c>
      <c r="H110" s="240"/>
      <c r="I110" s="240"/>
      <c r="J110" s="196">
        <f t="shared" ref="J110:Q110" si="51" xml:space="preserve"> J106 * J109</f>
        <v>0</v>
      </c>
      <c r="K110" s="196">
        <f t="shared" si="51"/>
        <v>0</v>
      </c>
      <c r="L110" s="196">
        <f t="shared" si="51"/>
        <v>0</v>
      </c>
      <c r="M110" s="196">
        <f t="shared" si="51"/>
        <v>90.870808952126453</v>
      </c>
      <c r="N110" s="196">
        <f t="shared" si="51"/>
        <v>87.525078037809109</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850.58396895529972</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854.27414635386833</v>
      </c>
      <c r="N118" s="181">
        <f xml:space="preserve"> PR19FDPublishedTables!N$203</f>
        <v>820.96587522030723</v>
      </c>
      <c r="O118" s="181">
        <f xml:space="preserve"> PR19FDPublishedTables!O$203</f>
        <v>789.87529845612698</v>
      </c>
      <c r="P118" s="181">
        <f xml:space="preserve"> PR19FDPublishedTables!P$203</f>
        <v>760.14256645759178</v>
      </c>
      <c r="Q118" s="181">
        <f xml:space="preserve"> PR19FDPublishedTables!Q$203</f>
        <v>731.52904321748201</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40.91973161035029</v>
      </c>
      <c r="N119" s="181">
        <f xml:space="preserve"> PR19FDPublishedTables!N$204</f>
        <v>39.324265423052701</v>
      </c>
      <c r="O119" s="181">
        <f xml:space="preserve"> PR19FDPublishedTables!O$204</f>
        <v>37.835026796048467</v>
      </c>
      <c r="P119" s="181">
        <f xml:space="preserve"> PR19FDPublishedTables!P$204</f>
        <v>36.410828933318683</v>
      </c>
      <c r="Q119" s="181">
        <f xml:space="preserve"> PR19FDPublishedTables!Q$204</f>
        <v>35.040241170117355</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813.35441474351808</v>
      </c>
      <c r="N120" s="181">
        <f xml:space="preserve"> PR19FDPublishedTables!N$205</f>
        <v>781.64160979725455</v>
      </c>
      <c r="O120" s="181">
        <f xml:space="preserve"> PR19FDPublishedTables!O$205</f>
        <v>752.04027166007847</v>
      </c>
      <c r="P120" s="181">
        <f xml:space="preserve"> PR19FDPublishedTables!P$205</f>
        <v>723.73173752427306</v>
      </c>
      <c r="Q120" s="181">
        <f xml:space="preserve"> PR19FDPublishedTables!Q$205</f>
        <v>696.48880204736463</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833.8142805486932</v>
      </c>
      <c r="N121" s="181">
        <f xml:space="preserve"> PR19FDPublishedTables!N$209</f>
        <v>801.30374250878094</v>
      </c>
      <c r="O121" s="181">
        <f xml:space="preserve"> PR19FDPublishedTables!O$209</f>
        <v>770.95778505810267</v>
      </c>
      <c r="P121" s="181">
        <f xml:space="preserve"> PR19FDPublishedTables!P$209</f>
        <v>741.93715199093242</v>
      </c>
      <c r="Q121" s="181">
        <f xml:space="preserve"> PR19FDPublishedTables!Q$209</f>
        <v>714.00892263242326</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850.58396895529972</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850.58396895529972</v>
      </c>
      <c r="N124" s="181">
        <f xml:space="preserve"> PR19FDPublishedTables!N$247</f>
        <v>809.84099684234172</v>
      </c>
      <c r="O124" s="181">
        <f xml:space="preserve"> PR19FDPublishedTables!O$247</f>
        <v>771.04961309359282</v>
      </c>
      <c r="P124" s="181">
        <f xml:space="preserve"> PR19FDPublishedTables!P$247</f>
        <v>734.11633662641054</v>
      </c>
      <c r="Q124" s="181">
        <f xml:space="preserve"> PR19FDPublishedTables!Q$247</f>
        <v>698.95216410200544</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40.742972112958881</v>
      </c>
      <c r="N125" s="181">
        <f xml:space="preserve"> PR19FDPublishedTables!N$248</f>
        <v>38.791383748748132</v>
      </c>
      <c r="O125" s="181">
        <f xml:space="preserve"> PR19FDPublishedTables!O$248</f>
        <v>36.933276467183092</v>
      </c>
      <c r="P125" s="181">
        <f xml:space="preserve"> PR19FDPublishedTables!P$248</f>
        <v>35.16417252440506</v>
      </c>
      <c r="Q125" s="181">
        <f xml:space="preserve"> PR19FDPublishedTables!Q$248</f>
        <v>33.479808660486007</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809.84099684234081</v>
      </c>
      <c r="N127" s="181">
        <f xml:space="preserve"> PR19FDPublishedTables!N$250</f>
        <v>771.04961309359362</v>
      </c>
      <c r="O127" s="181">
        <f xml:space="preserve"> PR19FDPublishedTables!O$250</f>
        <v>734.11633662640975</v>
      </c>
      <c r="P127" s="181">
        <f xml:space="preserve"> PR19FDPublishedTables!P$250</f>
        <v>698.95216410200544</v>
      </c>
      <c r="Q127" s="181">
        <f xml:space="preserve"> PR19FDPublishedTables!Q$250</f>
        <v>665.47235544151943</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830.21248289882033</v>
      </c>
      <c r="N128" s="181">
        <f xml:space="preserve"> PR19FDPublishedTables!N$254</f>
        <v>790.44530496796767</v>
      </c>
      <c r="O128" s="181">
        <f xml:space="preserve"> PR19FDPublishedTables!O$254</f>
        <v>752.58297486000129</v>
      </c>
      <c r="P128" s="181">
        <f xml:space="preserve"> PR19FDPublishedTables!P$254</f>
        <v>716.53425036420799</v>
      </c>
      <c r="Q128" s="181">
        <f xml:space="preserve"> PR19FDPublishedTables!Q$254</f>
        <v>682.21225977176243</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114.79991933483853</v>
      </c>
      <c r="O131" s="181">
        <f xml:space="preserve"> PR19FDPublishedTables!O$285</f>
        <v>236.23866750979974</v>
      </c>
      <c r="P131" s="181">
        <f xml:space="preserve"> PR19FDPublishedTables!P$285</f>
        <v>344.81347929912806</v>
      </c>
      <c r="Q131" s="181">
        <f xml:space="preserve"> PR19FDPublishedTables!Q$285</f>
        <v>432.19093133542731</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117.61684271793345</v>
      </c>
      <c r="N132" s="181">
        <f xml:space="preserve"> PR19FDPublishedTables!N$286</f>
        <v>130.05241976445868</v>
      </c>
      <c r="O132" s="181">
        <f xml:space="preserve"> PR19FDPublishedTables!O$286</f>
        <v>122.83248190466414</v>
      </c>
      <c r="P132" s="181">
        <f xml:space="preserve"> PR19FDPublishedTables!P$286</f>
        <v>106.44333558191514</v>
      </c>
      <c r="Q132" s="181">
        <f xml:space="preserve"> PR19FDPublishedTables!Q$286</f>
        <v>93.185027725758587</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2.8169233830945006</v>
      </c>
      <c r="N133" s="181">
        <f xml:space="preserve"> PR19FDPublishedTables!N$287</f>
        <v>8.6136715894975477</v>
      </c>
      <c r="O133" s="181">
        <f xml:space="preserve"> PR19FDPublishedTables!O$287</f>
        <v>14.257670115336143</v>
      </c>
      <c r="P133" s="181">
        <f xml:space="preserve"> PR19FDPublishedTables!P$287</f>
        <v>19.065883545615073</v>
      </c>
      <c r="Q133" s="181">
        <f xml:space="preserve"> PR19FDPublishedTables!Q$287</f>
        <v>22.933727024998895</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114.79991933483895</v>
      </c>
      <c r="N134" s="181">
        <f xml:space="preserve"> PR19FDPublishedTables!N$288</f>
        <v>236.23866750979965</v>
      </c>
      <c r="O134" s="181">
        <f xml:space="preserve"> PR19FDPublishedTables!O$288</f>
        <v>344.81347929912772</v>
      </c>
      <c r="P134" s="181">
        <f xml:space="preserve"> PR19FDPublishedTables!P$288</f>
        <v>432.1909313354281</v>
      </c>
      <c r="Q134" s="181">
        <f xml:space="preserve"> PR19FDPublishedTables!Q$288</f>
        <v>502.44223203618697</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57.399959667419473</v>
      </c>
      <c r="N135" s="181">
        <f xml:space="preserve"> PR19FDPublishedTables!N$292</f>
        <v>175.51929342231909</v>
      </c>
      <c r="O135" s="181">
        <f xml:space="preserve"> PR19FDPublishedTables!O$292</f>
        <v>290.52607340446372</v>
      </c>
      <c r="P135" s="181">
        <f xml:space="preserve"> PR19FDPublishedTables!P$292</f>
        <v>388.50220531727808</v>
      </c>
      <c r="Q135" s="181">
        <f xml:space="preserve"> PR19FDPublishedTables!Q$292</f>
        <v>467.31658168580714</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833.8142805486932</v>
      </c>
      <c r="N137" s="196">
        <f t="shared" si="52"/>
        <v>801.30374250878094</v>
      </c>
      <c r="O137" s="196">
        <f t="shared" si="52"/>
        <v>770.95778505810267</v>
      </c>
      <c r="P137" s="196">
        <f t="shared" si="52"/>
        <v>741.93715199093242</v>
      </c>
      <c r="Q137" s="196">
        <f t="shared" si="52"/>
        <v>714.00892263242326</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830.21248289882033</v>
      </c>
      <c r="N138" s="196">
        <f t="shared" si="53"/>
        <v>790.44530496796767</v>
      </c>
      <c r="O138" s="196">
        <f t="shared" si="53"/>
        <v>752.58297486000129</v>
      </c>
      <c r="P138" s="196">
        <f t="shared" si="53"/>
        <v>716.53425036420799</v>
      </c>
      <c r="Q138" s="196">
        <f t="shared" si="53"/>
        <v>682.21225977176243</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57.399959667419473</v>
      </c>
      <c r="N139" s="196">
        <f t="shared" si="54"/>
        <v>175.51929342231909</v>
      </c>
      <c r="O139" s="196">
        <f t="shared" si="54"/>
        <v>290.52607340446372</v>
      </c>
      <c r="P139" s="196">
        <f t="shared" si="54"/>
        <v>388.50220531727808</v>
      </c>
      <c r="Q139" s="196">
        <f t="shared" si="54"/>
        <v>467.31658168580714</v>
      </c>
    </row>
    <row r="140" spans="1:17" s="259" customFormat="1" hidden="1" outlineLevel="2">
      <c r="A140" s="256"/>
      <c r="B140" s="257"/>
      <c r="C140" s="258"/>
      <c r="D140" s="255"/>
      <c r="E140" s="320" t="s">
        <v>1032</v>
      </c>
      <c r="F140" s="379"/>
      <c r="G140" s="320" t="s">
        <v>255</v>
      </c>
      <c r="H140" s="379"/>
      <c r="I140" s="379"/>
      <c r="J140" s="320">
        <f t="shared" ref="J140:Q140" si="55" xml:space="preserve"> SUM(J137:J139)</f>
        <v>0</v>
      </c>
      <c r="K140" s="320">
        <f t="shared" si="55"/>
        <v>0</v>
      </c>
      <c r="L140" s="320">
        <f t="shared" si="55"/>
        <v>0</v>
      </c>
      <c r="M140" s="320">
        <f t="shared" si="55"/>
        <v>1721.4267231149331</v>
      </c>
      <c r="N140" s="320">
        <f t="shared" si="55"/>
        <v>1767.2683408990679</v>
      </c>
      <c r="O140" s="320">
        <f xml:space="preserve"> SUM(O137:O139)</f>
        <v>1814.0668333225676</v>
      </c>
      <c r="P140" s="320">
        <f t="shared" si="55"/>
        <v>1846.9736076724187</v>
      </c>
      <c r="Q140" s="320">
        <f t="shared" si="55"/>
        <v>1863.5377640899928</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1.1806332960179113</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1.2166959859267552</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255</v>
      </c>
      <c r="H149" s="196"/>
      <c r="I149" s="196"/>
      <c r="J149" s="196">
        <f t="shared" ref="J149:Q149" si="58" xml:space="preserve"> J118 * J145</f>
        <v>0</v>
      </c>
      <c r="K149" s="196">
        <f t="shared" si="58"/>
        <v>0</v>
      </c>
      <c r="L149" s="196">
        <f t="shared" si="58"/>
        <v>0</v>
      </c>
      <c r="M149" s="196">
        <f t="shared" si="58"/>
        <v>899.22156265811009</v>
      </c>
      <c r="N149" s="196">
        <f t="shared" si="58"/>
        <v>917.72772553813343</v>
      </c>
      <c r="O149" s="196">
        <f t="shared" si="58"/>
        <v>961.03810501426744</v>
      </c>
      <c r="P149" s="196">
        <f t="shared" si="58"/>
        <v>0</v>
      </c>
      <c r="Q149" s="196">
        <f t="shared" si="58"/>
        <v>0</v>
      </c>
    </row>
    <row r="150" spans="1:17" s="259" customFormat="1" hidden="1" outlineLevel="2">
      <c r="A150" s="256"/>
      <c r="B150" s="257"/>
      <c r="C150" s="258"/>
      <c r="D150" s="255"/>
      <c r="E150" s="196" t="s">
        <v>297</v>
      </c>
      <c r="F150" s="196"/>
      <c r="G150" s="196" t="s">
        <v>255</v>
      </c>
      <c r="H150" s="196"/>
      <c r="I150" s="196"/>
      <c r="J150" s="196">
        <f t="shared" ref="J150:Q150" si="59" xml:space="preserve"> J119 * J145</f>
        <v>0</v>
      </c>
      <c r="K150" s="196">
        <f t="shared" si="59"/>
        <v>0</v>
      </c>
      <c r="L150" s="196">
        <f t="shared" si="59"/>
        <v>0</v>
      </c>
      <c r="M150" s="196">
        <f t="shared" si="59"/>
        <v>43.072712851323473</v>
      </c>
      <c r="N150" s="196">
        <f t="shared" si="59"/>
        <v>43.959158053276575</v>
      </c>
      <c r="O150" s="196">
        <f t="shared" si="59"/>
        <v>46.033725230183393</v>
      </c>
      <c r="P150" s="196">
        <f t="shared" si="59"/>
        <v>0</v>
      </c>
      <c r="Q150" s="196">
        <f t="shared" si="59"/>
        <v>0</v>
      </c>
    </row>
    <row r="151" spans="1:17" s="259" customFormat="1" hidden="1" outlineLevel="2">
      <c r="A151" s="256"/>
      <c r="B151" s="257"/>
      <c r="C151" s="258"/>
      <c r="D151" s="255"/>
      <c r="E151" s="196" t="s">
        <v>1490</v>
      </c>
      <c r="F151" s="196"/>
      <c r="G151" s="196" t="s">
        <v>255</v>
      </c>
      <c r="H151" s="196"/>
      <c r="I151" s="196"/>
      <c r="J151" s="196">
        <f t="shared" ref="J151:Q151" si="60" xml:space="preserve"> IF( J$10 = 1, J117 * J145, J120 * J145)</f>
        <v>0</v>
      </c>
      <c r="K151" s="196">
        <f t="shared" si="60"/>
        <v>0</v>
      </c>
      <c r="L151" s="196">
        <f t="shared" si="60"/>
        <v>886.35937017635263</v>
      </c>
      <c r="M151" s="196">
        <f t="shared" si="60"/>
        <v>856.14884980678664</v>
      </c>
      <c r="N151" s="196">
        <f t="shared" si="60"/>
        <v>873.76856748485682</v>
      </c>
      <c r="O151" s="196">
        <f t="shared" si="60"/>
        <v>915.00437978408399</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255</v>
      </c>
      <c r="H153" s="196"/>
      <c r="I153" s="196"/>
      <c r="J153" s="196">
        <f t="shared" ref="J153:Q153" si="61" xml:space="preserve"> J124 * J145</f>
        <v>0</v>
      </c>
      <c r="K153" s="196">
        <f t="shared" si="61"/>
        <v>0</v>
      </c>
      <c r="L153" s="196">
        <f t="shared" si="61"/>
        <v>0</v>
      </c>
      <c r="M153" s="196">
        <f t="shared" si="61"/>
        <v>895.33722751699725</v>
      </c>
      <c r="N153" s="196">
        <f t="shared" si="61"/>
        <v>905.29163088564997</v>
      </c>
      <c r="O153" s="196">
        <f t="shared" si="61"/>
        <v>938.13296920135201</v>
      </c>
      <c r="P153" s="196">
        <f t="shared" si="61"/>
        <v>0</v>
      </c>
      <c r="Q153" s="196">
        <f t="shared" si="61"/>
        <v>0</v>
      </c>
    </row>
    <row r="154" spans="1:17" s="259" customFormat="1" hidden="1" outlineLevel="2">
      <c r="A154" s="256"/>
      <c r="B154" s="257"/>
      <c r="C154" s="258"/>
      <c r="D154" s="255"/>
      <c r="E154" s="196" t="s">
        <v>309</v>
      </c>
      <c r="F154" s="196"/>
      <c r="G154" s="196" t="s">
        <v>255</v>
      </c>
      <c r="H154" s="196"/>
      <c r="I154" s="196"/>
      <c r="J154" s="196">
        <f t="shared" ref="J154:Q154" si="62" xml:space="preserve"> J125 * J145</f>
        <v>0</v>
      </c>
      <c r="K154" s="196">
        <f t="shared" si="62"/>
        <v>0</v>
      </c>
      <c r="L154" s="196">
        <f t="shared" si="62"/>
        <v>0</v>
      </c>
      <c r="M154" s="196">
        <f t="shared" si="62"/>
        <v>42.886653198064195</v>
      </c>
      <c r="N154" s="196">
        <f t="shared" si="62"/>
        <v>43.363469119422589</v>
      </c>
      <c r="O154" s="196">
        <f t="shared" si="62"/>
        <v>44.936569224744758</v>
      </c>
      <c r="P154" s="196">
        <f t="shared" si="62"/>
        <v>0</v>
      </c>
      <c r="Q154" s="196">
        <f t="shared" si="62"/>
        <v>0</v>
      </c>
    </row>
    <row r="155" spans="1:17" s="259" customFormat="1" hidden="1" outlineLevel="2">
      <c r="A155" s="256"/>
      <c r="B155" s="257"/>
      <c r="C155" s="258"/>
      <c r="D155" s="255"/>
      <c r="E155" s="196" t="s">
        <v>311</v>
      </c>
      <c r="F155" s="196"/>
      <c r="G155" s="196" t="s">
        <v>255</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255</v>
      </c>
      <c r="H156" s="196"/>
      <c r="I156" s="196"/>
      <c r="J156" s="196">
        <f t="shared" ref="J156:Q156" si="64" xml:space="preserve"> IF( J$10 = 1, J123 * J145, J127 * J145)</f>
        <v>0</v>
      </c>
      <c r="K156" s="196">
        <f t="shared" si="64"/>
        <v>0</v>
      </c>
      <c r="L156" s="196">
        <f t="shared" si="64"/>
        <v>886.35937017635263</v>
      </c>
      <c r="M156" s="196">
        <f t="shared" si="64"/>
        <v>852.45057431893304</v>
      </c>
      <c r="N156" s="196">
        <f t="shared" si="64"/>
        <v>861.92816176622739</v>
      </c>
      <c r="O156" s="196">
        <f t="shared" si="64"/>
        <v>893.19639997660727</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255</v>
      </c>
      <c r="H158" s="196"/>
      <c r="I158" s="196"/>
      <c r="J158" s="196">
        <f t="shared" ref="J158:Q158" si="65" xml:space="preserve"> J131 * J145</f>
        <v>0</v>
      </c>
      <c r="K158" s="196">
        <f t="shared" si="65"/>
        <v>0</v>
      </c>
      <c r="L158" s="196">
        <f t="shared" si="65"/>
        <v>0</v>
      </c>
      <c r="M158" s="196">
        <f t="shared" si="65"/>
        <v>0</v>
      </c>
      <c r="N158" s="196">
        <f t="shared" si="65"/>
        <v>128.33063108116448</v>
      </c>
      <c r="O158" s="196">
        <f t="shared" si="65"/>
        <v>287.43063847985871</v>
      </c>
      <c r="P158" s="196">
        <f t="shared" si="65"/>
        <v>0</v>
      </c>
      <c r="Q158" s="196">
        <f t="shared" si="65"/>
        <v>0</v>
      </c>
    </row>
    <row r="159" spans="1:17" s="259" customFormat="1" hidden="1" outlineLevel="2">
      <c r="A159" s="256"/>
      <c r="B159" s="257"/>
      <c r="C159" s="258"/>
      <c r="D159" s="255"/>
      <c r="E159" s="196" t="s">
        <v>319</v>
      </c>
      <c r="F159" s="196"/>
      <c r="G159" s="196" t="s">
        <v>255</v>
      </c>
      <c r="H159" s="196"/>
      <c r="I159" s="196"/>
      <c r="J159" s="196">
        <f t="shared" ref="J159:Q159" si="66" xml:space="preserve"> J132 * J145</f>
        <v>0</v>
      </c>
      <c r="K159" s="196">
        <f t="shared" si="66"/>
        <v>0</v>
      </c>
      <c r="L159" s="196">
        <f t="shared" si="66"/>
        <v>0</v>
      </c>
      <c r="M159" s="196">
        <f t="shared" si="66"/>
        <v>123.80522289611997</v>
      </c>
      <c r="N159" s="196">
        <f t="shared" si="66"/>
        <v>145.38084345970995</v>
      </c>
      <c r="O159" s="196">
        <f t="shared" si="66"/>
        <v>149.44978767482564</v>
      </c>
      <c r="P159" s="196">
        <f t="shared" si="66"/>
        <v>0</v>
      </c>
      <c r="Q159" s="196">
        <f t="shared" si="66"/>
        <v>0</v>
      </c>
    </row>
    <row r="160" spans="1:17" s="259" customFormat="1" hidden="1" outlineLevel="2">
      <c r="A160" s="256"/>
      <c r="B160" s="257"/>
      <c r="C160" s="258"/>
      <c r="D160" s="255"/>
      <c r="E160" s="196" t="s">
        <v>321</v>
      </c>
      <c r="F160" s="196"/>
      <c r="G160" s="196" t="s">
        <v>255</v>
      </c>
      <c r="H160" s="196"/>
      <c r="I160" s="196"/>
      <c r="J160" s="196">
        <f t="shared" ref="J160:Q160" si="67" xml:space="preserve"> J133 * J145</f>
        <v>0</v>
      </c>
      <c r="K160" s="196">
        <f t="shared" si="67"/>
        <v>0</v>
      </c>
      <c r="L160" s="196">
        <f t="shared" si="67"/>
        <v>0</v>
      </c>
      <c r="M160" s="196">
        <f t="shared" si="67"/>
        <v>2.9651350883620675</v>
      </c>
      <c r="N160" s="196">
        <f t="shared" si="67"/>
        <v>9.6289084296478276</v>
      </c>
      <c r="O160" s="196">
        <f t="shared" si="67"/>
        <v>17.347249997997341</v>
      </c>
      <c r="P160" s="196">
        <f t="shared" si="67"/>
        <v>0</v>
      </c>
      <c r="Q160" s="196">
        <f t="shared" si="67"/>
        <v>0</v>
      </c>
    </row>
    <row r="161" spans="1:17" s="259" customFormat="1" hidden="1" outlineLevel="2">
      <c r="A161" s="256"/>
      <c r="B161" s="257"/>
      <c r="C161" s="258"/>
      <c r="D161" s="255"/>
      <c r="E161" s="196" t="s">
        <v>1494</v>
      </c>
      <c r="F161" s="196"/>
      <c r="G161" s="196" t="s">
        <v>255</v>
      </c>
      <c r="H161" s="196"/>
      <c r="I161" s="196"/>
      <c r="J161" s="196">
        <f t="shared" ref="J161:Q161" si="68" xml:space="preserve"> IF(J$10 = 1, J130 * J145, J134 * J145)</f>
        <v>0</v>
      </c>
      <c r="K161" s="196">
        <f t="shared" si="68"/>
        <v>0</v>
      </c>
      <c r="L161" s="196">
        <f t="shared" si="68"/>
        <v>0</v>
      </c>
      <c r="M161" s="196">
        <f t="shared" si="68"/>
        <v>120.8400878077579</v>
      </c>
      <c r="N161" s="196">
        <f t="shared" si="68"/>
        <v>264.08256611122658</v>
      </c>
      <c r="O161" s="196">
        <f t="shared" si="68"/>
        <v>419.53317615668698</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255</v>
      </c>
      <c r="H163" s="196"/>
      <c r="I163" s="196"/>
      <c r="J163" s="196">
        <f t="shared" ref="J163:Q163" si="69" xml:space="preserve"> J121 * J144</f>
        <v>0</v>
      </c>
      <c r="K163" s="196">
        <f t="shared" si="69"/>
        <v>0</v>
      </c>
      <c r="L163" s="196">
        <f t="shared" si="69"/>
        <v>0</v>
      </c>
      <c r="M163" s="196">
        <f t="shared" si="69"/>
        <v>872.95141333952051</v>
      </c>
      <c r="N163" s="196">
        <f t="shared" si="69"/>
        <v>869.73428760708418</v>
      </c>
      <c r="O163" s="196">
        <f t="shared" si="69"/>
        <v>910.21843086381614</v>
      </c>
      <c r="P163" s="196">
        <f t="shared" si="69"/>
        <v>0</v>
      </c>
      <c r="Q163" s="196">
        <f t="shared" si="69"/>
        <v>0</v>
      </c>
    </row>
    <row r="164" spans="1:17" s="259" customFormat="1" hidden="1" outlineLevel="2">
      <c r="A164" s="256"/>
      <c r="B164" s="257"/>
      <c r="C164" s="258"/>
      <c r="D164" s="255"/>
      <c r="E164" s="196" t="s">
        <v>1496</v>
      </c>
      <c r="F164" s="196"/>
      <c r="G164" s="196" t="s">
        <v>255</v>
      </c>
      <c r="H164" s="196"/>
      <c r="I164" s="196"/>
      <c r="J164" s="196">
        <f t="shared" ref="J164:Q164" si="70" xml:space="preserve"> J128 * J144</f>
        <v>0</v>
      </c>
      <c r="K164" s="196">
        <f t="shared" si="70"/>
        <v>0</v>
      </c>
      <c r="L164" s="196">
        <f t="shared" si="70"/>
        <v>0</v>
      </c>
      <c r="M164" s="196">
        <f t="shared" si="70"/>
        <v>869.18055642045886</v>
      </c>
      <c r="N164" s="196">
        <f t="shared" si="70"/>
        <v>857.94855026668756</v>
      </c>
      <c r="O164" s="196">
        <f t="shared" si="70"/>
        <v>888.52451813592825</v>
      </c>
      <c r="P164" s="196">
        <f t="shared" si="70"/>
        <v>0</v>
      </c>
      <c r="Q164" s="196">
        <f t="shared" si="70"/>
        <v>0</v>
      </c>
    </row>
    <row r="165" spans="1:17" s="259" customFormat="1" hidden="1" outlineLevel="2">
      <c r="A165" s="256"/>
      <c r="B165" s="257"/>
      <c r="C165" s="258"/>
      <c r="D165" s="255"/>
      <c r="E165" s="196" t="s">
        <v>1497</v>
      </c>
      <c r="F165" s="196"/>
      <c r="G165" s="196" t="s">
        <v>255</v>
      </c>
      <c r="H165" s="196"/>
      <c r="I165" s="196"/>
      <c r="J165" s="196">
        <f t="shared" ref="J165:Q165" si="71" xml:space="preserve"> J135 * J144</f>
        <v>0</v>
      </c>
      <c r="K165" s="196">
        <f t="shared" si="71"/>
        <v>0</v>
      </c>
      <c r="L165" s="196">
        <f t="shared" si="71"/>
        <v>0</v>
      </c>
      <c r="M165" s="196">
        <f t="shared" si="71"/>
        <v>60.094168553136363</v>
      </c>
      <c r="N165" s="196">
        <f t="shared" si="71"/>
        <v>190.50846704898126</v>
      </c>
      <c r="O165" s="196">
        <f t="shared" si="71"/>
        <v>343.00475562265365</v>
      </c>
      <c r="P165" s="196">
        <f t="shared" si="71"/>
        <v>0</v>
      </c>
      <c r="Q165" s="196">
        <f t="shared" si="71"/>
        <v>0</v>
      </c>
    </row>
    <row r="166" spans="1:17" s="192" customFormat="1" hidden="1" outlineLevel="2">
      <c r="A166" s="188"/>
      <c r="B166" s="304"/>
      <c r="C166" s="190"/>
      <c r="D166" s="191"/>
      <c r="E166" s="243" t="s">
        <v>1498</v>
      </c>
      <c r="F166" s="243"/>
      <c r="G166" s="243" t="s">
        <v>255</v>
      </c>
      <c r="H166" s="243"/>
      <c r="I166" s="243"/>
      <c r="J166" s="243">
        <f t="shared" ref="J166:Q166" si="72" xml:space="preserve"> SUM(J163:J165)</f>
        <v>0</v>
      </c>
      <c r="K166" s="243">
        <f t="shared" si="72"/>
        <v>0</v>
      </c>
      <c r="L166" s="243">
        <f t="shared" si="72"/>
        <v>0</v>
      </c>
      <c r="M166" s="243">
        <f t="shared" si="72"/>
        <v>1802.2261383131156</v>
      </c>
      <c r="N166" s="243">
        <f t="shared" si="72"/>
        <v>1918.191304922753</v>
      </c>
      <c r="O166" s="243">
        <f t="shared" si="72"/>
        <v>2141.747704622398</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886.35937017635263</v>
      </c>
      <c r="M170" s="318">
        <f t="shared" si="73"/>
        <v>856.14884980678664</v>
      </c>
      <c r="N170" s="318">
        <f t="shared" si="73"/>
        <v>873.76856748485682</v>
      </c>
      <c r="O170" s="318">
        <f t="shared" si="73"/>
        <v>915.00437978408399</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886.35937017635263</v>
      </c>
      <c r="M171" s="318">
        <f t="shared" si="74"/>
        <v>852.45057431893304</v>
      </c>
      <c r="N171" s="318">
        <f t="shared" si="74"/>
        <v>861.92816176622739</v>
      </c>
      <c r="O171" s="318">
        <f t="shared" si="74"/>
        <v>893.19639997660727</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120.8400878077579</v>
      </c>
      <c r="N172" s="318">
        <f t="shared" si="75"/>
        <v>264.08256611122658</v>
      </c>
      <c r="O172" s="318">
        <f t="shared" si="75"/>
        <v>419.53317615668698</v>
      </c>
      <c r="P172" s="318">
        <f t="shared" si="75"/>
        <v>0</v>
      </c>
      <c r="Q172" s="318">
        <f t="shared" si="75"/>
        <v>0</v>
      </c>
    </row>
    <row r="173" spans="1:17" s="192" customFormat="1" hidden="1" outlineLevel="2">
      <c r="A173" s="188"/>
      <c r="B173" s="304"/>
      <c r="C173" s="190"/>
      <c r="D173" s="191"/>
      <c r="E173" s="243" t="s">
        <v>1057</v>
      </c>
      <c r="F173" s="243"/>
      <c r="G173" s="243" t="s">
        <v>255</v>
      </c>
      <c r="H173" s="243"/>
      <c r="I173" s="243"/>
      <c r="J173" s="319">
        <f t="shared" ref="J173:Q173" si="76" xml:space="preserve"> SUM(J170:J172)</f>
        <v>0</v>
      </c>
      <c r="K173" s="319">
        <f t="shared" si="76"/>
        <v>0</v>
      </c>
      <c r="L173" s="319">
        <f t="shared" si="76"/>
        <v>1772.7187403527053</v>
      </c>
      <c r="M173" s="319">
        <f t="shared" si="76"/>
        <v>1829.4395119334777</v>
      </c>
      <c r="N173" s="319">
        <f t="shared" si="76"/>
        <v>1999.7792953623107</v>
      </c>
      <c r="O173" s="319">
        <f t="shared" si="76"/>
        <v>2227.7339559173779</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255</v>
      </c>
      <c r="H175" s="318"/>
      <c r="I175" s="318"/>
      <c r="J175" s="318">
        <f t="shared" ref="J175:Q177" si="77" xml:space="preserve"> I170 * J$21</f>
        <v>0</v>
      </c>
      <c r="K175" s="318">
        <f t="shared" si="77"/>
        <v>0</v>
      </c>
      <c r="L175" s="318">
        <f t="shared" si="77"/>
        <v>0</v>
      </c>
      <c r="M175" s="318">
        <f xml:space="preserve"> L170 * M$21</f>
        <v>895.33722751699725</v>
      </c>
      <c r="N175" s="318">
        <f xml:space="preserve"> M170 * N$21</f>
        <v>909.2191522560679</v>
      </c>
      <c r="O175" s="318">
        <f t="shared" ref="O175:Q175" si="78" xml:space="preserve"> N170 * O$21</f>
        <v>951.0202090736467</v>
      </c>
      <c r="P175" s="318">
        <f t="shared" si="78"/>
        <v>0</v>
      </c>
      <c r="Q175" s="318">
        <f t="shared" si="78"/>
        <v>0</v>
      </c>
    </row>
    <row r="176" spans="1:17" s="200" customFormat="1" hidden="1" outlineLevel="2">
      <c r="A176" s="314"/>
      <c r="B176" s="315"/>
      <c r="C176" s="316"/>
      <c r="D176" s="317" t="s">
        <v>719</v>
      </c>
      <c r="E176" s="318" t="s">
        <v>1059</v>
      </c>
      <c r="F176" s="318"/>
      <c r="G176" s="318" t="s">
        <v>255</v>
      </c>
      <c r="H176" s="318"/>
      <c r="I176" s="318"/>
      <c r="J176" s="318">
        <f t="shared" si="77"/>
        <v>0</v>
      </c>
      <c r="K176" s="318">
        <f t="shared" si="77"/>
        <v>0</v>
      </c>
      <c r="L176" s="318">
        <f t="shared" si="77"/>
        <v>0</v>
      </c>
      <c r="M176" s="318">
        <f t="shared" si="77"/>
        <v>895.33722751699725</v>
      </c>
      <c r="N176" s="318">
        <f t="shared" si="77"/>
        <v>905.29163088564906</v>
      </c>
      <c r="O176" s="318">
        <f t="shared" si="77"/>
        <v>938.13296920135303</v>
      </c>
      <c r="P176" s="318">
        <f t="shared" si="77"/>
        <v>0</v>
      </c>
      <c r="Q176" s="318">
        <f t="shared" si="77"/>
        <v>0</v>
      </c>
    </row>
    <row r="177" spans="1:17" s="200" customFormat="1" hidden="1" outlineLevel="2">
      <c r="A177" s="314"/>
      <c r="B177" s="315"/>
      <c r="C177" s="316"/>
      <c r="D177" s="317" t="s">
        <v>719</v>
      </c>
      <c r="E177" s="318" t="s">
        <v>1060</v>
      </c>
      <c r="F177" s="318"/>
      <c r="G177" s="318" t="s">
        <v>255</v>
      </c>
      <c r="H177" s="318"/>
      <c r="I177" s="318"/>
      <c r="J177" s="318">
        <f t="shared" si="77"/>
        <v>0</v>
      </c>
      <c r="K177" s="318">
        <f t="shared" si="77"/>
        <v>0</v>
      </c>
      <c r="L177" s="318">
        <f t="shared" si="77"/>
        <v>0</v>
      </c>
      <c r="M177" s="318">
        <f t="shared" si="77"/>
        <v>0</v>
      </c>
      <c r="N177" s="318">
        <f t="shared" si="77"/>
        <v>128.33063108116497</v>
      </c>
      <c r="O177" s="318">
        <f t="shared" si="77"/>
        <v>287.4306384798586</v>
      </c>
      <c r="P177" s="318">
        <f t="shared" si="77"/>
        <v>0</v>
      </c>
      <c r="Q177" s="318">
        <f t="shared" si="77"/>
        <v>0</v>
      </c>
    </row>
    <row r="178" spans="1:17" s="192" customFormat="1" hidden="1" outlineLevel="2">
      <c r="A178" s="188"/>
      <c r="B178" s="304"/>
      <c r="C178" s="190"/>
      <c r="D178" s="191"/>
      <c r="E178" s="243" t="s">
        <v>1061</v>
      </c>
      <c r="F178" s="243"/>
      <c r="G178" s="243" t="s">
        <v>255</v>
      </c>
      <c r="H178" s="243"/>
      <c r="I178" s="243"/>
      <c r="J178" s="319">
        <f t="shared" ref="J178:Q178" si="79" xml:space="preserve"> SUM(J175:J177)</f>
        <v>0</v>
      </c>
      <c r="K178" s="319">
        <f t="shared" si="79"/>
        <v>0</v>
      </c>
      <c r="L178" s="319">
        <f t="shared" si="79"/>
        <v>0</v>
      </c>
      <c r="M178" s="319">
        <f t="shared" si="79"/>
        <v>1790.6744550339945</v>
      </c>
      <c r="N178" s="319">
        <f t="shared" si="79"/>
        <v>1942.8414142228819</v>
      </c>
      <c r="O178" s="319">
        <f t="shared" si="79"/>
        <v>2176.5838167548586</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1790.6744550339945</v>
      </c>
      <c r="N180" s="196">
        <f t="shared" si="80"/>
        <v>1942.8414142228819</v>
      </c>
      <c r="O180" s="196">
        <f t="shared" si="80"/>
        <v>2176.5838167548586</v>
      </c>
      <c r="P180" s="196">
        <f t="shared" si="80"/>
        <v>0</v>
      </c>
      <c r="Q180" s="196">
        <f t="shared" si="80"/>
        <v>0</v>
      </c>
    </row>
    <row r="181" spans="1:17" s="259" customFormat="1" hidden="1" outlineLevel="2">
      <c r="A181" s="256"/>
      <c r="B181" s="257"/>
      <c r="C181" s="258"/>
      <c r="D181" s="255" t="s">
        <v>631</v>
      </c>
      <c r="E181" s="196" t="s">
        <v>1062</v>
      </c>
      <c r="F181" s="196"/>
      <c r="G181" s="196" t="s">
        <v>255</v>
      </c>
      <c r="H181" s="196"/>
      <c r="I181" s="196"/>
      <c r="J181" s="196">
        <f t="shared" ref="J181:Q181" si="81" xml:space="preserve"> I173</f>
        <v>0</v>
      </c>
      <c r="K181" s="196">
        <f t="shared" si="81"/>
        <v>0</v>
      </c>
      <c r="L181" s="196">
        <f t="shared" si="81"/>
        <v>0</v>
      </c>
      <c r="M181" s="196">
        <f t="shared" si="81"/>
        <v>1772.7187403527053</v>
      </c>
      <c r="N181" s="196">
        <f t="shared" si="81"/>
        <v>1829.4395119334777</v>
      </c>
      <c r="O181" s="196">
        <f t="shared" si="81"/>
        <v>1999.7792953623107</v>
      </c>
      <c r="P181" s="196">
        <f t="shared" si="81"/>
        <v>2227.7339559173779</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1</v>
      </c>
      <c r="P182" s="266">
        <f t="shared" si="82"/>
        <v>0</v>
      </c>
      <c r="Q182" s="266">
        <f t="shared" si="82"/>
        <v>0</v>
      </c>
    </row>
    <row r="183" spans="1:17" s="259" customFormat="1" hidden="1" outlineLevel="2">
      <c r="A183" s="256"/>
      <c r="B183" s="257"/>
      <c r="C183" s="258"/>
      <c r="D183" s="255"/>
      <c r="E183" s="320" t="s">
        <v>1063</v>
      </c>
      <c r="F183" s="320"/>
      <c r="G183" s="320" t="s">
        <v>255</v>
      </c>
      <c r="H183" s="320"/>
      <c r="I183" s="320"/>
      <c r="J183" s="320">
        <f t="shared" ref="J183:Q183" si="83" xml:space="preserve"> J182 * (J180 - J181)</f>
        <v>0</v>
      </c>
      <c r="K183" s="320">
        <f t="shared" si="83"/>
        <v>0</v>
      </c>
      <c r="L183" s="320">
        <f t="shared" si="83"/>
        <v>0</v>
      </c>
      <c r="M183" s="320">
        <f t="shared" si="83"/>
        <v>17.955714681289237</v>
      </c>
      <c r="N183" s="320">
        <f t="shared" si="83"/>
        <v>113.40190228940423</v>
      </c>
      <c r="O183" s="320">
        <f t="shared" si="83"/>
        <v>176.80452139254794</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1802.2261383131156</v>
      </c>
      <c r="N188" s="195">
        <f t="shared" si="84"/>
        <v>1918.191304922753</v>
      </c>
      <c r="O188" s="195">
        <f t="shared" si="84"/>
        <v>2141.747704622398</v>
      </c>
      <c r="P188" s="195">
        <f t="shared" si="84"/>
        <v>0</v>
      </c>
      <c r="Q188" s="195">
        <f t="shared" si="84"/>
        <v>0</v>
      </c>
    </row>
    <row r="189" spans="1:17" s="192" customFormat="1" hidden="1" outlineLevel="2">
      <c r="A189" s="188"/>
      <c r="B189" s="269"/>
      <c r="C189" s="190"/>
      <c r="D189" s="191"/>
      <c r="E189" s="195" t="s">
        <v>1499</v>
      </c>
      <c r="G189" s="192" t="s">
        <v>255</v>
      </c>
      <c r="J189" s="195">
        <f t="shared" ref="J189:Q189" si="85" xml:space="preserve"> J187 * J188</f>
        <v>0</v>
      </c>
      <c r="K189" s="195">
        <f t="shared" si="85"/>
        <v>0</v>
      </c>
      <c r="L189" s="195">
        <f t="shared" si="85"/>
        <v>0</v>
      </c>
      <c r="M189" s="195">
        <f t="shared" si="85"/>
        <v>720.89045532524631</v>
      </c>
      <c r="N189" s="195">
        <f t="shared" si="85"/>
        <v>767.27652196910128</v>
      </c>
      <c r="O189" s="195">
        <f t="shared" si="85"/>
        <v>856.69908184895928</v>
      </c>
      <c r="P189" s="195">
        <f t="shared" si="85"/>
        <v>0</v>
      </c>
      <c r="Q189" s="195">
        <f t="shared" si="85"/>
        <v>0</v>
      </c>
    </row>
    <row r="190" spans="1:17" s="240" customFormat="1" hidden="1" outlineLevel="2">
      <c r="A190" s="237"/>
      <c r="B190" s="307"/>
      <c r="C190" s="238"/>
      <c r="D190" s="239"/>
      <c r="E190" s="196" t="s">
        <v>1065</v>
      </c>
      <c r="G190" s="240" t="s">
        <v>255</v>
      </c>
      <c r="J190" s="196">
        <f t="shared" ref="J190:Q190" si="86" xml:space="preserve"> J140 * J$13</f>
        <v>0</v>
      </c>
      <c r="K190" s="196">
        <f t="shared" si="86"/>
        <v>0</v>
      </c>
      <c r="L190" s="196">
        <f t="shared" si="86"/>
        <v>0</v>
      </c>
      <c r="M190" s="196">
        <f t="shared" si="86"/>
        <v>1721.4267231149331</v>
      </c>
      <c r="N190" s="196">
        <f t="shared" si="86"/>
        <v>1767.2683408990679</v>
      </c>
      <c r="O190" s="196">
        <f t="shared" si="86"/>
        <v>1814.0668333225676</v>
      </c>
      <c r="P190" s="196">
        <f t="shared" si="86"/>
        <v>0</v>
      </c>
      <c r="Q190" s="196">
        <f t="shared" si="86"/>
        <v>0</v>
      </c>
    </row>
    <row r="191" spans="1:17" s="240" customFormat="1" hidden="1" outlineLevel="2">
      <c r="A191" s="237"/>
      <c r="B191" s="307"/>
      <c r="C191" s="238"/>
      <c r="D191" s="239"/>
      <c r="E191" s="196" t="s">
        <v>1066</v>
      </c>
      <c r="G191" s="240" t="s">
        <v>255</v>
      </c>
      <c r="J191" s="196">
        <f t="shared" ref="J191:Q191" si="87" xml:space="preserve"> J187 * J190</f>
        <v>0</v>
      </c>
      <c r="K191" s="196">
        <f t="shared" si="87"/>
        <v>0</v>
      </c>
      <c r="L191" s="196">
        <f t="shared" si="87"/>
        <v>0</v>
      </c>
      <c r="M191" s="196">
        <f t="shared" si="87"/>
        <v>688.57068924597331</v>
      </c>
      <c r="N191" s="196">
        <f xml:space="preserve"> N187 * N190</f>
        <v>706.90733635962715</v>
      </c>
      <c r="O191" s="196">
        <f t="shared" si="87"/>
        <v>725.62673332902705</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0.30715000000000003</v>
      </c>
      <c r="N195" s="291">
        <f xml:space="preserve"> Inp!N$214</f>
        <v>0.30374999999999996</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1802.2261383131156</v>
      </c>
      <c r="N196" s="195">
        <f t="shared" si="88"/>
        <v>1918.191304922753</v>
      </c>
      <c r="O196" s="195">
        <f t="shared" si="88"/>
        <v>2141.747704622398</v>
      </c>
      <c r="P196" s="195">
        <f t="shared" si="88"/>
        <v>0</v>
      </c>
      <c r="Q196" s="195">
        <f t="shared" si="88"/>
        <v>0</v>
      </c>
    </row>
    <row r="197" spans="1:17" s="192" customFormat="1" hidden="1" outlineLevel="2">
      <c r="A197" s="188"/>
      <c r="B197" s="304"/>
      <c r="C197" s="190"/>
      <c r="D197" s="191"/>
      <c r="E197" s="195" t="s">
        <v>1500</v>
      </c>
      <c r="G197" s="192" t="s">
        <v>255</v>
      </c>
      <c r="J197" s="195">
        <f t="shared" ref="J197:Q197" si="89" xml:space="preserve"> J195 * J196</f>
        <v>0</v>
      </c>
      <c r="K197" s="195">
        <f t="shared" si="89"/>
        <v>0</v>
      </c>
      <c r="L197" s="195">
        <f t="shared" si="89"/>
        <v>0</v>
      </c>
      <c r="M197" s="195">
        <f t="shared" si="89"/>
        <v>553.55375838287353</v>
      </c>
      <c r="N197" s="195">
        <f t="shared" si="89"/>
        <v>582.65060887028619</v>
      </c>
      <c r="O197" s="195">
        <f t="shared" si="89"/>
        <v>0</v>
      </c>
      <c r="P197" s="195">
        <f t="shared" si="89"/>
        <v>0</v>
      </c>
      <c r="Q197" s="195">
        <f t="shared" si="89"/>
        <v>0</v>
      </c>
    </row>
    <row r="198" spans="1:17" s="259" customFormat="1" hidden="1" outlineLevel="2">
      <c r="A198" s="256"/>
      <c r="B198" s="257"/>
      <c r="C198" s="258"/>
      <c r="D198" s="255"/>
      <c r="E198" s="196" t="s">
        <v>1065</v>
      </c>
      <c r="F198" s="240"/>
      <c r="G198" s="240" t="s">
        <v>255</v>
      </c>
      <c r="H198" s="240"/>
      <c r="I198" s="240"/>
      <c r="J198" s="196">
        <f t="shared" ref="J198:Q198" si="90" xml:space="preserve"> J140 * J$13</f>
        <v>0</v>
      </c>
      <c r="K198" s="196">
        <f t="shared" si="90"/>
        <v>0</v>
      </c>
      <c r="L198" s="196">
        <f t="shared" si="90"/>
        <v>0</v>
      </c>
      <c r="M198" s="196">
        <f xml:space="preserve"> M140 * M$13</f>
        <v>1721.4267231149331</v>
      </c>
      <c r="N198" s="196">
        <f t="shared" si="90"/>
        <v>1767.2683408990679</v>
      </c>
      <c r="O198" s="196">
        <f t="shared" si="90"/>
        <v>1814.0668333225676</v>
      </c>
      <c r="P198" s="196">
        <f t="shared" si="90"/>
        <v>0</v>
      </c>
      <c r="Q198" s="196">
        <f t="shared" si="90"/>
        <v>0</v>
      </c>
    </row>
    <row r="199" spans="1:17" s="259" customFormat="1" hidden="1" outlineLevel="2">
      <c r="A199" s="256"/>
      <c r="B199" s="257"/>
      <c r="C199" s="258"/>
      <c r="D199" s="255"/>
      <c r="E199" s="196" t="s">
        <v>1068</v>
      </c>
      <c r="F199" s="240"/>
      <c r="G199" s="240" t="s">
        <v>255</v>
      </c>
      <c r="H199" s="240"/>
      <c r="I199" s="240"/>
      <c r="J199" s="196">
        <f t="shared" ref="J199:Q199" si="91" xml:space="preserve"> J195 * J198</f>
        <v>0</v>
      </c>
      <c r="K199" s="196">
        <f t="shared" si="91"/>
        <v>0</v>
      </c>
      <c r="L199" s="196">
        <f t="shared" si="91"/>
        <v>0</v>
      </c>
      <c r="M199" s="196">
        <f xml:space="preserve"> M195 * M198</f>
        <v>528.73621800475178</v>
      </c>
      <c r="N199" s="196">
        <f t="shared" si="91"/>
        <v>536.80775854809178</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915.74229295645978</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919.71515352721781</v>
      </c>
      <c r="N207" s="181">
        <f xml:space="preserve"> PR19FDPublishedTables!N$378</f>
        <v>885.3406432847205</v>
      </c>
      <c r="O207" s="181">
        <f xml:space="preserve"> PR19FDPublishedTables!O$378</f>
        <v>853.2436137685927</v>
      </c>
      <c r="P207" s="181">
        <f xml:space="preserve"> PR19FDPublishedTables!P$378</f>
        <v>822.50544990552589</v>
      </c>
      <c r="Q207" s="181">
        <f xml:space="preserve"> PR19FDPublishedTables!Q$378</f>
        <v>792.87463065357133</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42.58281160831018</v>
      </c>
      <c r="N208" s="181">
        <f xml:space="preserve"> PR19FDPublishedTables!N$379</f>
        <v>40.991271784082528</v>
      </c>
      <c r="O208" s="181">
        <f xml:space="preserve"> PR19FDPublishedTables!O$379</f>
        <v>39.505179317485855</v>
      </c>
      <c r="P208" s="181">
        <f xml:space="preserve"> PR19FDPublishedTables!P$379</f>
        <v>38.082002330625826</v>
      </c>
      <c r="Q208" s="181">
        <f xml:space="preserve"> PR19FDPublishedTables!Q$379</f>
        <v>36.710095399260318</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877.13234191890763</v>
      </c>
      <c r="N209" s="181">
        <f xml:space="preserve"> PR19FDPublishedTables!N$380</f>
        <v>844.34937150063797</v>
      </c>
      <c r="O209" s="181">
        <f xml:space="preserve"> PR19FDPublishedTables!O$380</f>
        <v>813.73843445110685</v>
      </c>
      <c r="P209" s="181">
        <f xml:space="preserve"> PR19FDPublishedTables!P$380</f>
        <v>784.42344757490002</v>
      </c>
      <c r="Q209" s="181">
        <f xml:space="preserve"> PR19FDPublishedTables!Q$380</f>
        <v>756.16453525431098</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898.42374772306266</v>
      </c>
      <c r="N210" s="181">
        <f xml:space="preserve"> PR19FDPublishedTables!N$384</f>
        <v>864.84500739267924</v>
      </c>
      <c r="O210" s="181">
        <f xml:space="preserve"> PR19FDPublishedTables!O$384</f>
        <v>833.49102410984983</v>
      </c>
      <c r="P210" s="181">
        <f xml:space="preserve"> PR19FDPublishedTables!P$384</f>
        <v>803.4644487402129</v>
      </c>
      <c r="Q210" s="181">
        <f xml:space="preserve"> PR19FDPublishedTables!Q$384</f>
        <v>774.51958295394115</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915.74229295645978</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915.74229295645978</v>
      </c>
      <c r="N213" s="181">
        <f xml:space="preserve"> PR19FDPublishedTables!N$422</f>
        <v>873.34342479257623</v>
      </c>
      <c r="O213" s="181">
        <f xml:space="preserve"> PR19FDPublishedTables!O$422</f>
        <v>832.90762422467958</v>
      </c>
      <c r="P213" s="181">
        <f xml:space="preserve"> PR19FDPublishedTables!P$422</f>
        <v>794.34400122307716</v>
      </c>
      <c r="Q213" s="181">
        <f xml:space="preserve"> PR19FDPublishedTables!Q$422</f>
        <v>757.56587396644898</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42.39886816388406</v>
      </c>
      <c r="N214" s="181">
        <f xml:space="preserve"> PR19FDPublishedTables!N$423</f>
        <v>40.435800567896266</v>
      </c>
      <c r="O214" s="181">
        <f xml:space="preserve"> PR19FDPublishedTables!O$423</f>
        <v>38.563623001602643</v>
      </c>
      <c r="P214" s="181">
        <f xml:space="preserve"> PR19FDPublishedTables!P$423</f>
        <v>36.778127256628487</v>
      </c>
      <c r="Q214" s="181">
        <f xml:space="preserve"> PR19FDPublishedTables!Q$423</f>
        <v>35.075299964646547</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873.34342479257566</v>
      </c>
      <c r="N216" s="181">
        <f xml:space="preserve"> PR19FDPublishedTables!N$425</f>
        <v>832.90762422467992</v>
      </c>
      <c r="O216" s="181">
        <f xml:space="preserve"> PR19FDPublishedTables!O$425</f>
        <v>794.34400122307693</v>
      </c>
      <c r="P216" s="181">
        <f xml:space="preserve"> PR19FDPublishedTables!P$425</f>
        <v>757.56587396644863</v>
      </c>
      <c r="Q216" s="181">
        <f xml:space="preserve"> PR19FDPublishedTables!Q$425</f>
        <v>722.49057400180243</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894.54285887451772</v>
      </c>
      <c r="N217" s="181">
        <f xml:space="preserve"> PR19FDPublishedTables!N$429</f>
        <v>853.12552450862813</v>
      </c>
      <c r="O217" s="181">
        <f xml:space="preserve"> PR19FDPublishedTables!O$429</f>
        <v>813.6258127238782</v>
      </c>
      <c r="P217" s="181">
        <f xml:space="preserve"> PR19FDPublishedTables!P$429</f>
        <v>775.9549375947629</v>
      </c>
      <c r="Q217" s="181">
        <f xml:space="preserve"> PR19FDPublishedTables!Q$429</f>
        <v>740.0282239841257</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76.87234967639499</v>
      </c>
      <c r="O220" s="181">
        <f xml:space="preserve"> PR19FDPublishedTables!O$460</f>
        <v>168.53764507449011</v>
      </c>
      <c r="P220" s="181">
        <f xml:space="preserve"> PR19FDPublishedTables!P$460</f>
        <v>278.16749683013154</v>
      </c>
      <c r="Q220" s="181">
        <f xml:space="preserve"> PR19FDPublishedTables!Q$460</f>
        <v>439.03554381226434</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78.694118520136186</v>
      </c>
      <c r="N221" s="181">
        <f xml:space="preserve"> PR19FDPublishedTables!N$461</f>
        <v>97.481174374891083</v>
      </c>
      <c r="O221" s="181">
        <f xml:space="preserve"> PR19FDPublishedTables!O$461</f>
        <v>120.21614856179627</v>
      </c>
      <c r="P221" s="181">
        <f xml:space="preserve"> PR19FDPublishedTables!P$461</f>
        <v>177.86477154667281</v>
      </c>
      <c r="Q221" s="181">
        <f xml:space="preserve"> PR19FDPublishedTables!Q$461</f>
        <v>129.91957644907671</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1.8217688437411528</v>
      </c>
      <c r="N222" s="181">
        <f xml:space="preserve"> PR19FDPublishedTables!N$462</f>
        <v>5.8158789767958146</v>
      </c>
      <c r="O222" s="181">
        <f xml:space="preserve"> PR19FDPublishedTables!O$462</f>
        <v>10.586296806154504</v>
      </c>
      <c r="P222" s="181">
        <f xml:space="preserve"> PR19FDPublishedTables!P$462</f>
        <v>16.996724564540568</v>
      </c>
      <c r="Q222" s="181">
        <f xml:space="preserve"> PR19FDPublishedTables!Q$462</f>
        <v>23.334983873303948</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76.872349676395032</v>
      </c>
      <c r="N223" s="181">
        <f xml:space="preserve"> PR19FDPublishedTables!N$463</f>
        <v>168.53764507449026</v>
      </c>
      <c r="O223" s="181">
        <f xml:space="preserve"> PR19FDPublishedTables!O$463</f>
        <v>278.16749683013188</v>
      </c>
      <c r="P223" s="181">
        <f xml:space="preserve"> PR19FDPublishedTables!P$463</f>
        <v>439.03554381226382</v>
      </c>
      <c r="Q223" s="181">
        <f xml:space="preserve"> PR19FDPublishedTables!Q$463</f>
        <v>545.62013638803717</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38.436174838197516</v>
      </c>
      <c r="N224" s="181">
        <f xml:space="preserve"> PR19FDPublishedTables!N$467</f>
        <v>122.70499737544262</v>
      </c>
      <c r="O224" s="181">
        <f xml:space="preserve"> PR19FDPublishedTables!O$467</f>
        <v>223.352570952311</v>
      </c>
      <c r="P224" s="181">
        <f xml:space="preserve"> PR19FDPublishedTables!P$467</f>
        <v>358.60152032119765</v>
      </c>
      <c r="Q224" s="181">
        <f xml:space="preserve"> PR19FDPublishedTables!Q$467</f>
        <v>492.32784010015075</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898.42374772306266</v>
      </c>
      <c r="N226" s="196">
        <f t="shared" si="92"/>
        <v>864.84500739267924</v>
      </c>
      <c r="O226" s="196">
        <f t="shared" si="92"/>
        <v>833.49102410984983</v>
      </c>
      <c r="P226" s="196">
        <f t="shared" si="92"/>
        <v>803.4644487402129</v>
      </c>
      <c r="Q226" s="196">
        <f t="shared" si="92"/>
        <v>774.51958295394115</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894.54285887451772</v>
      </c>
      <c r="N227" s="196">
        <f t="shared" si="93"/>
        <v>853.12552450862813</v>
      </c>
      <c r="O227" s="196">
        <f t="shared" si="93"/>
        <v>813.6258127238782</v>
      </c>
      <c r="P227" s="196">
        <f t="shared" si="93"/>
        <v>775.9549375947629</v>
      </c>
      <c r="Q227" s="196">
        <f t="shared" si="93"/>
        <v>740.0282239841257</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38.436174838197516</v>
      </c>
      <c r="N228" s="196">
        <f t="shared" si="94"/>
        <v>122.70499737544262</v>
      </c>
      <c r="O228" s="196">
        <f t="shared" si="94"/>
        <v>223.352570952311</v>
      </c>
      <c r="P228" s="196">
        <f t="shared" si="94"/>
        <v>358.60152032119765</v>
      </c>
      <c r="Q228" s="196">
        <f t="shared" si="94"/>
        <v>492.32784010015075</v>
      </c>
    </row>
    <row r="229" spans="1:17" s="259" customFormat="1" hidden="1" outlineLevel="2">
      <c r="A229" s="256"/>
      <c r="B229" s="257"/>
      <c r="C229" s="258"/>
      <c r="D229" s="255"/>
      <c r="E229" s="320" t="s">
        <v>1092</v>
      </c>
      <c r="F229" s="379"/>
      <c r="G229" s="320" t="s">
        <v>255</v>
      </c>
      <c r="H229" s="379"/>
      <c r="I229" s="379"/>
      <c r="J229" s="320">
        <f t="shared" ref="J229:N229" si="95" xml:space="preserve"> SUM(J226:J228)</f>
        <v>0</v>
      </c>
      <c r="K229" s="320">
        <f t="shared" si="95"/>
        <v>0</v>
      </c>
      <c r="L229" s="320">
        <f t="shared" si="95"/>
        <v>0</v>
      </c>
      <c r="M229" s="320">
        <f t="shared" si="95"/>
        <v>1831.4027814357778</v>
      </c>
      <c r="N229" s="320">
        <f t="shared" si="95"/>
        <v>1840.67552927675</v>
      </c>
      <c r="O229" s="320">
        <f xml:space="preserve"> SUM(O226:O228)</f>
        <v>1870.469407786039</v>
      </c>
      <c r="P229" s="320">
        <f t="shared" ref="P229:Q229" si="96" xml:space="preserve"> SUM(P226:P228)</f>
        <v>1938.0209066561733</v>
      </c>
      <c r="Q229" s="320">
        <f t="shared" si="96"/>
        <v>2006.8756470382177</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1.1806332960179113</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1.2166959859267552</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255</v>
      </c>
      <c r="H238" s="196"/>
      <c r="I238" s="196"/>
      <c r="J238" s="196">
        <f t="shared" ref="J238:Q238" si="99" xml:space="preserve"> J207 * J234</f>
        <v>0</v>
      </c>
      <c r="K238" s="196">
        <f t="shared" si="99"/>
        <v>0</v>
      </c>
      <c r="L238" s="196">
        <f t="shared" si="99"/>
        <v>0</v>
      </c>
      <c r="M238" s="196">
        <f t="shared" si="99"/>
        <v>968.10573173135276</v>
      </c>
      <c r="N238" s="196">
        <f t="shared" si="99"/>
        <v>989.68992428597426</v>
      </c>
      <c r="O238" s="196">
        <f t="shared" si="99"/>
        <v>1038.1380798898854</v>
      </c>
      <c r="P238" s="196">
        <f t="shared" si="99"/>
        <v>0</v>
      </c>
      <c r="Q238" s="196">
        <f t="shared" si="99"/>
        <v>0</v>
      </c>
    </row>
    <row r="239" spans="1:17" s="259" customFormat="1" hidden="1" outlineLevel="2">
      <c r="A239" s="256"/>
      <c r="B239" s="257"/>
      <c r="C239" s="258"/>
      <c r="D239" s="255"/>
      <c r="E239" s="196" t="s">
        <v>335</v>
      </c>
      <c r="F239" s="196"/>
      <c r="G239" s="196" t="s">
        <v>255</v>
      </c>
      <c r="H239" s="196"/>
      <c r="I239" s="196"/>
      <c r="J239" s="196">
        <f t="shared" ref="J239:Q239" si="100" xml:space="preserve"> J208 * J234</f>
        <v>0</v>
      </c>
      <c r="K239" s="196">
        <f t="shared" si="100"/>
        <v>0</v>
      </c>
      <c r="L239" s="196">
        <f t="shared" si="100"/>
        <v>0</v>
      </c>
      <c r="M239" s="196">
        <f t="shared" si="100"/>
        <v>44.823295379161628</v>
      </c>
      <c r="N239" s="196">
        <f t="shared" si="100"/>
        <v>45.82264349444057</v>
      </c>
      <c r="O239" s="196">
        <f t="shared" si="100"/>
        <v>48.065793098901707</v>
      </c>
      <c r="P239" s="196">
        <f t="shared" si="100"/>
        <v>0</v>
      </c>
      <c r="Q239" s="196">
        <f t="shared" si="100"/>
        <v>0</v>
      </c>
    </row>
    <row r="240" spans="1:17" s="259" customFormat="1" hidden="1" outlineLevel="2">
      <c r="A240" s="256"/>
      <c r="B240" s="257"/>
      <c r="C240" s="258"/>
      <c r="D240" s="255"/>
      <c r="E240" s="196" t="s">
        <v>1503</v>
      </c>
      <c r="F240" s="196"/>
      <c r="G240" s="196" t="s">
        <v>255</v>
      </c>
      <c r="H240" s="196"/>
      <c r="I240" s="196"/>
      <c r="J240" s="196">
        <f t="shared" ref="J240:Q240" si="101" xml:space="preserve"> IF( J$10 = 1, J206 * J234, J209 * J234)</f>
        <v>0</v>
      </c>
      <c r="K240" s="196">
        <f t="shared" si="101"/>
        <v>0</v>
      </c>
      <c r="L240" s="196">
        <f t="shared" si="101"/>
        <v>954.25824098901205</v>
      </c>
      <c r="M240" s="196">
        <f t="shared" si="101"/>
        <v>923.2824363521911</v>
      </c>
      <c r="N240" s="196">
        <f t="shared" si="101"/>
        <v>943.86728079153363</v>
      </c>
      <c r="O240" s="196">
        <f t="shared" si="101"/>
        <v>990.07228679098375</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255</v>
      </c>
      <c r="H242" s="196"/>
      <c r="I242" s="196"/>
      <c r="J242" s="196">
        <f t="shared" ref="J242:Q242" si="102" xml:space="preserve"> J213 * J234</f>
        <v>0</v>
      </c>
      <c r="K242" s="196">
        <f t="shared" si="102"/>
        <v>0</v>
      </c>
      <c r="L242" s="196">
        <f t="shared" si="102"/>
        <v>0</v>
      </c>
      <c r="M242" s="196">
        <f t="shared" si="102"/>
        <v>963.92384011505192</v>
      </c>
      <c r="N242" s="196">
        <f t="shared" si="102"/>
        <v>976.27867252520525</v>
      </c>
      <c r="O242" s="196">
        <f t="shared" si="102"/>
        <v>1013.3953630419578</v>
      </c>
      <c r="P242" s="196">
        <f t="shared" si="102"/>
        <v>0</v>
      </c>
      <c r="Q242" s="196">
        <f t="shared" si="102"/>
        <v>0</v>
      </c>
    </row>
    <row r="243" spans="1:17" s="259" customFormat="1" hidden="1" outlineLevel="2">
      <c r="A243" s="256"/>
      <c r="B243" s="257"/>
      <c r="C243" s="258"/>
      <c r="D243" s="255"/>
      <c r="E243" s="196" t="s">
        <v>347</v>
      </c>
      <c r="F243" s="196"/>
      <c r="G243" s="196" t="s">
        <v>255</v>
      </c>
      <c r="H243" s="196"/>
      <c r="I243" s="196"/>
      <c r="J243" s="196">
        <f t="shared" ref="J243:Q243" si="103" xml:space="preserve"> J214 * J234</f>
        <v>0</v>
      </c>
      <c r="K243" s="196">
        <f t="shared" si="103"/>
        <v>0</v>
      </c>
      <c r="L243" s="196">
        <f t="shared" si="103"/>
        <v>0</v>
      </c>
      <c r="M243" s="196">
        <f t="shared" si="103"/>
        <v>44.629673797326873</v>
      </c>
      <c r="N243" s="196">
        <f t="shared" si="103"/>
        <v>45.201702537916987</v>
      </c>
      <c r="O243" s="196">
        <f t="shared" si="103"/>
        <v>46.920205308842625</v>
      </c>
      <c r="P243" s="196">
        <f t="shared" si="103"/>
        <v>0</v>
      </c>
      <c r="Q243" s="196">
        <f t="shared" si="103"/>
        <v>0</v>
      </c>
    </row>
    <row r="244" spans="1:17" s="259" customFormat="1" hidden="1" outlineLevel="2">
      <c r="A244" s="256"/>
      <c r="B244" s="257"/>
      <c r="C244" s="258"/>
      <c r="D244" s="255"/>
      <c r="E244" s="196" t="s">
        <v>349</v>
      </c>
      <c r="F244" s="196"/>
      <c r="G244" s="196" t="s">
        <v>255</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255</v>
      </c>
      <c r="H245" s="196"/>
      <c r="I245" s="196"/>
      <c r="J245" s="196">
        <f t="shared" ref="J245:Q245" si="105" xml:space="preserve"> IF( J$10 = 1, J212 * J234, J216 * J234)</f>
        <v>0</v>
      </c>
      <c r="K245" s="196">
        <f t="shared" si="105"/>
        <v>0</v>
      </c>
      <c r="L245" s="196">
        <f t="shared" si="105"/>
        <v>954.25824098901205</v>
      </c>
      <c r="M245" s="196">
        <f t="shared" si="105"/>
        <v>919.29416631772494</v>
      </c>
      <c r="N245" s="196">
        <f t="shared" si="105"/>
        <v>931.07696998728818</v>
      </c>
      <c r="O245" s="196">
        <f t="shared" si="105"/>
        <v>966.47515773311522</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255</v>
      </c>
      <c r="H247" s="196"/>
      <c r="I247" s="196"/>
      <c r="J247" s="196">
        <f t="shared" ref="J247:Q247" si="106" xml:space="preserve"> J220 * J234</f>
        <v>0</v>
      </c>
      <c r="K247" s="196">
        <f t="shared" si="106"/>
        <v>0</v>
      </c>
      <c r="L247" s="196">
        <f t="shared" si="106"/>
        <v>0</v>
      </c>
      <c r="M247" s="196">
        <f t="shared" si="106"/>
        <v>0</v>
      </c>
      <c r="N247" s="196">
        <f t="shared" si="106"/>
        <v>85.932788139773081</v>
      </c>
      <c r="O247" s="196">
        <f t="shared" si="106"/>
        <v>205.05907623968028</v>
      </c>
      <c r="P247" s="196">
        <f t="shared" si="106"/>
        <v>0</v>
      </c>
      <c r="Q247" s="196">
        <f t="shared" si="106"/>
        <v>0</v>
      </c>
    </row>
    <row r="248" spans="1:17" s="259" customFormat="1" hidden="1" outlineLevel="2">
      <c r="A248" s="256"/>
      <c r="B248" s="257"/>
      <c r="C248" s="258"/>
      <c r="D248" s="255"/>
      <c r="E248" s="196" t="s">
        <v>357</v>
      </c>
      <c r="F248" s="196"/>
      <c r="G248" s="196" t="s">
        <v>255</v>
      </c>
      <c r="H248" s="196"/>
      <c r="I248" s="196"/>
      <c r="J248" s="196">
        <f t="shared" ref="J248:Q248" si="107" xml:space="preserve"> J221 * J234</f>
        <v>0</v>
      </c>
      <c r="K248" s="196">
        <f t="shared" si="107"/>
        <v>0</v>
      </c>
      <c r="L248" s="196">
        <f t="shared" si="107"/>
        <v>0</v>
      </c>
      <c r="M248" s="196">
        <f t="shared" si="107"/>
        <v>82.834589492969215</v>
      </c>
      <c r="N248" s="196">
        <f t="shared" si="107"/>
        <v>108.97063951391152</v>
      </c>
      <c r="O248" s="196">
        <f t="shared" si="107"/>
        <v>146.26650539871198</v>
      </c>
      <c r="P248" s="196">
        <f t="shared" si="107"/>
        <v>0</v>
      </c>
      <c r="Q248" s="196">
        <f t="shared" si="107"/>
        <v>0</v>
      </c>
    </row>
    <row r="249" spans="1:17" s="259" customFormat="1" hidden="1" outlineLevel="2">
      <c r="A249" s="256"/>
      <c r="B249" s="257"/>
      <c r="C249" s="258"/>
      <c r="D249" s="255"/>
      <c r="E249" s="196" t="s">
        <v>359</v>
      </c>
      <c r="F249" s="196"/>
      <c r="G249" s="196" t="s">
        <v>255</v>
      </c>
      <c r="H249" s="196"/>
      <c r="I249" s="196"/>
      <c r="J249" s="196">
        <f t="shared" ref="J249:Q249" si="108" xml:space="preserve"> J222 * J234</f>
        <v>0</v>
      </c>
      <c r="K249" s="196">
        <f t="shared" si="108"/>
        <v>0</v>
      </c>
      <c r="L249" s="196">
        <f t="shared" si="108"/>
        <v>0</v>
      </c>
      <c r="M249" s="196">
        <f t="shared" si="108"/>
        <v>1.9176207467622373</v>
      </c>
      <c r="N249" s="196">
        <f t="shared" si="108"/>
        <v>6.501358395618543</v>
      </c>
      <c r="O249" s="196">
        <f t="shared" si="108"/>
        <v>12.880304829877414</v>
      </c>
      <c r="P249" s="196">
        <f t="shared" si="108"/>
        <v>0</v>
      </c>
      <c r="Q249" s="196">
        <f t="shared" si="108"/>
        <v>0</v>
      </c>
    </row>
    <row r="250" spans="1:17" s="259" customFormat="1" hidden="1" outlineLevel="2">
      <c r="A250" s="256"/>
      <c r="B250" s="257"/>
      <c r="C250" s="258"/>
      <c r="D250" s="255"/>
      <c r="E250" s="196" t="s">
        <v>1507</v>
      </c>
      <c r="F250" s="196"/>
      <c r="G250" s="196" t="s">
        <v>255</v>
      </c>
      <c r="H250" s="196"/>
      <c r="I250" s="196"/>
      <c r="J250" s="196">
        <f t="shared" ref="J250:Q250" si="109" xml:space="preserve"> IF(J$10 = 1, J219 * J234, J223 * J234)</f>
        <v>0</v>
      </c>
      <c r="K250" s="196">
        <f t="shared" si="109"/>
        <v>0</v>
      </c>
      <c r="L250" s="196">
        <f t="shared" si="109"/>
        <v>0</v>
      </c>
      <c r="M250" s="196">
        <f t="shared" si="109"/>
        <v>80.916968746206976</v>
      </c>
      <c r="N250" s="196">
        <f t="shared" si="109"/>
        <v>188.40206925806606</v>
      </c>
      <c r="O250" s="196">
        <f t="shared" si="109"/>
        <v>338.44527680851485</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255</v>
      </c>
      <c r="H252" s="196"/>
      <c r="I252" s="196"/>
      <c r="J252" s="196">
        <f t="shared" ref="J252:Q252" si="110" xml:space="preserve"> J210 * J233</f>
        <v>0</v>
      </c>
      <c r="K252" s="196">
        <f t="shared" si="110"/>
        <v>0</v>
      </c>
      <c r="L252" s="196">
        <f t="shared" si="110"/>
        <v>0</v>
      </c>
      <c r="M252" s="196">
        <f t="shared" si="110"/>
        <v>940.59348544203283</v>
      </c>
      <c r="N252" s="196">
        <f t="shared" si="110"/>
        <v>938.70191350937387</v>
      </c>
      <c r="O252" s="196">
        <f t="shared" si="110"/>
        <v>984.04725499615643</v>
      </c>
      <c r="P252" s="196">
        <f t="shared" si="110"/>
        <v>0</v>
      </c>
      <c r="Q252" s="196">
        <f t="shared" si="110"/>
        <v>0</v>
      </c>
    </row>
    <row r="253" spans="1:17" s="259" customFormat="1" hidden="1" outlineLevel="2">
      <c r="A253" s="256"/>
      <c r="B253" s="257"/>
      <c r="C253" s="258"/>
      <c r="D253" s="255"/>
      <c r="E253" s="196" t="s">
        <v>1509</v>
      </c>
      <c r="F253" s="196"/>
      <c r="G253" s="196" t="s">
        <v>255</v>
      </c>
      <c r="H253" s="196"/>
      <c r="I253" s="196"/>
      <c r="J253" s="196">
        <f t="shared" ref="J253:Q253" si="111" xml:space="preserve"> J217 * J233</f>
        <v>0</v>
      </c>
      <c r="K253" s="196">
        <f t="shared" si="111"/>
        <v>0</v>
      </c>
      <c r="L253" s="196">
        <f t="shared" si="111"/>
        <v>0</v>
      </c>
      <c r="M253" s="196">
        <f t="shared" si="111"/>
        <v>936.53043748953019</v>
      </c>
      <c r="N253" s="196">
        <f t="shared" si="111"/>
        <v>925.98159840717415</v>
      </c>
      <c r="O253" s="196">
        <f t="shared" si="111"/>
        <v>960.59372500144423</v>
      </c>
      <c r="P253" s="196">
        <f t="shared" si="111"/>
        <v>0</v>
      </c>
      <c r="Q253" s="196">
        <f t="shared" si="111"/>
        <v>0</v>
      </c>
    </row>
    <row r="254" spans="1:17" s="259" customFormat="1" hidden="1" outlineLevel="2">
      <c r="A254" s="256"/>
      <c r="B254" s="257"/>
      <c r="C254" s="258"/>
      <c r="D254" s="255"/>
      <c r="E254" s="196" t="s">
        <v>1510</v>
      </c>
      <c r="F254" s="196"/>
      <c r="G254" s="196" t="s">
        <v>255</v>
      </c>
      <c r="H254" s="196"/>
      <c r="I254" s="196"/>
      <c r="J254" s="196">
        <f t="shared" ref="J254:Q254" si="112" xml:space="preserve"> J224 * J233</f>
        <v>0</v>
      </c>
      <c r="K254" s="196">
        <f t="shared" si="112"/>
        <v>0</v>
      </c>
      <c r="L254" s="196">
        <f t="shared" si="112"/>
        <v>0</v>
      </c>
      <c r="M254" s="196">
        <f t="shared" si="112"/>
        <v>40.240271642133393</v>
      </c>
      <c r="N254" s="196">
        <f t="shared" si="112"/>
        <v>133.18388248634722</v>
      </c>
      <c r="O254" s="196">
        <f t="shared" si="112"/>
        <v>263.69748201750133</v>
      </c>
      <c r="P254" s="196">
        <f t="shared" si="112"/>
        <v>0</v>
      </c>
      <c r="Q254" s="196">
        <f t="shared" si="112"/>
        <v>0</v>
      </c>
    </row>
    <row r="255" spans="1:17" s="192" customFormat="1" hidden="1" outlineLevel="2">
      <c r="A255" s="188"/>
      <c r="B255" s="304"/>
      <c r="C255" s="190"/>
      <c r="D255" s="191"/>
      <c r="E255" s="243" t="s">
        <v>1511</v>
      </c>
      <c r="F255" s="243"/>
      <c r="G255" s="243" t="s">
        <v>255</v>
      </c>
      <c r="H255" s="243"/>
      <c r="I255" s="243"/>
      <c r="J255" s="243">
        <f t="shared" ref="J255:Q255" si="113" xml:space="preserve"> SUM(J252:J254)</f>
        <v>0</v>
      </c>
      <c r="K255" s="243">
        <f t="shared" si="113"/>
        <v>0</v>
      </c>
      <c r="L255" s="243">
        <f t="shared" si="113"/>
        <v>0</v>
      </c>
      <c r="M255" s="243">
        <f t="shared" si="113"/>
        <v>1917.3641945736963</v>
      </c>
      <c r="N255" s="243">
        <f t="shared" si="113"/>
        <v>1997.8673944028951</v>
      </c>
      <c r="O255" s="243">
        <f t="shared" si="113"/>
        <v>2208.3384620151019</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954.25824098901205</v>
      </c>
      <c r="M259" s="318">
        <f t="shared" si="114"/>
        <v>923.2824363521911</v>
      </c>
      <c r="N259" s="318">
        <f t="shared" si="114"/>
        <v>943.86728079153363</v>
      </c>
      <c r="O259" s="318">
        <f t="shared" si="114"/>
        <v>990.07228679098375</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954.25824098901205</v>
      </c>
      <c r="M260" s="318">
        <f t="shared" si="115"/>
        <v>919.29416631772494</v>
      </c>
      <c r="N260" s="318">
        <f t="shared" si="115"/>
        <v>931.07696998728818</v>
      </c>
      <c r="O260" s="318">
        <f t="shared" si="115"/>
        <v>966.47515773311522</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80.916968746206976</v>
      </c>
      <c r="N261" s="318">
        <f t="shared" si="116"/>
        <v>188.40206925806606</v>
      </c>
      <c r="O261" s="318">
        <f t="shared" si="116"/>
        <v>338.44527680851485</v>
      </c>
      <c r="P261" s="318">
        <f t="shared" si="116"/>
        <v>0</v>
      </c>
      <c r="Q261" s="318">
        <f t="shared" si="116"/>
        <v>0</v>
      </c>
    </row>
    <row r="262" spans="1:17" s="192" customFormat="1" hidden="1" outlineLevel="2">
      <c r="A262" s="188"/>
      <c r="B262" s="304"/>
      <c r="C262" s="190"/>
      <c r="D262" s="191"/>
      <c r="E262" s="243" t="s">
        <v>1116</v>
      </c>
      <c r="F262" s="243"/>
      <c r="G262" s="243" t="s">
        <v>255</v>
      </c>
      <c r="H262" s="243"/>
      <c r="I262" s="243"/>
      <c r="J262" s="319">
        <f t="shared" ref="J262:Q262" si="117" xml:space="preserve"> SUM(J259:J261)</f>
        <v>0</v>
      </c>
      <c r="K262" s="319">
        <f t="shared" si="117"/>
        <v>0</v>
      </c>
      <c r="L262" s="319">
        <f t="shared" si="117"/>
        <v>1908.5164819780241</v>
      </c>
      <c r="M262" s="319">
        <f t="shared" si="117"/>
        <v>1923.4935714161231</v>
      </c>
      <c r="N262" s="319">
        <f t="shared" si="117"/>
        <v>2063.3463200368878</v>
      </c>
      <c r="O262" s="319">
        <f t="shared" si="117"/>
        <v>2294.9927213326137</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255</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963.92384011505192</v>
      </c>
      <c r="N264" s="318">
        <f xml:space="preserve"> M259 * N$21</f>
        <v>980.51416440319292</v>
      </c>
      <c r="O264" s="318">
        <f t="shared" ref="O264:O266" si="121" xml:space="preserve"> N259 * O$21</f>
        <v>1027.3164910246048</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255</v>
      </c>
      <c r="H265" s="318"/>
      <c r="I265" s="318"/>
      <c r="J265" s="318">
        <f t="shared" si="118"/>
        <v>0</v>
      </c>
      <c r="K265" s="318">
        <f t="shared" si="119"/>
        <v>0</v>
      </c>
      <c r="L265" s="318">
        <f t="shared" si="120"/>
        <v>0</v>
      </c>
      <c r="M265" s="318">
        <f t="shared" ref="M265:M266" si="124" xml:space="preserve"> L260 * M$21</f>
        <v>963.92384011505192</v>
      </c>
      <c r="N265" s="318">
        <f t="shared" ref="N265:N266" si="125" xml:space="preserve"> M260 * N$21</f>
        <v>976.2786725252048</v>
      </c>
      <c r="O265" s="318">
        <f t="shared" si="121"/>
        <v>1013.3953630419583</v>
      </c>
      <c r="P265" s="318">
        <f t="shared" si="122"/>
        <v>0</v>
      </c>
      <c r="Q265" s="318">
        <f t="shared" si="123"/>
        <v>0</v>
      </c>
    </row>
    <row r="266" spans="1:17" s="200" customFormat="1" hidden="1" outlineLevel="2">
      <c r="A266" s="314"/>
      <c r="B266" s="315"/>
      <c r="C266" s="316"/>
      <c r="D266" s="317" t="s">
        <v>719</v>
      </c>
      <c r="E266" s="318" t="s">
        <v>1119</v>
      </c>
      <c r="F266" s="318"/>
      <c r="G266" s="318" t="s">
        <v>255</v>
      </c>
      <c r="H266" s="318"/>
      <c r="I266" s="318"/>
      <c r="J266" s="318">
        <f t="shared" si="118"/>
        <v>0</v>
      </c>
      <c r="K266" s="318">
        <f t="shared" si="119"/>
        <v>0</v>
      </c>
      <c r="L266" s="318">
        <f t="shared" si="120"/>
        <v>0</v>
      </c>
      <c r="M266" s="318">
        <f t="shared" si="124"/>
        <v>0</v>
      </c>
      <c r="N266" s="318">
        <f t="shared" si="125"/>
        <v>85.932788139773137</v>
      </c>
      <c r="O266" s="318">
        <f t="shared" si="121"/>
        <v>205.05907623968048</v>
      </c>
      <c r="P266" s="318">
        <f t="shared" si="122"/>
        <v>0</v>
      </c>
      <c r="Q266" s="318">
        <f t="shared" si="123"/>
        <v>0</v>
      </c>
    </row>
    <row r="267" spans="1:17" s="192" customFormat="1" hidden="1" outlineLevel="2">
      <c r="A267" s="188"/>
      <c r="B267" s="304"/>
      <c r="C267" s="190"/>
      <c r="D267" s="191"/>
      <c r="E267" s="243" t="s">
        <v>1120</v>
      </c>
      <c r="F267" s="243"/>
      <c r="G267" s="243" t="s">
        <v>255</v>
      </c>
      <c r="H267" s="243"/>
      <c r="I267" s="243"/>
      <c r="J267" s="319">
        <f t="shared" ref="J267:Q267" si="126" xml:space="preserve"> SUM(J264:J266)</f>
        <v>0</v>
      </c>
      <c r="K267" s="319">
        <f t="shared" si="126"/>
        <v>0</v>
      </c>
      <c r="L267" s="319">
        <f t="shared" si="126"/>
        <v>0</v>
      </c>
      <c r="M267" s="319">
        <f t="shared" si="126"/>
        <v>1927.8476802301038</v>
      </c>
      <c r="N267" s="319">
        <f t="shared" si="126"/>
        <v>2042.7256250681708</v>
      </c>
      <c r="O267" s="319">
        <f t="shared" si="126"/>
        <v>2245.7709303062434</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1927.8476802301038</v>
      </c>
      <c r="N269" s="196">
        <f t="shared" si="127"/>
        <v>2042.7256250681708</v>
      </c>
      <c r="O269" s="196">
        <f t="shared" si="127"/>
        <v>2245.7709303062434</v>
      </c>
      <c r="P269" s="196">
        <f t="shared" si="127"/>
        <v>0</v>
      </c>
      <c r="Q269" s="196">
        <f t="shared" si="127"/>
        <v>0</v>
      </c>
    </row>
    <row r="270" spans="1:17" s="259" customFormat="1" hidden="1" outlineLevel="2">
      <c r="A270" s="256"/>
      <c r="B270" s="257"/>
      <c r="C270" s="258"/>
      <c r="D270" s="255" t="s">
        <v>631</v>
      </c>
      <c r="E270" s="196" t="s">
        <v>1121</v>
      </c>
      <c r="F270" s="196"/>
      <c r="G270" s="196" t="s">
        <v>255</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1908.5164819780241</v>
      </c>
      <c r="N270" s="196">
        <f t="shared" ref="N270" si="132" xml:space="preserve"> M262</f>
        <v>1923.4935714161231</v>
      </c>
      <c r="O270" s="196">
        <f t="shared" ref="O270" si="133" xml:space="preserve"> N262</f>
        <v>2063.3463200368878</v>
      </c>
      <c r="P270" s="196">
        <f t="shared" ref="P270" si="134" xml:space="preserve"> O262</f>
        <v>2294.9927213326137</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1</v>
      </c>
      <c r="P271" s="266">
        <f t="shared" si="136"/>
        <v>0</v>
      </c>
      <c r="Q271" s="266">
        <f t="shared" si="136"/>
        <v>0</v>
      </c>
    </row>
    <row r="272" spans="1:17" s="259" customFormat="1" hidden="1" outlineLevel="2">
      <c r="A272" s="256"/>
      <c r="B272" s="257"/>
      <c r="C272" s="258"/>
      <c r="D272" s="255"/>
      <c r="E272" s="320" t="s">
        <v>1122</v>
      </c>
      <c r="F272" s="320"/>
      <c r="G272" s="320" t="s">
        <v>255</v>
      </c>
      <c r="H272" s="320"/>
      <c r="I272" s="320"/>
      <c r="J272" s="320">
        <f t="shared" ref="J272:Q272" si="137" xml:space="preserve"> J271 * (J269 - J270)</f>
        <v>0</v>
      </c>
      <c r="K272" s="320">
        <f t="shared" si="137"/>
        <v>0</v>
      </c>
      <c r="L272" s="320">
        <f t="shared" si="137"/>
        <v>0</v>
      </c>
      <c r="M272" s="320">
        <f t="shared" si="137"/>
        <v>19.33119825207973</v>
      </c>
      <c r="N272" s="320">
        <f t="shared" si="137"/>
        <v>119.23205365204763</v>
      </c>
      <c r="O272" s="320">
        <f t="shared" si="137"/>
        <v>182.42461026935553</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1917.3641945736963</v>
      </c>
      <c r="N277" s="195">
        <f t="shared" si="138"/>
        <v>1997.8673944028951</v>
      </c>
      <c r="O277" s="195">
        <f t="shared" si="138"/>
        <v>2208.3384620151019</v>
      </c>
      <c r="P277" s="195">
        <f t="shared" si="138"/>
        <v>0</v>
      </c>
      <c r="Q277" s="195">
        <f t="shared" si="138"/>
        <v>0</v>
      </c>
    </row>
    <row r="278" spans="1:17" s="192" customFormat="1" hidden="1" outlineLevel="2">
      <c r="A278" s="188"/>
      <c r="B278" s="269"/>
      <c r="C278" s="190"/>
      <c r="D278" s="191"/>
      <c r="E278" s="195" t="s">
        <v>1512</v>
      </c>
      <c r="G278" s="192" t="s">
        <v>255</v>
      </c>
      <c r="J278" s="195">
        <f t="shared" ref="J278:Q278" si="139" xml:space="preserve"> J276 * J277</f>
        <v>0</v>
      </c>
      <c r="K278" s="195">
        <f t="shared" si="139"/>
        <v>0</v>
      </c>
      <c r="L278" s="195">
        <f t="shared" si="139"/>
        <v>0</v>
      </c>
      <c r="M278" s="195">
        <f t="shared" si="139"/>
        <v>766.94567782947854</v>
      </c>
      <c r="N278" s="195">
        <f t="shared" si="139"/>
        <v>799.14695776115809</v>
      </c>
      <c r="O278" s="195">
        <f t="shared" si="139"/>
        <v>883.33538480604079</v>
      </c>
      <c r="P278" s="195">
        <f t="shared" si="139"/>
        <v>0</v>
      </c>
      <c r="Q278" s="195">
        <f t="shared" si="139"/>
        <v>0</v>
      </c>
    </row>
    <row r="279" spans="1:17" s="240" customFormat="1" hidden="1" outlineLevel="2">
      <c r="A279" s="237"/>
      <c r="B279" s="307"/>
      <c r="C279" s="238"/>
      <c r="D279" s="239"/>
      <c r="E279" s="196" t="s">
        <v>1127</v>
      </c>
      <c r="G279" s="240" t="s">
        <v>255</v>
      </c>
      <c r="J279" s="196">
        <f t="shared" ref="J279:Q279" si="140" xml:space="preserve"> J229 * J$13</f>
        <v>0</v>
      </c>
      <c r="K279" s="196">
        <f t="shared" si="140"/>
        <v>0</v>
      </c>
      <c r="L279" s="196">
        <f t="shared" si="140"/>
        <v>0</v>
      </c>
      <c r="M279" s="196">
        <f t="shared" si="140"/>
        <v>1831.4027814357778</v>
      </c>
      <c r="N279" s="196">
        <f t="shared" si="140"/>
        <v>1840.67552927675</v>
      </c>
      <c r="O279" s="196">
        <f t="shared" si="140"/>
        <v>1870.469407786039</v>
      </c>
      <c r="P279" s="196">
        <f t="shared" si="140"/>
        <v>0</v>
      </c>
      <c r="Q279" s="196">
        <f t="shared" si="140"/>
        <v>0</v>
      </c>
    </row>
    <row r="280" spans="1:17" s="240" customFormat="1" hidden="1" outlineLevel="2">
      <c r="A280" s="237"/>
      <c r="B280" s="307"/>
      <c r="C280" s="238"/>
      <c r="D280" s="239"/>
      <c r="E280" s="196" t="s">
        <v>1125</v>
      </c>
      <c r="G280" s="240" t="s">
        <v>255</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732.56111257431121</v>
      </c>
      <c r="N280" s="196">
        <f xml:space="preserve"> N276 * N279</f>
        <v>736.2702117107001</v>
      </c>
      <c r="O280" s="196">
        <f t="shared" ref="O280" si="145" xml:space="preserve"> O276 * O279</f>
        <v>748.1877631144157</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0.30715000000000003</v>
      </c>
      <c r="N284" s="291">
        <f xml:space="preserve"> Inp!N$214</f>
        <v>0.30374999999999996</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1917.3641945736963</v>
      </c>
      <c r="N285" s="195">
        <f t="shared" si="148"/>
        <v>1997.8673944028951</v>
      </c>
      <c r="O285" s="195">
        <f t="shared" si="148"/>
        <v>2208.3384620151019</v>
      </c>
      <c r="P285" s="195">
        <f t="shared" si="148"/>
        <v>0</v>
      </c>
      <c r="Q285" s="195">
        <f t="shared" si="148"/>
        <v>0</v>
      </c>
    </row>
    <row r="286" spans="1:17" s="192" customFormat="1" hidden="1" outlineLevel="2">
      <c r="A286" s="188"/>
      <c r="B286" s="304"/>
      <c r="C286" s="190"/>
      <c r="D286" s="191"/>
      <c r="E286" s="195" t="s">
        <v>1513</v>
      </c>
      <c r="G286" s="192" t="s">
        <v>255</v>
      </c>
      <c r="J286" s="195">
        <f t="shared" ref="J286:Q286" si="149" xml:space="preserve"> J284 * J285</f>
        <v>0</v>
      </c>
      <c r="K286" s="195">
        <f t="shared" si="149"/>
        <v>0</v>
      </c>
      <c r="L286" s="195">
        <f t="shared" si="149"/>
        <v>0</v>
      </c>
      <c r="M286" s="195">
        <f t="shared" si="149"/>
        <v>588.91841236331084</v>
      </c>
      <c r="N286" s="195">
        <f t="shared" si="149"/>
        <v>606.85222104987929</v>
      </c>
      <c r="O286" s="195">
        <f t="shared" si="149"/>
        <v>0</v>
      </c>
      <c r="P286" s="195">
        <f t="shared" si="149"/>
        <v>0</v>
      </c>
      <c r="Q286" s="195">
        <f t="shared" si="149"/>
        <v>0</v>
      </c>
    </row>
    <row r="287" spans="1:17" s="259" customFormat="1" hidden="1" outlineLevel="2">
      <c r="A287" s="256"/>
      <c r="B287" s="257"/>
      <c r="C287" s="258"/>
      <c r="D287" s="255"/>
      <c r="E287" s="196" t="s">
        <v>1127</v>
      </c>
      <c r="F287" s="240"/>
      <c r="G287" s="240" t="s">
        <v>255</v>
      </c>
      <c r="H287" s="240"/>
      <c r="I287" s="240"/>
      <c r="J287" s="196">
        <f t="shared" ref="J287:L287" si="150" xml:space="preserve"> J229 * J$13</f>
        <v>0</v>
      </c>
      <c r="K287" s="196">
        <f t="shared" si="150"/>
        <v>0</v>
      </c>
      <c r="L287" s="196">
        <f t="shared" si="150"/>
        <v>0</v>
      </c>
      <c r="M287" s="196">
        <f xml:space="preserve"> M229 * M$13</f>
        <v>1831.4027814357778</v>
      </c>
      <c r="N287" s="196">
        <f t="shared" ref="N287:Q287" si="151" xml:space="preserve"> N229 * N$13</f>
        <v>1840.67552927675</v>
      </c>
      <c r="O287" s="196">
        <f t="shared" si="151"/>
        <v>1870.469407786039</v>
      </c>
      <c r="P287" s="196">
        <f t="shared" si="151"/>
        <v>0</v>
      </c>
      <c r="Q287" s="196">
        <f t="shared" si="151"/>
        <v>0</v>
      </c>
    </row>
    <row r="288" spans="1:17" s="259" customFormat="1" hidden="1" outlineLevel="2">
      <c r="A288" s="256"/>
      <c r="B288" s="257"/>
      <c r="C288" s="258"/>
      <c r="D288" s="255"/>
      <c r="E288" s="196" t="s">
        <v>1128</v>
      </c>
      <c r="F288" s="240"/>
      <c r="G288" s="240" t="s">
        <v>255</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562.51536431799923</v>
      </c>
      <c r="N288" s="196">
        <f t="shared" ref="N288" si="155" xml:space="preserve"> N284 * N287</f>
        <v>559.10519201781278</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68.999023870106967</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69.298369552252254</v>
      </c>
      <c r="N296" s="181">
        <f xml:space="preserve"> PR19FDPublishedTables!N$553</f>
        <v>64.358116330023705</v>
      </c>
      <c r="O296" s="181">
        <f xml:space="preserve"> PR19FDPublishedTables!O$553</f>
        <v>59.839673757232781</v>
      </c>
      <c r="P296" s="181">
        <f xml:space="preserve"> PR19FDPublishedTables!P$553</f>
        <v>55.651670231536549</v>
      </c>
      <c r="Q296" s="181">
        <f xml:space="preserve"> PR19FDPublishedTables!Q$553</f>
        <v>51.756772808029282</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5.5369397272249516</v>
      </c>
      <c r="N297" s="181">
        <f xml:space="preserve"> PR19FDPublishedTables!N$554</f>
        <v>5.1422134947688933</v>
      </c>
      <c r="O297" s="181">
        <f xml:space="preserve"> PR19FDPublishedTables!O$554</f>
        <v>4.7811899332028966</v>
      </c>
      <c r="P297" s="181">
        <f xml:space="preserve"> PR19FDPublishedTables!P$554</f>
        <v>4.4465684514997736</v>
      </c>
      <c r="Q297" s="181">
        <f xml:space="preserve"> PR19FDPublishedTables!Q$554</f>
        <v>4.1353661473615428</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63.7614298250273</v>
      </c>
      <c r="N298" s="181">
        <f xml:space="preserve"> PR19FDPublishedTables!N$555</f>
        <v>59.215902835254809</v>
      </c>
      <c r="O298" s="181">
        <f xml:space="preserve"> PR19FDPublishedTables!O$555</f>
        <v>55.058483824029885</v>
      </c>
      <c r="P298" s="181">
        <f xml:space="preserve"> PR19FDPublishedTables!P$555</f>
        <v>51.205101780036777</v>
      </c>
      <c r="Q298" s="181">
        <f xml:space="preserve"> PR19FDPublishedTables!Q$555</f>
        <v>47.621406660667738</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66.529899688639773</v>
      </c>
      <c r="N299" s="181">
        <f xml:space="preserve"> PR19FDPublishedTables!N$559</f>
        <v>61.787009582639257</v>
      </c>
      <c r="O299" s="181">
        <f xml:space="preserve"> PR19FDPublishedTables!O$559</f>
        <v>57.449078790631333</v>
      </c>
      <c r="P299" s="181">
        <f xml:space="preserve"> PR19FDPublishedTables!P$559</f>
        <v>53.428386005786663</v>
      </c>
      <c r="Q299" s="181">
        <f xml:space="preserve"> PR19FDPublishedTables!Q$559</f>
        <v>49.689089734348514</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68.999023870106967</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68.999023870106981</v>
      </c>
      <c r="N302" s="181">
        <f xml:space="preserve"> PR19FDPublishedTables!N$597</f>
        <v>63.486001862885495</v>
      </c>
      <c r="O302" s="181">
        <f xml:space="preserve"> PR19FDPublishedTables!O$597</f>
        <v>58.41347031404095</v>
      </c>
      <c r="P302" s="181">
        <f xml:space="preserve"> PR19FDPublishedTables!P$597</f>
        <v>53.746234035949087</v>
      </c>
      <c r="Q302" s="181">
        <f xml:space="preserve"> PR19FDPublishedTables!Q$597</f>
        <v>49.451909936476696</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5.5130220072215481</v>
      </c>
      <c r="N303" s="181">
        <f xml:space="preserve"> PR19FDPublishedTables!N$598</f>
        <v>5.072531548844549</v>
      </c>
      <c r="O303" s="181">
        <f xml:space="preserve"> PR19FDPublishedTables!O$598</f>
        <v>4.6672362780918704</v>
      </c>
      <c r="P303" s="181">
        <f xml:space="preserve"> PR19FDPublishedTables!P$598</f>
        <v>4.2943240994723268</v>
      </c>
      <c r="Q303" s="181">
        <f xml:space="preserve"> PR19FDPublishedTables!Q$598</f>
        <v>3.9512076039244874</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63.486001862885431</v>
      </c>
      <c r="N305" s="181">
        <f xml:space="preserve"> PR19FDPublishedTables!N$600</f>
        <v>58.413470314040943</v>
      </c>
      <c r="O305" s="181">
        <f xml:space="preserve"> PR19FDPublishedTables!O$600</f>
        <v>53.74623403594908</v>
      </c>
      <c r="P305" s="181">
        <f xml:space="preserve"> PR19FDPublishedTables!P$600</f>
        <v>49.45190993647676</v>
      </c>
      <c r="Q305" s="181">
        <f xml:space="preserve"> PR19FDPublishedTables!Q$600</f>
        <v>45.500702332552208</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66.242512866496213</v>
      </c>
      <c r="N306" s="181">
        <f xml:space="preserve"> PR19FDPublishedTables!N$604</f>
        <v>60.949736088463219</v>
      </c>
      <c r="O306" s="181">
        <f xml:space="preserve"> PR19FDPublishedTables!O$604</f>
        <v>56.079852174995011</v>
      </c>
      <c r="P306" s="181">
        <f xml:space="preserve"> PR19FDPublishedTables!P$604</f>
        <v>51.59907198621292</v>
      </c>
      <c r="Q306" s="181">
        <f xml:space="preserve"> PR19FDPublishedTables!Q$604</f>
        <v>47.476306134514452</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9.7857689958930258</v>
      </c>
      <c r="O309" s="181">
        <f xml:space="preserve"> PR19FDPublishedTables!O$635</f>
        <v>19.228467152759972</v>
      </c>
      <c r="P309" s="181">
        <f xml:space="preserve"> PR19FDPublishedTables!P$635</f>
        <v>28.339336528280921</v>
      </c>
      <c r="Q309" s="181">
        <f xml:space="preserve"> PR19FDPublishedTables!Q$635</f>
        <v>37.129544661492517</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9.944381886990536</v>
      </c>
      <c r="N310" s="181">
        <f xml:space="preserve"> PR19FDPublishedTables!N$636</f>
        <v>9.9129761575488455</v>
      </c>
      <c r="O310" s="181">
        <f xml:space="preserve"> PR19FDPublishedTables!O$636</f>
        <v>9.8818733577500666</v>
      </c>
      <c r="P310" s="181">
        <f xml:space="preserve"> PR19FDPublishedTables!P$636</f>
        <v>9.8513621954816362</v>
      </c>
      <c r="Q310" s="181">
        <f xml:space="preserve"> PR19FDPublishedTables!Q$636</f>
        <v>9.8206918420944689</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0.1586128910974986</v>
      </c>
      <c r="N311" s="181">
        <f xml:space="preserve"> PR19FDPublishedTables!N$637</f>
        <v>0.47027800068189202</v>
      </c>
      <c r="O311" s="181">
        <f xml:space="preserve"> PR19FDPublishedTables!O$637</f>
        <v>0.77100398222915734</v>
      </c>
      <c r="P311" s="181">
        <f xml:space="preserve"> PR19FDPublishedTables!P$637</f>
        <v>1.061154062270091</v>
      </c>
      <c r="Q311" s="181">
        <f xml:space="preserve"> PR19FDPublishedTables!Q$637</f>
        <v>1.3410725095830205</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9.7857689958930383</v>
      </c>
      <c r="N312" s="181">
        <f xml:space="preserve"> PR19FDPublishedTables!N$638</f>
        <v>19.228467152759979</v>
      </c>
      <c r="O312" s="181">
        <f xml:space="preserve"> PR19FDPublishedTables!O$638</f>
        <v>28.339336528280882</v>
      </c>
      <c r="P312" s="181">
        <f xml:space="preserve"> PR19FDPublishedTables!P$638</f>
        <v>37.129544661492467</v>
      </c>
      <c r="Q312" s="181">
        <f xml:space="preserve"> PR19FDPublishedTables!Q$638</f>
        <v>45.609163994003964</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4.8928844979465191</v>
      </c>
      <c r="N313" s="181">
        <f xml:space="preserve"> PR19FDPublishedTables!N$642</f>
        <v>14.507118074326502</v>
      </c>
      <c r="O313" s="181">
        <f xml:space="preserve"> PR19FDPublishedTables!O$642</f>
        <v>23.783901840520429</v>
      </c>
      <c r="P313" s="181">
        <f xml:space="preserve"> PR19FDPublishedTables!P$642</f>
        <v>32.734440594886692</v>
      </c>
      <c r="Q313" s="181">
        <f xml:space="preserve"> PR19FDPublishedTables!Q$642</f>
        <v>41.369354327748241</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66.529899688639773</v>
      </c>
      <c r="N315" s="196">
        <f t="shared" si="159"/>
        <v>61.787009582639257</v>
      </c>
      <c r="O315" s="196">
        <f t="shared" si="159"/>
        <v>57.449078790631333</v>
      </c>
      <c r="P315" s="196">
        <f t="shared" si="159"/>
        <v>53.428386005786663</v>
      </c>
      <c r="Q315" s="196">
        <f t="shared" si="159"/>
        <v>49.689089734348514</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66.242512866496213</v>
      </c>
      <c r="N316" s="196">
        <f t="shared" si="160"/>
        <v>60.949736088463219</v>
      </c>
      <c r="O316" s="196">
        <f t="shared" si="160"/>
        <v>56.079852174995011</v>
      </c>
      <c r="P316" s="196">
        <f t="shared" si="160"/>
        <v>51.59907198621292</v>
      </c>
      <c r="Q316" s="196">
        <f t="shared" si="160"/>
        <v>47.476306134514452</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4.8928844979465191</v>
      </c>
      <c r="N317" s="196">
        <f t="shared" si="161"/>
        <v>14.507118074326502</v>
      </c>
      <c r="O317" s="196">
        <f t="shared" si="161"/>
        <v>23.783901840520429</v>
      </c>
      <c r="P317" s="196">
        <f t="shared" si="161"/>
        <v>32.734440594886692</v>
      </c>
      <c r="Q317" s="196">
        <f t="shared" si="161"/>
        <v>41.369354327748241</v>
      </c>
    </row>
    <row r="318" spans="1:17" s="259" customFormat="1" hidden="1" outlineLevel="2">
      <c r="A318" s="256"/>
      <c r="B318" s="257"/>
      <c r="C318" s="258"/>
      <c r="D318" s="255"/>
      <c r="E318" s="320" t="s">
        <v>1152</v>
      </c>
      <c r="F318" s="379"/>
      <c r="G318" s="320" t="s">
        <v>255</v>
      </c>
      <c r="H318" s="379"/>
      <c r="I318" s="379"/>
      <c r="J318" s="320">
        <f t="shared" ref="J318:N318" si="162" xml:space="preserve"> SUM(J315:J317)</f>
        <v>0</v>
      </c>
      <c r="K318" s="320">
        <f t="shared" si="162"/>
        <v>0</v>
      </c>
      <c r="L318" s="320">
        <f t="shared" si="162"/>
        <v>0</v>
      </c>
      <c r="M318" s="320">
        <f t="shared" si="162"/>
        <v>137.6652970530825</v>
      </c>
      <c r="N318" s="320">
        <f t="shared" si="162"/>
        <v>137.243863745429</v>
      </c>
      <c r="O318" s="320">
        <f xml:space="preserve"> SUM(O315:O317)</f>
        <v>137.31283280614679</v>
      </c>
      <c r="P318" s="320">
        <f t="shared" ref="P318:Q318" si="163" xml:space="preserve"> SUM(P315:P317)</f>
        <v>137.76189858688628</v>
      </c>
      <c r="Q318" s="320">
        <f t="shared" si="163"/>
        <v>138.53475019661118</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1.1806332960179113</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1.2166959859267552</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255</v>
      </c>
      <c r="H327" s="196"/>
      <c r="I327" s="196"/>
      <c r="J327" s="196">
        <f t="shared" ref="J327:Q327" si="166" xml:space="preserve"> J296 * J323</f>
        <v>0</v>
      </c>
      <c r="K327" s="196">
        <f t="shared" si="166"/>
        <v>0</v>
      </c>
      <c r="L327" s="196">
        <f t="shared" si="166"/>
        <v>0</v>
      </c>
      <c r="M327" s="196">
        <f t="shared" si="166"/>
        <v>72.944485589784819</v>
      </c>
      <c r="N327" s="196">
        <f t="shared" si="166"/>
        <v>71.943584382994686</v>
      </c>
      <c r="O327" s="196">
        <f t="shared" si="166"/>
        <v>72.806690859591725</v>
      </c>
      <c r="P327" s="196">
        <f t="shared" si="166"/>
        <v>0</v>
      </c>
      <c r="Q327" s="196">
        <f t="shared" si="166"/>
        <v>0</v>
      </c>
    </row>
    <row r="328" spans="1:17" s="259" customFormat="1" hidden="1" outlineLevel="2">
      <c r="A328" s="256"/>
      <c r="B328" s="257"/>
      <c r="C328" s="258"/>
      <c r="D328" s="255"/>
      <c r="E328" s="196" t="s">
        <v>373</v>
      </c>
      <c r="F328" s="196"/>
      <c r="G328" s="196" t="s">
        <v>255</v>
      </c>
      <c r="H328" s="196"/>
      <c r="I328" s="196"/>
      <c r="J328" s="196">
        <f t="shared" ref="J328:Q328" si="167" xml:space="preserve"> J297 * J323</f>
        <v>0</v>
      </c>
      <c r="K328" s="196">
        <f t="shared" si="167"/>
        <v>0</v>
      </c>
      <c r="L328" s="196">
        <f t="shared" si="167"/>
        <v>0</v>
      </c>
      <c r="M328" s="196">
        <f t="shared" si="167"/>
        <v>5.8282643986238032</v>
      </c>
      <c r="N328" s="196">
        <f t="shared" si="167"/>
        <v>5.7482923922012743</v>
      </c>
      <c r="O328" s="196">
        <f t="shared" si="167"/>
        <v>5.8172545996813749</v>
      </c>
      <c r="P328" s="196">
        <f t="shared" si="167"/>
        <v>0</v>
      </c>
      <c r="Q328" s="196">
        <f t="shared" si="167"/>
        <v>0</v>
      </c>
    </row>
    <row r="329" spans="1:17" s="259" customFormat="1" hidden="1" outlineLevel="2">
      <c r="A329" s="256"/>
      <c r="B329" s="257"/>
      <c r="C329" s="258"/>
      <c r="D329" s="255"/>
      <c r="E329" s="196" t="s">
        <v>1516</v>
      </c>
      <c r="F329" s="196"/>
      <c r="G329" s="196" t="s">
        <v>255</v>
      </c>
      <c r="H329" s="196"/>
      <c r="I329" s="196"/>
      <c r="J329" s="196">
        <f t="shared" ref="J329:Q329" si="168" xml:space="preserve"> IF( J$10 = 1, J295 * J323, J298 * J323)</f>
        <v>0</v>
      </c>
      <c r="K329" s="196">
        <f t="shared" si="168"/>
        <v>0</v>
      </c>
      <c r="L329" s="196">
        <f t="shared" si="168"/>
        <v>71.901109793317929</v>
      </c>
      <c r="M329" s="196">
        <f t="shared" si="168"/>
        <v>67.116221191161003</v>
      </c>
      <c r="N329" s="196">
        <f t="shared" si="168"/>
        <v>66.195291990793407</v>
      </c>
      <c r="O329" s="196">
        <f t="shared" si="168"/>
        <v>66.989436259910349</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255</v>
      </c>
      <c r="H331" s="196"/>
      <c r="I331" s="196"/>
      <c r="J331" s="196">
        <f t="shared" ref="J331:Q331" si="169" xml:space="preserve"> J302 * J323</f>
        <v>0</v>
      </c>
      <c r="K331" s="196">
        <f t="shared" si="169"/>
        <v>0</v>
      </c>
      <c r="L331" s="196">
        <f t="shared" si="169"/>
        <v>0</v>
      </c>
      <c r="M331" s="196">
        <f t="shared" si="169"/>
        <v>72.629389910929831</v>
      </c>
      <c r="N331" s="196">
        <f t="shared" si="169"/>
        <v>70.968679517282851</v>
      </c>
      <c r="O331" s="196">
        <f t="shared" si="169"/>
        <v>71.071434855145299</v>
      </c>
      <c r="P331" s="196">
        <f t="shared" si="169"/>
        <v>0</v>
      </c>
      <c r="Q331" s="196">
        <f t="shared" si="169"/>
        <v>0</v>
      </c>
    </row>
    <row r="332" spans="1:17" s="259" customFormat="1" hidden="1" outlineLevel="2">
      <c r="A332" s="256"/>
      <c r="B332" s="257"/>
      <c r="C332" s="258"/>
      <c r="D332" s="255"/>
      <c r="E332" s="196" t="s">
        <v>385</v>
      </c>
      <c r="F332" s="196"/>
      <c r="G332" s="196" t="s">
        <v>255</v>
      </c>
      <c r="H332" s="196"/>
      <c r="I332" s="196"/>
      <c r="J332" s="196">
        <f t="shared" ref="J332:Q332" si="170" xml:space="preserve"> J303 * J323</f>
        <v>0</v>
      </c>
      <c r="K332" s="196">
        <f t="shared" si="170"/>
        <v>0</v>
      </c>
      <c r="L332" s="196">
        <f t="shared" si="170"/>
        <v>0</v>
      </c>
      <c r="M332" s="196">
        <f t="shared" si="170"/>
        <v>5.8030882538832937</v>
      </c>
      <c r="N332" s="196">
        <f t="shared" si="170"/>
        <v>5.6703974934308974</v>
      </c>
      <c r="O332" s="196">
        <f t="shared" si="170"/>
        <v>5.6786076449261076</v>
      </c>
      <c r="P332" s="196">
        <f t="shared" si="170"/>
        <v>0</v>
      </c>
      <c r="Q332" s="196">
        <f t="shared" si="170"/>
        <v>0</v>
      </c>
    </row>
    <row r="333" spans="1:17" s="259" customFormat="1" hidden="1" outlineLevel="2">
      <c r="A333" s="256"/>
      <c r="B333" s="257"/>
      <c r="C333" s="258"/>
      <c r="D333" s="255"/>
      <c r="E333" s="196" t="s">
        <v>387</v>
      </c>
      <c r="F333" s="196"/>
      <c r="G333" s="196" t="s">
        <v>255</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255</v>
      </c>
      <c r="H334" s="196"/>
      <c r="I334" s="196"/>
      <c r="J334" s="196">
        <f t="shared" ref="J334:Q334" si="172" xml:space="preserve"> IF( J$10 = 1, J301 * J323, J305 * J323)</f>
        <v>0</v>
      </c>
      <c r="K334" s="196">
        <f t="shared" si="172"/>
        <v>0</v>
      </c>
      <c r="L334" s="196">
        <f t="shared" si="172"/>
        <v>71.901109793317929</v>
      </c>
      <c r="M334" s="196">
        <f t="shared" si="172"/>
        <v>66.826301657046542</v>
      </c>
      <c r="N334" s="196">
        <f t="shared" si="172"/>
        <v>65.298282023851954</v>
      </c>
      <c r="O334" s="196">
        <f t="shared" si="172"/>
        <v>65.392827210219195</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255</v>
      </c>
      <c r="H336" s="196"/>
      <c r="I336" s="196"/>
      <c r="J336" s="196">
        <f t="shared" ref="J336:Q336" si="173" xml:space="preserve"> J309 * J323</f>
        <v>0</v>
      </c>
      <c r="K336" s="196">
        <f t="shared" si="173"/>
        <v>0</v>
      </c>
      <c r="L336" s="196">
        <f t="shared" si="173"/>
        <v>0</v>
      </c>
      <c r="M336" s="196">
        <f t="shared" si="173"/>
        <v>0</v>
      </c>
      <c r="N336" s="196">
        <f t="shared" si="173"/>
        <v>10.939153251446067</v>
      </c>
      <c r="O336" s="196">
        <f t="shared" si="173"/>
        <v>23.39519880028752</v>
      </c>
      <c r="P336" s="196">
        <f t="shared" si="173"/>
        <v>0</v>
      </c>
      <c r="Q336" s="196">
        <f t="shared" si="173"/>
        <v>0</v>
      </c>
    </row>
    <row r="337" spans="1:17" s="259" customFormat="1" hidden="1" outlineLevel="2">
      <c r="A337" s="256"/>
      <c r="B337" s="257"/>
      <c r="C337" s="258"/>
      <c r="D337" s="255"/>
      <c r="E337" s="196" t="s">
        <v>395</v>
      </c>
      <c r="F337" s="196"/>
      <c r="G337" s="196" t="s">
        <v>255</v>
      </c>
      <c r="H337" s="196"/>
      <c r="I337" s="196"/>
      <c r="J337" s="196">
        <f t="shared" ref="J337:Q337" si="174" xml:space="preserve"> J310 * J323</f>
        <v>0</v>
      </c>
      <c r="K337" s="196">
        <f t="shared" si="174"/>
        <v>0</v>
      </c>
      <c r="L337" s="196">
        <f t="shared" si="174"/>
        <v>0</v>
      </c>
      <c r="M337" s="196">
        <f t="shared" si="174"/>
        <v>10.46760300338585</v>
      </c>
      <c r="N337" s="196">
        <f t="shared" si="174"/>
        <v>11.081353484929863</v>
      </c>
      <c r="O337" s="196">
        <f t="shared" si="174"/>
        <v>12.023235647811052</v>
      </c>
      <c r="P337" s="196">
        <f t="shared" si="174"/>
        <v>0</v>
      </c>
      <c r="Q337" s="196">
        <f t="shared" si="174"/>
        <v>0</v>
      </c>
    </row>
    <row r="338" spans="1:17" s="259" customFormat="1" hidden="1" outlineLevel="2">
      <c r="A338" s="256"/>
      <c r="B338" s="257"/>
      <c r="C338" s="258"/>
      <c r="D338" s="255"/>
      <c r="E338" s="196" t="s">
        <v>397</v>
      </c>
      <c r="F338" s="196"/>
      <c r="G338" s="196" t="s">
        <v>255</v>
      </c>
      <c r="H338" s="196"/>
      <c r="I338" s="196"/>
      <c r="J338" s="196">
        <f t="shared" ref="J338:Q338" si="175" xml:space="preserve"> J311 * J323</f>
        <v>0</v>
      </c>
      <c r="K338" s="196">
        <f t="shared" si="175"/>
        <v>0</v>
      </c>
      <c r="L338" s="196">
        <f t="shared" si="175"/>
        <v>0</v>
      </c>
      <c r="M338" s="196">
        <f t="shared" si="175"/>
        <v>0.16695826790400384</v>
      </c>
      <c r="N338" s="196">
        <f t="shared" si="175"/>
        <v>0.52570657680576127</v>
      </c>
      <c r="O338" s="196">
        <f t="shared" si="175"/>
        <v>0.93807745031175904</v>
      </c>
      <c r="P338" s="196">
        <f t="shared" si="175"/>
        <v>0</v>
      </c>
      <c r="Q338" s="196">
        <f t="shared" si="175"/>
        <v>0</v>
      </c>
    </row>
    <row r="339" spans="1:17" s="259" customFormat="1" hidden="1" outlineLevel="2">
      <c r="A339" s="256"/>
      <c r="B339" s="257"/>
      <c r="C339" s="258"/>
      <c r="D339" s="255"/>
      <c r="E339" s="196" t="s">
        <v>1520</v>
      </c>
      <c r="F339" s="196"/>
      <c r="G339" s="196" t="s">
        <v>255</v>
      </c>
      <c r="H339" s="196"/>
      <c r="I339" s="196"/>
      <c r="J339" s="196">
        <f t="shared" ref="J339:Q339" si="176" xml:space="preserve"> IF(J$10 = 1, J308 * J323, J312 * J323)</f>
        <v>0</v>
      </c>
      <c r="K339" s="196">
        <f t="shared" si="176"/>
        <v>0</v>
      </c>
      <c r="L339" s="196">
        <f t="shared" si="176"/>
        <v>0</v>
      </c>
      <c r="M339" s="196">
        <f t="shared" si="176"/>
        <v>10.300644735481848</v>
      </c>
      <c r="N339" s="196">
        <f t="shared" si="176"/>
        <v>21.494800159570168</v>
      </c>
      <c r="O339" s="196">
        <f t="shared" si="176"/>
        <v>34.480356997786814</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255</v>
      </c>
      <c r="H341" s="196"/>
      <c r="I341" s="196"/>
      <c r="J341" s="196">
        <f t="shared" ref="J341:Q341" si="177" xml:space="preserve"> J299 * J322</f>
        <v>0</v>
      </c>
      <c r="K341" s="196">
        <f t="shared" si="177"/>
        <v>0</v>
      </c>
      <c r="L341" s="196">
        <f t="shared" si="177"/>
        <v>0</v>
      </c>
      <c r="M341" s="196">
        <f t="shared" si="177"/>
        <v>69.652644860335897</v>
      </c>
      <c r="N341" s="196">
        <f t="shared" si="177"/>
        <v>67.06355893768955</v>
      </c>
      <c r="O341" s="196">
        <f t="shared" si="177"/>
        <v>67.826295245775754</v>
      </c>
      <c r="P341" s="196">
        <f t="shared" si="177"/>
        <v>0</v>
      </c>
      <c r="Q341" s="196">
        <f t="shared" si="177"/>
        <v>0</v>
      </c>
    </row>
    <row r="342" spans="1:17" s="259" customFormat="1" hidden="1" outlineLevel="2">
      <c r="A342" s="256"/>
      <c r="B342" s="257"/>
      <c r="C342" s="258"/>
      <c r="D342" s="255"/>
      <c r="E342" s="196" t="s">
        <v>1522</v>
      </c>
      <c r="F342" s="196"/>
      <c r="G342" s="196" t="s">
        <v>255</v>
      </c>
      <c r="H342" s="196"/>
      <c r="I342" s="196"/>
      <c r="J342" s="196">
        <f t="shared" ref="J342:Q342" si="178" xml:space="preserve"> J306 * J322</f>
        <v>0</v>
      </c>
      <c r="K342" s="196">
        <f t="shared" si="178"/>
        <v>0</v>
      </c>
      <c r="L342" s="196">
        <f t="shared" si="178"/>
        <v>0</v>
      </c>
      <c r="M342" s="196">
        <f t="shared" si="178"/>
        <v>69.351768827845447</v>
      </c>
      <c r="N342" s="196">
        <f t="shared" si="178"/>
        <v>66.154783117287693</v>
      </c>
      <c r="O342" s="196">
        <f t="shared" si="178"/>
        <v>66.209740713561601</v>
      </c>
      <c r="P342" s="196">
        <f t="shared" si="178"/>
        <v>0</v>
      </c>
      <c r="Q342" s="196">
        <f t="shared" si="178"/>
        <v>0</v>
      </c>
    </row>
    <row r="343" spans="1:17" s="259" customFormat="1" hidden="1" outlineLevel="2">
      <c r="A343" s="256"/>
      <c r="B343" s="257"/>
      <c r="C343" s="258"/>
      <c r="D343" s="255"/>
      <c r="E343" s="196" t="s">
        <v>1523</v>
      </c>
      <c r="F343" s="196"/>
      <c r="G343" s="196" t="s">
        <v>255</v>
      </c>
      <c r="H343" s="196"/>
      <c r="I343" s="196"/>
      <c r="J343" s="196">
        <f t="shared" ref="J343:Q343" si="179" xml:space="preserve"> J313 * J322</f>
        <v>0</v>
      </c>
      <c r="K343" s="196">
        <f t="shared" si="179"/>
        <v>0</v>
      </c>
      <c r="L343" s="196">
        <f t="shared" si="179"/>
        <v>0</v>
      </c>
      <c r="M343" s="196">
        <f t="shared" si="179"/>
        <v>5.1225441173527742</v>
      </c>
      <c r="N343" s="196">
        <f t="shared" si="179"/>
        <v>15.746011573717254</v>
      </c>
      <c r="O343" s="196">
        <f t="shared" si="179"/>
        <v>28.080066422140103</v>
      </c>
      <c r="P343" s="196">
        <f t="shared" si="179"/>
        <v>0</v>
      </c>
      <c r="Q343" s="196">
        <f t="shared" si="179"/>
        <v>0</v>
      </c>
    </row>
    <row r="344" spans="1:17" s="192" customFormat="1" hidden="1" outlineLevel="2">
      <c r="A344" s="188"/>
      <c r="B344" s="304"/>
      <c r="C344" s="190"/>
      <c r="D344" s="191"/>
      <c r="E344" s="243" t="s">
        <v>1524</v>
      </c>
      <c r="F344" s="243"/>
      <c r="G344" s="243" t="s">
        <v>255</v>
      </c>
      <c r="H344" s="243"/>
      <c r="I344" s="243"/>
      <c r="J344" s="243">
        <f t="shared" ref="J344:Q344" si="180" xml:space="preserve"> SUM(J341:J343)</f>
        <v>0</v>
      </c>
      <c r="K344" s="243">
        <f t="shared" si="180"/>
        <v>0</v>
      </c>
      <c r="L344" s="243">
        <f t="shared" si="180"/>
        <v>0</v>
      </c>
      <c r="M344" s="243">
        <f t="shared" si="180"/>
        <v>144.12695780553412</v>
      </c>
      <c r="N344" s="243">
        <f t="shared" si="180"/>
        <v>148.96435362869451</v>
      </c>
      <c r="O344" s="243">
        <f t="shared" si="180"/>
        <v>162.11610238147748</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71.901109793317929</v>
      </c>
      <c r="M348" s="318">
        <f t="shared" si="181"/>
        <v>67.116221191161003</v>
      </c>
      <c r="N348" s="318">
        <f t="shared" si="181"/>
        <v>66.195291990793407</v>
      </c>
      <c r="O348" s="318">
        <f t="shared" si="181"/>
        <v>66.989436259910349</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71.901109793317929</v>
      </c>
      <c r="M349" s="318">
        <f t="shared" si="182"/>
        <v>66.826301657046542</v>
      </c>
      <c r="N349" s="318">
        <f t="shared" si="182"/>
        <v>65.298282023851954</v>
      </c>
      <c r="O349" s="318">
        <f t="shared" si="182"/>
        <v>65.392827210219195</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10.300644735481848</v>
      </c>
      <c r="N350" s="318">
        <f t="shared" si="183"/>
        <v>21.494800159570168</v>
      </c>
      <c r="O350" s="318">
        <f t="shared" si="183"/>
        <v>34.480356997786814</v>
      </c>
      <c r="P350" s="318">
        <f t="shared" si="183"/>
        <v>0</v>
      </c>
      <c r="Q350" s="318">
        <f t="shared" si="183"/>
        <v>0</v>
      </c>
    </row>
    <row r="351" spans="1:17" s="192" customFormat="1" hidden="1" outlineLevel="2">
      <c r="A351" s="188"/>
      <c r="B351" s="304"/>
      <c r="C351" s="190"/>
      <c r="D351" s="191"/>
      <c r="E351" s="243" t="s">
        <v>1176</v>
      </c>
      <c r="F351" s="243"/>
      <c r="G351" s="243" t="s">
        <v>255</v>
      </c>
      <c r="H351" s="243"/>
      <c r="I351" s="243"/>
      <c r="J351" s="319">
        <f t="shared" ref="J351:Q351" si="184" xml:space="preserve"> SUM(J348:J350)</f>
        <v>0</v>
      </c>
      <c r="K351" s="319">
        <f t="shared" si="184"/>
        <v>0</v>
      </c>
      <c r="L351" s="319">
        <f t="shared" si="184"/>
        <v>143.80221958663586</v>
      </c>
      <c r="M351" s="319">
        <f t="shared" si="184"/>
        <v>144.2431675836894</v>
      </c>
      <c r="N351" s="319">
        <f t="shared" si="184"/>
        <v>152.98837417421552</v>
      </c>
      <c r="O351" s="319">
        <f t="shared" si="184"/>
        <v>166.86262046791637</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255</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72.629389910929817</v>
      </c>
      <c r="N353" s="318">
        <f xml:space="preserve"> M348 * N$21</f>
        <v>71.276570362536532</v>
      </c>
      <c r="O353" s="318">
        <f t="shared" ref="O353:O355" si="188" xml:space="preserve"> N348 * O$21</f>
        <v>72.047751282683294</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255</v>
      </c>
      <c r="H354" s="318"/>
      <c r="I354" s="318"/>
      <c r="J354" s="318">
        <f t="shared" si="185"/>
        <v>0</v>
      </c>
      <c r="K354" s="318">
        <f t="shared" si="186"/>
        <v>0</v>
      </c>
      <c r="L354" s="318">
        <f t="shared" si="187"/>
        <v>0</v>
      </c>
      <c r="M354" s="318">
        <f t="shared" ref="M354:M355" si="191" xml:space="preserve"> L349 * M$21</f>
        <v>72.629389910929817</v>
      </c>
      <c r="N354" s="318">
        <f t="shared" ref="N354:N355" si="192" xml:space="preserve"> M349 * N$21</f>
        <v>70.968679517282794</v>
      </c>
      <c r="O354" s="318">
        <f t="shared" si="188"/>
        <v>71.071434855145299</v>
      </c>
      <c r="P354" s="318">
        <f t="shared" si="189"/>
        <v>0</v>
      </c>
      <c r="Q354" s="318">
        <f t="shared" si="190"/>
        <v>0</v>
      </c>
    </row>
    <row r="355" spans="1:17" s="200" customFormat="1" hidden="1" outlineLevel="2">
      <c r="A355" s="314"/>
      <c r="B355" s="315"/>
      <c r="C355" s="316"/>
      <c r="D355" s="317" t="s">
        <v>719</v>
      </c>
      <c r="E355" s="318" t="s">
        <v>1179</v>
      </c>
      <c r="F355" s="318"/>
      <c r="G355" s="318" t="s">
        <v>255</v>
      </c>
      <c r="H355" s="318"/>
      <c r="I355" s="318"/>
      <c r="J355" s="318">
        <f t="shared" si="185"/>
        <v>0</v>
      </c>
      <c r="K355" s="318">
        <f t="shared" si="186"/>
        <v>0</v>
      </c>
      <c r="L355" s="318">
        <f t="shared" si="187"/>
        <v>0</v>
      </c>
      <c r="M355" s="318">
        <f t="shared" si="191"/>
        <v>0</v>
      </c>
      <c r="N355" s="318">
        <f t="shared" si="192"/>
        <v>10.939153251446083</v>
      </c>
      <c r="O355" s="318">
        <f t="shared" si="188"/>
        <v>23.395198800287528</v>
      </c>
      <c r="P355" s="318">
        <f t="shared" si="189"/>
        <v>0</v>
      </c>
      <c r="Q355" s="318">
        <f t="shared" si="190"/>
        <v>0</v>
      </c>
    </row>
    <row r="356" spans="1:17" s="192" customFormat="1" hidden="1" outlineLevel="2">
      <c r="A356" s="188"/>
      <c r="B356" s="304"/>
      <c r="C356" s="190"/>
      <c r="D356" s="191"/>
      <c r="E356" s="243" t="s">
        <v>1180</v>
      </c>
      <c r="F356" s="243"/>
      <c r="G356" s="243" t="s">
        <v>255</v>
      </c>
      <c r="H356" s="243"/>
      <c r="I356" s="243"/>
      <c r="J356" s="319">
        <f t="shared" ref="J356:Q356" si="193" xml:space="preserve"> SUM(J353:J355)</f>
        <v>0</v>
      </c>
      <c r="K356" s="319">
        <f t="shared" si="193"/>
        <v>0</v>
      </c>
      <c r="L356" s="319">
        <f t="shared" si="193"/>
        <v>0</v>
      </c>
      <c r="M356" s="319">
        <f t="shared" si="193"/>
        <v>145.25877982185963</v>
      </c>
      <c r="N356" s="319">
        <f t="shared" si="193"/>
        <v>153.18440313126538</v>
      </c>
      <c r="O356" s="319">
        <f t="shared" si="193"/>
        <v>166.51438493811611</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145.25877982185963</v>
      </c>
      <c r="N358" s="196">
        <f t="shared" si="194"/>
        <v>153.18440313126538</v>
      </c>
      <c r="O358" s="196">
        <f t="shared" si="194"/>
        <v>166.51438493811611</v>
      </c>
      <c r="P358" s="196">
        <f t="shared" si="194"/>
        <v>0</v>
      </c>
      <c r="Q358" s="196">
        <f t="shared" si="194"/>
        <v>0</v>
      </c>
    </row>
    <row r="359" spans="1:17" s="259" customFormat="1" hidden="1" outlineLevel="2">
      <c r="A359" s="256"/>
      <c r="B359" s="257"/>
      <c r="C359" s="258"/>
      <c r="D359" s="255" t="s">
        <v>631</v>
      </c>
      <c r="E359" s="196" t="s">
        <v>1181</v>
      </c>
      <c r="F359" s="196"/>
      <c r="G359" s="196" t="s">
        <v>255</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143.80221958663586</v>
      </c>
      <c r="N359" s="196">
        <f t="shared" ref="N359" si="199" xml:space="preserve"> M351</f>
        <v>144.2431675836894</v>
      </c>
      <c r="O359" s="196">
        <f t="shared" ref="O359" si="200" xml:space="preserve"> N351</f>
        <v>152.98837417421552</v>
      </c>
      <c r="P359" s="196">
        <f t="shared" ref="P359" si="201" xml:space="preserve"> O351</f>
        <v>166.86262046791637</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1</v>
      </c>
      <c r="P360" s="266">
        <f t="shared" si="203"/>
        <v>0</v>
      </c>
      <c r="Q360" s="266">
        <f t="shared" si="203"/>
        <v>0</v>
      </c>
    </row>
    <row r="361" spans="1:17" s="259" customFormat="1" hidden="1" outlineLevel="2">
      <c r="A361" s="256"/>
      <c r="B361" s="257"/>
      <c r="C361" s="258"/>
      <c r="D361" s="255"/>
      <c r="E361" s="320" t="s">
        <v>1182</v>
      </c>
      <c r="F361" s="320"/>
      <c r="G361" s="320" t="s">
        <v>255</v>
      </c>
      <c r="H361" s="320"/>
      <c r="I361" s="320"/>
      <c r="J361" s="320">
        <f t="shared" ref="J361:Q361" si="204" xml:space="preserve"> J360 * (J358 - J359)</f>
        <v>0</v>
      </c>
      <c r="K361" s="320">
        <f t="shared" si="204"/>
        <v>0</v>
      </c>
      <c r="L361" s="320">
        <f t="shared" si="204"/>
        <v>0</v>
      </c>
      <c r="M361" s="320">
        <f t="shared" si="204"/>
        <v>1.4565602352237761</v>
      </c>
      <c r="N361" s="320">
        <f t="shared" si="204"/>
        <v>8.9412355475759853</v>
      </c>
      <c r="O361" s="320">
        <f t="shared" si="204"/>
        <v>13.526010763900587</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144.12695780553412</v>
      </c>
      <c r="N366" s="195">
        <f t="shared" si="205"/>
        <v>148.96435362869451</v>
      </c>
      <c r="O366" s="195">
        <f t="shared" si="205"/>
        <v>162.11610238147748</v>
      </c>
      <c r="P366" s="195">
        <f t="shared" si="205"/>
        <v>0</v>
      </c>
      <c r="Q366" s="195">
        <f t="shared" si="205"/>
        <v>0</v>
      </c>
    </row>
    <row r="367" spans="1:17" s="192" customFormat="1" hidden="1" outlineLevel="2">
      <c r="A367" s="188"/>
      <c r="B367" s="269"/>
      <c r="C367" s="190"/>
      <c r="D367" s="191"/>
      <c r="E367" s="195" t="s">
        <v>1525</v>
      </c>
      <c r="G367" s="192" t="s">
        <v>255</v>
      </c>
      <c r="J367" s="195">
        <f t="shared" ref="J367:Q367" si="206" xml:space="preserve"> J365 * J366</f>
        <v>0</v>
      </c>
      <c r="K367" s="195">
        <f t="shared" si="206"/>
        <v>0</v>
      </c>
      <c r="L367" s="195">
        <f t="shared" si="206"/>
        <v>0</v>
      </c>
      <c r="M367" s="195">
        <f t="shared" si="206"/>
        <v>57.650783122213653</v>
      </c>
      <c r="N367" s="195">
        <f t="shared" si="206"/>
        <v>59.585741451477809</v>
      </c>
      <c r="O367" s="195">
        <f t="shared" si="206"/>
        <v>64.846440952590996</v>
      </c>
      <c r="P367" s="195">
        <f t="shared" si="206"/>
        <v>0</v>
      </c>
      <c r="Q367" s="195">
        <f t="shared" si="206"/>
        <v>0</v>
      </c>
    </row>
    <row r="368" spans="1:17" s="240" customFormat="1" hidden="1" outlineLevel="2">
      <c r="A368" s="237"/>
      <c r="B368" s="241"/>
      <c r="C368" s="238"/>
      <c r="D368" s="239"/>
      <c r="E368" s="196" t="s">
        <v>1184</v>
      </c>
      <c r="G368" s="240" t="s">
        <v>255</v>
      </c>
      <c r="J368" s="196">
        <f t="shared" ref="J368:Q368" si="207" xml:space="preserve"> J318 * J$13</f>
        <v>0</v>
      </c>
      <c r="K368" s="196">
        <f t="shared" si="207"/>
        <v>0</v>
      </c>
      <c r="L368" s="196">
        <f t="shared" si="207"/>
        <v>0</v>
      </c>
      <c r="M368" s="196">
        <f t="shared" si="207"/>
        <v>137.6652970530825</v>
      </c>
      <c r="N368" s="196">
        <f t="shared" si="207"/>
        <v>137.243863745429</v>
      </c>
      <c r="O368" s="196">
        <f t="shared" si="207"/>
        <v>137.31283280614679</v>
      </c>
      <c r="P368" s="196">
        <f t="shared" si="207"/>
        <v>0</v>
      </c>
      <c r="Q368" s="196">
        <f t="shared" si="207"/>
        <v>0</v>
      </c>
    </row>
    <row r="369" spans="1:17" s="240" customFormat="1" hidden="1" outlineLevel="2">
      <c r="A369" s="237"/>
      <c r="B369" s="241"/>
      <c r="C369" s="238"/>
      <c r="D369" s="239"/>
      <c r="E369" s="196" t="s">
        <v>1185</v>
      </c>
      <c r="G369" s="240" t="s">
        <v>255</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55.066118821233005</v>
      </c>
      <c r="N369" s="196">
        <f xml:space="preserve"> N365 * N368</f>
        <v>54.897545498171603</v>
      </c>
      <c r="O369" s="196">
        <f t="shared" ref="O369" si="212" xml:space="preserve"> O365 * O368</f>
        <v>54.925133122458718</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0.30715000000000003</v>
      </c>
      <c r="N373" s="291">
        <f xml:space="preserve"> Inp!N$214</f>
        <v>0.30374999999999996</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144.12695780553412</v>
      </c>
      <c r="N374" s="195">
        <f t="shared" si="215"/>
        <v>148.96435362869451</v>
      </c>
      <c r="O374" s="195">
        <f t="shared" si="215"/>
        <v>162.11610238147748</v>
      </c>
      <c r="P374" s="195">
        <f t="shared" si="215"/>
        <v>0</v>
      </c>
      <c r="Q374" s="195">
        <f t="shared" si="215"/>
        <v>0</v>
      </c>
    </row>
    <row r="375" spans="1:17" s="192" customFormat="1" hidden="1" outlineLevel="2">
      <c r="A375" s="188"/>
      <c r="B375" s="304"/>
      <c r="C375" s="190"/>
      <c r="D375" s="191"/>
      <c r="E375" s="195" t="s">
        <v>1526</v>
      </c>
      <c r="G375" s="192" t="s">
        <v>255</v>
      </c>
      <c r="J375" s="195">
        <f t="shared" ref="J375:Q375" si="216" xml:space="preserve"> J373 * J374</f>
        <v>0</v>
      </c>
      <c r="K375" s="195">
        <f t="shared" si="216"/>
        <v>0</v>
      </c>
      <c r="L375" s="195">
        <f t="shared" si="216"/>
        <v>0</v>
      </c>
      <c r="M375" s="195">
        <f t="shared" si="216"/>
        <v>44.268595089969807</v>
      </c>
      <c r="N375" s="195">
        <f t="shared" si="216"/>
        <v>45.247922414715951</v>
      </c>
      <c r="O375" s="195">
        <f t="shared" si="216"/>
        <v>0</v>
      </c>
      <c r="P375" s="195">
        <f t="shared" si="216"/>
        <v>0</v>
      </c>
      <c r="Q375" s="195">
        <f t="shared" si="216"/>
        <v>0</v>
      </c>
    </row>
    <row r="376" spans="1:17" s="259" customFormat="1" hidden="1" outlineLevel="2">
      <c r="A376" s="256"/>
      <c r="B376" s="257"/>
      <c r="C376" s="258"/>
      <c r="D376" s="255"/>
      <c r="E376" s="196" t="s">
        <v>1184</v>
      </c>
      <c r="F376" s="240"/>
      <c r="G376" s="240" t="s">
        <v>255</v>
      </c>
      <c r="H376" s="240"/>
      <c r="I376" s="240"/>
      <c r="J376" s="196">
        <f t="shared" ref="J376:L376" si="217" xml:space="preserve"> J318 * J$13</f>
        <v>0</v>
      </c>
      <c r="K376" s="196">
        <f t="shared" si="217"/>
        <v>0</v>
      </c>
      <c r="L376" s="196">
        <f t="shared" si="217"/>
        <v>0</v>
      </c>
      <c r="M376" s="196">
        <f xml:space="preserve"> M318 * M$13</f>
        <v>137.6652970530825</v>
      </c>
      <c r="N376" s="196">
        <f t="shared" ref="N376:Q376" si="218" xml:space="preserve"> N318 * N$13</f>
        <v>137.243863745429</v>
      </c>
      <c r="O376" s="196">
        <f t="shared" si="218"/>
        <v>137.31283280614679</v>
      </c>
      <c r="P376" s="196">
        <f t="shared" si="218"/>
        <v>0</v>
      </c>
      <c r="Q376" s="196">
        <f t="shared" si="218"/>
        <v>0</v>
      </c>
    </row>
    <row r="377" spans="1:17" s="259" customFormat="1" hidden="1" outlineLevel="2">
      <c r="A377" s="256"/>
      <c r="B377" s="257"/>
      <c r="C377" s="258"/>
      <c r="D377" s="255"/>
      <c r="E377" s="196" t="s">
        <v>1187</v>
      </c>
      <c r="F377" s="240"/>
      <c r="G377" s="240" t="s">
        <v>255</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42.283895989854294</v>
      </c>
      <c r="N377" s="196">
        <f t="shared" ref="N377" si="222" xml:space="preserve"> N373 * N376</f>
        <v>41.687823612674052</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0</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0</v>
      </c>
      <c r="N385" s="181">
        <f xml:space="preserve"> PR19FDPublishedTables!N$728</f>
        <v>0</v>
      </c>
      <c r="O385" s="181">
        <f xml:space="preserve"> PR19FDPublishedTables!O$728</f>
        <v>0</v>
      </c>
      <c r="P385" s="181">
        <f xml:space="preserve"> PR19FDPublishedTables!P$728</f>
        <v>0</v>
      </c>
      <c r="Q385" s="181">
        <f xml:space="preserve"> PR19FDPublishedTables!Q$728</f>
        <v>0</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0</v>
      </c>
      <c r="N386" s="181">
        <f xml:space="preserve"> PR19FDPublishedTables!N$729</f>
        <v>0</v>
      </c>
      <c r="O386" s="181">
        <f xml:space="preserve"> PR19FDPublishedTables!O$729</f>
        <v>0</v>
      </c>
      <c r="P386" s="181">
        <f xml:space="preserve"> PR19FDPublishedTables!P$729</f>
        <v>0</v>
      </c>
      <c r="Q386" s="181">
        <f xml:space="preserve"> PR19FDPublishedTables!Q$729</f>
        <v>0</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0</v>
      </c>
      <c r="N387" s="181">
        <f xml:space="preserve"> PR19FDPublishedTables!N$730</f>
        <v>0</v>
      </c>
      <c r="O387" s="181">
        <f xml:space="preserve"> PR19FDPublishedTables!O$730</f>
        <v>0</v>
      </c>
      <c r="P387" s="181">
        <f xml:space="preserve"> PR19FDPublishedTables!P$730</f>
        <v>0</v>
      </c>
      <c r="Q387" s="181">
        <f xml:space="preserve"> PR19FDPublishedTables!Q$730</f>
        <v>0</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0</v>
      </c>
      <c r="N388" s="181">
        <f xml:space="preserve"> PR19FDPublishedTables!N$734</f>
        <v>0</v>
      </c>
      <c r="O388" s="181">
        <f xml:space="preserve"> PR19FDPublishedTables!O$734</f>
        <v>0</v>
      </c>
      <c r="P388" s="181">
        <f xml:space="preserve"> PR19FDPublishedTables!P$734</f>
        <v>0</v>
      </c>
      <c r="Q388" s="181">
        <f xml:space="preserve"> PR19FDPublishedTables!Q$734</f>
        <v>0</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0</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0</v>
      </c>
      <c r="N391" s="181">
        <f xml:space="preserve"> PR19FDPublishedTables!N$772</f>
        <v>0</v>
      </c>
      <c r="O391" s="181">
        <f xml:space="preserve"> PR19FDPublishedTables!O$772</f>
        <v>0</v>
      </c>
      <c r="P391" s="181">
        <f xml:space="preserve"> PR19FDPublishedTables!P$772</f>
        <v>0</v>
      </c>
      <c r="Q391" s="181">
        <f xml:space="preserve"> PR19FDPublishedTables!Q$772</f>
        <v>0</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0</v>
      </c>
      <c r="N392" s="181">
        <f xml:space="preserve"> PR19FDPublishedTables!N$773</f>
        <v>0</v>
      </c>
      <c r="O392" s="181">
        <f xml:space="preserve"> PR19FDPublishedTables!O$773</f>
        <v>0</v>
      </c>
      <c r="P392" s="181">
        <f xml:space="preserve"> PR19FDPublishedTables!P$773</f>
        <v>0</v>
      </c>
      <c r="Q392" s="181">
        <f xml:space="preserve"> PR19FDPublishedTables!Q$773</f>
        <v>0</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0</v>
      </c>
      <c r="N394" s="181">
        <f xml:space="preserve"> PR19FDPublishedTables!N$775</f>
        <v>0</v>
      </c>
      <c r="O394" s="181">
        <f xml:space="preserve"> PR19FDPublishedTables!O$775</f>
        <v>0</v>
      </c>
      <c r="P394" s="181">
        <f xml:space="preserve"> PR19FDPublishedTables!P$775</f>
        <v>0</v>
      </c>
      <c r="Q394" s="181">
        <f xml:space="preserve"> PR19FDPublishedTables!Q$775</f>
        <v>0</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0</v>
      </c>
      <c r="N395" s="181">
        <f xml:space="preserve"> PR19FDPublishedTables!N$779</f>
        <v>0</v>
      </c>
      <c r="O395" s="181">
        <f xml:space="preserve"> PR19FDPublishedTables!O$779</f>
        <v>0</v>
      </c>
      <c r="P395" s="181">
        <f xml:space="preserve"> PR19FDPublishedTables!P$779</f>
        <v>0</v>
      </c>
      <c r="Q395" s="181">
        <f xml:space="preserve"> PR19FDPublishedTables!Q$779</f>
        <v>0</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0</v>
      </c>
      <c r="O398" s="181">
        <f xml:space="preserve"> PR19FDPublishedTables!O$810</f>
        <v>0</v>
      </c>
      <c r="P398" s="181">
        <f xml:space="preserve"> PR19FDPublishedTables!P$810</f>
        <v>0</v>
      </c>
      <c r="Q398" s="181">
        <f xml:space="preserve"> PR19FDPublishedTables!Q$810</f>
        <v>0</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0</v>
      </c>
      <c r="N399" s="181">
        <f xml:space="preserve"> PR19FDPublishedTables!N$811</f>
        <v>0</v>
      </c>
      <c r="O399" s="181">
        <f xml:space="preserve"> PR19FDPublishedTables!O$811</f>
        <v>0</v>
      </c>
      <c r="P399" s="181">
        <f xml:space="preserve"> PR19FDPublishedTables!P$811</f>
        <v>0</v>
      </c>
      <c r="Q399" s="181">
        <f xml:space="preserve"> PR19FDPublishedTables!Q$811</f>
        <v>0</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0</v>
      </c>
      <c r="N400" s="181">
        <f xml:space="preserve"> PR19FDPublishedTables!N$812</f>
        <v>0</v>
      </c>
      <c r="O400" s="181">
        <f xml:space="preserve"> PR19FDPublishedTables!O$812</f>
        <v>0</v>
      </c>
      <c r="P400" s="181">
        <f xml:space="preserve"> PR19FDPublishedTables!P$812</f>
        <v>0</v>
      </c>
      <c r="Q400" s="181">
        <f xml:space="preserve"> PR19FDPublishedTables!Q$812</f>
        <v>0</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0</v>
      </c>
      <c r="N401" s="181">
        <f xml:space="preserve"> PR19FDPublishedTables!N$813</f>
        <v>0</v>
      </c>
      <c r="O401" s="181">
        <f xml:space="preserve"> PR19FDPublishedTables!O$813</f>
        <v>0</v>
      </c>
      <c r="P401" s="181">
        <f xml:space="preserve"> PR19FDPublishedTables!P$813</f>
        <v>0</v>
      </c>
      <c r="Q401" s="181">
        <f xml:space="preserve"> PR19FDPublishedTables!Q$813</f>
        <v>0</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0</v>
      </c>
      <c r="N402" s="181">
        <f xml:space="preserve"> PR19FDPublishedTables!N$817</f>
        <v>0</v>
      </c>
      <c r="O402" s="181">
        <f xml:space="preserve"> PR19FDPublishedTables!O$817</f>
        <v>0</v>
      </c>
      <c r="P402" s="181">
        <f xml:space="preserve"> PR19FDPublishedTables!P$817</f>
        <v>0</v>
      </c>
      <c r="Q402" s="181">
        <f xml:space="preserve"> PR19FDPublishedTables!Q$817</f>
        <v>0</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0</v>
      </c>
      <c r="N404" s="196">
        <f t="shared" si="226"/>
        <v>0</v>
      </c>
      <c r="O404" s="196">
        <f t="shared" si="226"/>
        <v>0</v>
      </c>
      <c r="P404" s="196">
        <f t="shared" si="226"/>
        <v>0</v>
      </c>
      <c r="Q404" s="196">
        <f t="shared" si="226"/>
        <v>0</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0</v>
      </c>
      <c r="N405" s="196">
        <f t="shared" si="227"/>
        <v>0</v>
      </c>
      <c r="O405" s="196">
        <f t="shared" si="227"/>
        <v>0</v>
      </c>
      <c r="P405" s="196">
        <f t="shared" si="227"/>
        <v>0</v>
      </c>
      <c r="Q405" s="196">
        <f t="shared" si="227"/>
        <v>0</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0</v>
      </c>
      <c r="N406" s="196">
        <f t="shared" si="228"/>
        <v>0</v>
      </c>
      <c r="O406" s="196">
        <f t="shared" si="228"/>
        <v>0</v>
      </c>
      <c r="P406" s="196">
        <f t="shared" si="228"/>
        <v>0</v>
      </c>
      <c r="Q406" s="196">
        <f t="shared" si="228"/>
        <v>0</v>
      </c>
    </row>
    <row r="407" spans="1:17" s="259" customFormat="1" hidden="1" outlineLevel="2">
      <c r="A407" s="256"/>
      <c r="B407" s="257"/>
      <c r="C407" s="258"/>
      <c r="D407" s="255"/>
      <c r="E407" s="320" t="s">
        <v>1212</v>
      </c>
      <c r="F407" s="379"/>
      <c r="G407" s="320" t="s">
        <v>255</v>
      </c>
      <c r="H407" s="379"/>
      <c r="I407" s="379"/>
      <c r="J407" s="320">
        <f t="shared" ref="J407:N407" si="229" xml:space="preserve"> SUM(J404:J406)</f>
        <v>0</v>
      </c>
      <c r="K407" s="320">
        <f t="shared" si="229"/>
        <v>0</v>
      </c>
      <c r="L407" s="320">
        <f t="shared" si="229"/>
        <v>0</v>
      </c>
      <c r="M407" s="320">
        <f t="shared" si="229"/>
        <v>0</v>
      </c>
      <c r="N407" s="320">
        <f t="shared" si="229"/>
        <v>0</v>
      </c>
      <c r="O407" s="320">
        <f xml:space="preserve"> SUM(O404:O406)</f>
        <v>0</v>
      </c>
      <c r="P407" s="320">
        <f t="shared" ref="P407:Q407" si="230" xml:space="preserve"> SUM(P404:P406)</f>
        <v>0</v>
      </c>
      <c r="Q407" s="320">
        <f t="shared" si="230"/>
        <v>0</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1.1806332960179113</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1.2166959859267552</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255</v>
      </c>
      <c r="H416" s="196"/>
      <c r="I416" s="196"/>
      <c r="J416" s="196">
        <f t="shared" ref="J416:Q416" si="233" xml:space="preserve"> J385 * J412</f>
        <v>0</v>
      </c>
      <c r="K416" s="196">
        <f t="shared" si="233"/>
        <v>0</v>
      </c>
      <c r="L416" s="196">
        <f t="shared" si="233"/>
        <v>0</v>
      </c>
      <c r="M416" s="196">
        <f t="shared" si="233"/>
        <v>0</v>
      </c>
      <c r="N416" s="196">
        <f t="shared" si="233"/>
        <v>0</v>
      </c>
      <c r="O416" s="196">
        <f t="shared" si="233"/>
        <v>0</v>
      </c>
      <c r="P416" s="196">
        <f t="shared" si="233"/>
        <v>0</v>
      </c>
      <c r="Q416" s="196">
        <f t="shared" si="233"/>
        <v>0</v>
      </c>
    </row>
    <row r="417" spans="1:17" s="259" customFormat="1" hidden="1" outlineLevel="2">
      <c r="A417" s="256"/>
      <c r="B417" s="257"/>
      <c r="C417" s="258"/>
      <c r="D417" s="255"/>
      <c r="E417" s="196" t="s">
        <v>411</v>
      </c>
      <c r="F417" s="196"/>
      <c r="G417" s="196" t="s">
        <v>255</v>
      </c>
      <c r="H417" s="196"/>
      <c r="I417" s="196"/>
      <c r="J417" s="196">
        <f t="shared" ref="J417:Q417" si="234" xml:space="preserve"> J386 * J412</f>
        <v>0</v>
      </c>
      <c r="K417" s="196">
        <f t="shared" si="234"/>
        <v>0</v>
      </c>
      <c r="L417" s="196">
        <f t="shared" si="234"/>
        <v>0</v>
      </c>
      <c r="M417" s="196">
        <f t="shared" si="234"/>
        <v>0</v>
      </c>
      <c r="N417" s="196">
        <f t="shared" si="234"/>
        <v>0</v>
      </c>
      <c r="O417" s="196">
        <f t="shared" si="234"/>
        <v>0</v>
      </c>
      <c r="P417" s="196">
        <f t="shared" si="234"/>
        <v>0</v>
      </c>
      <c r="Q417" s="196">
        <f t="shared" si="234"/>
        <v>0</v>
      </c>
    </row>
    <row r="418" spans="1:17" s="259" customFormat="1" hidden="1" outlineLevel="2">
      <c r="A418" s="256"/>
      <c r="B418" s="257"/>
      <c r="C418" s="258"/>
      <c r="D418" s="255"/>
      <c r="E418" s="196" t="s">
        <v>1529</v>
      </c>
      <c r="F418" s="196"/>
      <c r="G418" s="196" t="s">
        <v>255</v>
      </c>
      <c r="H418" s="196"/>
      <c r="I418" s="196"/>
      <c r="J418" s="196">
        <f t="shared" ref="J418:Q418" si="235" xml:space="preserve"> IF( J$10 = 1, J384 * J412, J387 * J412)</f>
        <v>0</v>
      </c>
      <c r="K418" s="196">
        <f t="shared" si="235"/>
        <v>0</v>
      </c>
      <c r="L418" s="196">
        <f t="shared" si="235"/>
        <v>0</v>
      </c>
      <c r="M418" s="196">
        <f t="shared" si="235"/>
        <v>0</v>
      </c>
      <c r="N418" s="196">
        <f t="shared" si="235"/>
        <v>0</v>
      </c>
      <c r="O418" s="196">
        <f t="shared" si="235"/>
        <v>0</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255</v>
      </c>
      <c r="H420" s="196"/>
      <c r="I420" s="196"/>
      <c r="J420" s="196">
        <f t="shared" ref="J420:Q420" si="236" xml:space="preserve"> J391 * J412</f>
        <v>0</v>
      </c>
      <c r="K420" s="196">
        <f t="shared" si="236"/>
        <v>0</v>
      </c>
      <c r="L420" s="196">
        <f t="shared" si="236"/>
        <v>0</v>
      </c>
      <c r="M420" s="196">
        <f t="shared" si="236"/>
        <v>0</v>
      </c>
      <c r="N420" s="196">
        <f t="shared" si="236"/>
        <v>0</v>
      </c>
      <c r="O420" s="196">
        <f t="shared" si="236"/>
        <v>0</v>
      </c>
      <c r="P420" s="196">
        <f t="shared" si="236"/>
        <v>0</v>
      </c>
      <c r="Q420" s="196">
        <f t="shared" si="236"/>
        <v>0</v>
      </c>
    </row>
    <row r="421" spans="1:17" s="259" customFormat="1" hidden="1" outlineLevel="2">
      <c r="A421" s="256"/>
      <c r="B421" s="257"/>
      <c r="C421" s="258"/>
      <c r="D421" s="255"/>
      <c r="E421" s="196" t="s">
        <v>423</v>
      </c>
      <c r="F421" s="196"/>
      <c r="G421" s="196" t="s">
        <v>255</v>
      </c>
      <c r="H421" s="196"/>
      <c r="I421" s="196"/>
      <c r="J421" s="196">
        <f t="shared" ref="J421:Q421" si="237" xml:space="preserve"> J392 * J412</f>
        <v>0</v>
      </c>
      <c r="K421" s="196">
        <f t="shared" si="237"/>
        <v>0</v>
      </c>
      <c r="L421" s="196">
        <f t="shared" si="237"/>
        <v>0</v>
      </c>
      <c r="M421" s="196">
        <f t="shared" si="237"/>
        <v>0</v>
      </c>
      <c r="N421" s="196">
        <f t="shared" si="237"/>
        <v>0</v>
      </c>
      <c r="O421" s="196">
        <f t="shared" si="237"/>
        <v>0</v>
      </c>
      <c r="P421" s="196">
        <f t="shared" si="237"/>
        <v>0</v>
      </c>
      <c r="Q421" s="196">
        <f t="shared" si="237"/>
        <v>0</v>
      </c>
    </row>
    <row r="422" spans="1:17" s="259" customFormat="1" hidden="1" outlineLevel="2">
      <c r="A422" s="256"/>
      <c r="B422" s="257"/>
      <c r="C422" s="258"/>
      <c r="D422" s="255"/>
      <c r="E422" s="196" t="s">
        <v>425</v>
      </c>
      <c r="F422" s="196"/>
      <c r="G422" s="196" t="s">
        <v>255</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255</v>
      </c>
      <c r="H423" s="196"/>
      <c r="I423" s="196"/>
      <c r="J423" s="196">
        <f t="shared" ref="J423:Q423" si="239" xml:space="preserve"> IF( J$10 = 1, J390 * J412, J394 * J412)</f>
        <v>0</v>
      </c>
      <c r="K423" s="196">
        <f t="shared" si="239"/>
        <v>0</v>
      </c>
      <c r="L423" s="196">
        <f t="shared" si="239"/>
        <v>0</v>
      </c>
      <c r="M423" s="196">
        <f t="shared" si="239"/>
        <v>0</v>
      </c>
      <c r="N423" s="196">
        <f t="shared" si="239"/>
        <v>0</v>
      </c>
      <c r="O423" s="196">
        <f t="shared" si="239"/>
        <v>0</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255</v>
      </c>
      <c r="H425" s="196"/>
      <c r="I425" s="196"/>
      <c r="J425" s="196">
        <f t="shared" ref="J425:Q425" si="240" xml:space="preserve"> J398 * J412</f>
        <v>0</v>
      </c>
      <c r="K425" s="196">
        <f t="shared" si="240"/>
        <v>0</v>
      </c>
      <c r="L425" s="196">
        <f t="shared" si="240"/>
        <v>0</v>
      </c>
      <c r="M425" s="196">
        <f t="shared" si="240"/>
        <v>0</v>
      </c>
      <c r="N425" s="196">
        <f t="shared" si="240"/>
        <v>0</v>
      </c>
      <c r="O425" s="196">
        <f t="shared" si="240"/>
        <v>0</v>
      </c>
      <c r="P425" s="196">
        <f t="shared" si="240"/>
        <v>0</v>
      </c>
      <c r="Q425" s="196">
        <f t="shared" si="240"/>
        <v>0</v>
      </c>
    </row>
    <row r="426" spans="1:17" s="259" customFormat="1" hidden="1" outlineLevel="2">
      <c r="A426" s="256"/>
      <c r="B426" s="257"/>
      <c r="C426" s="258"/>
      <c r="D426" s="255"/>
      <c r="E426" s="196" t="s">
        <v>433</v>
      </c>
      <c r="F426" s="196"/>
      <c r="G426" s="196" t="s">
        <v>255</v>
      </c>
      <c r="H426" s="196"/>
      <c r="I426" s="196"/>
      <c r="J426" s="196">
        <f t="shared" ref="J426:Q426" si="241" xml:space="preserve"> J399 * J412</f>
        <v>0</v>
      </c>
      <c r="K426" s="196">
        <f t="shared" si="241"/>
        <v>0</v>
      </c>
      <c r="L426" s="196">
        <f t="shared" si="241"/>
        <v>0</v>
      </c>
      <c r="M426" s="196">
        <f t="shared" si="241"/>
        <v>0</v>
      </c>
      <c r="N426" s="196">
        <f t="shared" si="241"/>
        <v>0</v>
      </c>
      <c r="O426" s="196">
        <f t="shared" si="241"/>
        <v>0</v>
      </c>
      <c r="P426" s="196">
        <f t="shared" si="241"/>
        <v>0</v>
      </c>
      <c r="Q426" s="196">
        <f t="shared" si="241"/>
        <v>0</v>
      </c>
    </row>
    <row r="427" spans="1:17" s="259" customFormat="1" hidden="1" outlineLevel="2">
      <c r="A427" s="256"/>
      <c r="B427" s="257"/>
      <c r="C427" s="258"/>
      <c r="D427" s="255"/>
      <c r="E427" s="196" t="s">
        <v>435</v>
      </c>
      <c r="F427" s="196"/>
      <c r="G427" s="196" t="s">
        <v>255</v>
      </c>
      <c r="H427" s="196"/>
      <c r="I427" s="196"/>
      <c r="J427" s="196">
        <f t="shared" ref="J427:Q427" si="242" xml:space="preserve"> J400 * J412</f>
        <v>0</v>
      </c>
      <c r="K427" s="196">
        <f t="shared" si="242"/>
        <v>0</v>
      </c>
      <c r="L427" s="196">
        <f t="shared" si="242"/>
        <v>0</v>
      </c>
      <c r="M427" s="196">
        <f t="shared" si="242"/>
        <v>0</v>
      </c>
      <c r="N427" s="196">
        <f t="shared" si="242"/>
        <v>0</v>
      </c>
      <c r="O427" s="196">
        <f t="shared" si="242"/>
        <v>0</v>
      </c>
      <c r="P427" s="196">
        <f t="shared" si="242"/>
        <v>0</v>
      </c>
      <c r="Q427" s="196">
        <f t="shared" si="242"/>
        <v>0</v>
      </c>
    </row>
    <row r="428" spans="1:17" s="259" customFormat="1" hidden="1" outlineLevel="2">
      <c r="A428" s="256"/>
      <c r="B428" s="257"/>
      <c r="C428" s="258"/>
      <c r="D428" s="255"/>
      <c r="E428" s="196" t="s">
        <v>1533</v>
      </c>
      <c r="F428" s="196"/>
      <c r="G428" s="196" t="s">
        <v>255</v>
      </c>
      <c r="H428" s="196"/>
      <c r="I428" s="196"/>
      <c r="J428" s="196">
        <f t="shared" ref="J428:Q428" si="243" xml:space="preserve"> IF(J$10 = 1, J397 * J412, J401 * J412)</f>
        <v>0</v>
      </c>
      <c r="K428" s="196">
        <f t="shared" si="243"/>
        <v>0</v>
      </c>
      <c r="L428" s="196">
        <f t="shared" si="243"/>
        <v>0</v>
      </c>
      <c r="M428" s="196">
        <f t="shared" si="243"/>
        <v>0</v>
      </c>
      <c r="N428" s="196">
        <f t="shared" si="243"/>
        <v>0</v>
      </c>
      <c r="O428" s="196">
        <f t="shared" si="243"/>
        <v>0</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255</v>
      </c>
      <c r="H430" s="196"/>
      <c r="I430" s="196"/>
      <c r="J430" s="196">
        <f t="shared" ref="J430:Q430" si="244" xml:space="preserve"> J388 * J411</f>
        <v>0</v>
      </c>
      <c r="K430" s="196">
        <f t="shared" si="244"/>
        <v>0</v>
      </c>
      <c r="L430" s="196">
        <f t="shared" si="244"/>
        <v>0</v>
      </c>
      <c r="M430" s="196">
        <f t="shared" si="244"/>
        <v>0</v>
      </c>
      <c r="N430" s="196">
        <f t="shared" si="244"/>
        <v>0</v>
      </c>
      <c r="O430" s="196">
        <f t="shared" si="244"/>
        <v>0</v>
      </c>
      <c r="P430" s="196">
        <f t="shared" si="244"/>
        <v>0</v>
      </c>
      <c r="Q430" s="196">
        <f t="shared" si="244"/>
        <v>0</v>
      </c>
    </row>
    <row r="431" spans="1:17" s="259" customFormat="1" hidden="1" outlineLevel="2">
      <c r="A431" s="256"/>
      <c r="B431" s="257"/>
      <c r="C431" s="258"/>
      <c r="D431" s="255"/>
      <c r="E431" s="196" t="s">
        <v>1535</v>
      </c>
      <c r="F431" s="196"/>
      <c r="G431" s="196" t="s">
        <v>255</v>
      </c>
      <c r="H431" s="196"/>
      <c r="I431" s="196"/>
      <c r="J431" s="196">
        <f t="shared" ref="J431:Q431" si="245" xml:space="preserve"> J395 * J411</f>
        <v>0</v>
      </c>
      <c r="K431" s="196">
        <f t="shared" si="245"/>
        <v>0</v>
      </c>
      <c r="L431" s="196">
        <f t="shared" si="245"/>
        <v>0</v>
      </c>
      <c r="M431" s="196">
        <f t="shared" si="245"/>
        <v>0</v>
      </c>
      <c r="N431" s="196">
        <f t="shared" si="245"/>
        <v>0</v>
      </c>
      <c r="O431" s="196">
        <f t="shared" si="245"/>
        <v>0</v>
      </c>
      <c r="P431" s="196">
        <f t="shared" si="245"/>
        <v>0</v>
      </c>
      <c r="Q431" s="196">
        <f t="shared" si="245"/>
        <v>0</v>
      </c>
    </row>
    <row r="432" spans="1:17" s="259" customFormat="1" hidden="1" outlineLevel="2">
      <c r="A432" s="256"/>
      <c r="B432" s="257"/>
      <c r="C432" s="258"/>
      <c r="D432" s="255"/>
      <c r="E432" s="196" t="s">
        <v>1536</v>
      </c>
      <c r="F432" s="196"/>
      <c r="G432" s="196" t="s">
        <v>255</v>
      </c>
      <c r="H432" s="196"/>
      <c r="I432" s="196"/>
      <c r="J432" s="196">
        <f t="shared" ref="J432:Q432" si="246" xml:space="preserve"> J402 * J411</f>
        <v>0</v>
      </c>
      <c r="K432" s="196">
        <f t="shared" si="246"/>
        <v>0</v>
      </c>
      <c r="L432" s="196">
        <f t="shared" si="246"/>
        <v>0</v>
      </c>
      <c r="M432" s="196">
        <f t="shared" si="246"/>
        <v>0</v>
      </c>
      <c r="N432" s="196">
        <f t="shared" si="246"/>
        <v>0</v>
      </c>
      <c r="O432" s="196">
        <f t="shared" si="246"/>
        <v>0</v>
      </c>
      <c r="P432" s="196">
        <f t="shared" si="246"/>
        <v>0</v>
      </c>
      <c r="Q432" s="196">
        <f t="shared" si="246"/>
        <v>0</v>
      </c>
    </row>
    <row r="433" spans="1:17" s="192" customFormat="1" hidden="1" outlineLevel="2">
      <c r="A433" s="188"/>
      <c r="B433" s="304"/>
      <c r="C433" s="190"/>
      <c r="D433" s="191"/>
      <c r="E433" s="243" t="s">
        <v>1537</v>
      </c>
      <c r="F433" s="243"/>
      <c r="G433" s="243" t="s">
        <v>255</v>
      </c>
      <c r="H433" s="243"/>
      <c r="I433" s="243"/>
      <c r="J433" s="243">
        <f t="shared" ref="J433:Q433" si="247" xml:space="preserve"> SUM(J430:J432)</f>
        <v>0</v>
      </c>
      <c r="K433" s="243">
        <f t="shared" si="247"/>
        <v>0</v>
      </c>
      <c r="L433" s="243">
        <f t="shared" si="247"/>
        <v>0</v>
      </c>
      <c r="M433" s="243">
        <f t="shared" si="247"/>
        <v>0</v>
      </c>
      <c r="N433" s="243">
        <f t="shared" si="247"/>
        <v>0</v>
      </c>
      <c r="O433" s="243">
        <f t="shared" si="247"/>
        <v>0</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0</v>
      </c>
      <c r="M437" s="318">
        <f t="shared" si="248"/>
        <v>0</v>
      </c>
      <c r="N437" s="318">
        <f t="shared" si="248"/>
        <v>0</v>
      </c>
      <c r="O437" s="318">
        <f t="shared" si="248"/>
        <v>0</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0</v>
      </c>
      <c r="M438" s="318">
        <f t="shared" si="249"/>
        <v>0</v>
      </c>
      <c r="N438" s="318">
        <f t="shared" si="249"/>
        <v>0</v>
      </c>
      <c r="O438" s="318">
        <f t="shared" si="249"/>
        <v>0</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0</v>
      </c>
      <c r="N439" s="318">
        <f t="shared" si="250"/>
        <v>0</v>
      </c>
      <c r="O439" s="318">
        <f t="shared" si="250"/>
        <v>0</v>
      </c>
      <c r="P439" s="318">
        <f t="shared" si="250"/>
        <v>0</v>
      </c>
      <c r="Q439" s="318">
        <f t="shared" si="250"/>
        <v>0</v>
      </c>
    </row>
    <row r="440" spans="1:17" s="192" customFormat="1" hidden="1" outlineLevel="2">
      <c r="A440" s="188"/>
      <c r="B440" s="304"/>
      <c r="C440" s="190"/>
      <c r="D440" s="191"/>
      <c r="E440" s="243" t="s">
        <v>1236</v>
      </c>
      <c r="F440" s="243"/>
      <c r="G440" s="243" t="s">
        <v>255</v>
      </c>
      <c r="H440" s="243"/>
      <c r="I440" s="243"/>
      <c r="J440" s="319">
        <f t="shared" ref="J440:Q440" si="251" xml:space="preserve"> SUM(J437:J439)</f>
        <v>0</v>
      </c>
      <c r="K440" s="319">
        <f t="shared" si="251"/>
        <v>0</v>
      </c>
      <c r="L440" s="319">
        <f t="shared" si="251"/>
        <v>0</v>
      </c>
      <c r="M440" s="319">
        <f t="shared" si="251"/>
        <v>0</v>
      </c>
      <c r="N440" s="319">
        <f t="shared" si="251"/>
        <v>0</v>
      </c>
      <c r="O440" s="319">
        <f t="shared" si="251"/>
        <v>0</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255</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0</v>
      </c>
      <c r="N442" s="318">
        <f xml:space="preserve"> M437 * N$21</f>
        <v>0</v>
      </c>
      <c r="O442" s="318">
        <f t="shared" ref="O442:O444" si="255" xml:space="preserve"> N437 * O$21</f>
        <v>0</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255</v>
      </c>
      <c r="H443" s="318"/>
      <c r="I443" s="318"/>
      <c r="J443" s="318">
        <f t="shared" si="252"/>
        <v>0</v>
      </c>
      <c r="K443" s="318">
        <f t="shared" si="253"/>
        <v>0</v>
      </c>
      <c r="L443" s="318">
        <f t="shared" si="254"/>
        <v>0</v>
      </c>
      <c r="M443" s="318">
        <f t="shared" ref="M443:M444" si="258" xml:space="preserve"> L438 * M$21</f>
        <v>0</v>
      </c>
      <c r="N443" s="318">
        <f t="shared" ref="N443:N444" si="259" xml:space="preserve"> M438 * N$21</f>
        <v>0</v>
      </c>
      <c r="O443" s="318">
        <f t="shared" si="255"/>
        <v>0</v>
      </c>
      <c r="P443" s="318">
        <f t="shared" si="256"/>
        <v>0</v>
      </c>
      <c r="Q443" s="318">
        <f t="shared" si="257"/>
        <v>0</v>
      </c>
    </row>
    <row r="444" spans="1:17" s="200" customFormat="1" hidden="1" outlineLevel="2">
      <c r="A444" s="314"/>
      <c r="B444" s="315"/>
      <c r="C444" s="316"/>
      <c r="D444" s="317" t="s">
        <v>719</v>
      </c>
      <c r="E444" s="318" t="s">
        <v>1239</v>
      </c>
      <c r="F444" s="318"/>
      <c r="G444" s="318" t="s">
        <v>255</v>
      </c>
      <c r="H444" s="318"/>
      <c r="I444" s="318"/>
      <c r="J444" s="318">
        <f t="shared" si="252"/>
        <v>0</v>
      </c>
      <c r="K444" s="318">
        <f t="shared" si="253"/>
        <v>0</v>
      </c>
      <c r="L444" s="318">
        <f t="shared" si="254"/>
        <v>0</v>
      </c>
      <c r="M444" s="318">
        <f t="shared" si="258"/>
        <v>0</v>
      </c>
      <c r="N444" s="318">
        <f t="shared" si="259"/>
        <v>0</v>
      </c>
      <c r="O444" s="318">
        <f t="shared" si="255"/>
        <v>0</v>
      </c>
      <c r="P444" s="318">
        <f t="shared" si="256"/>
        <v>0</v>
      </c>
      <c r="Q444" s="318">
        <f t="shared" si="257"/>
        <v>0</v>
      </c>
    </row>
    <row r="445" spans="1:17" s="192" customFormat="1" hidden="1" outlineLevel="2">
      <c r="A445" s="188"/>
      <c r="B445" s="304"/>
      <c r="C445" s="190"/>
      <c r="D445" s="191"/>
      <c r="E445" s="243" t="s">
        <v>1240</v>
      </c>
      <c r="F445" s="243"/>
      <c r="G445" s="243" t="s">
        <v>255</v>
      </c>
      <c r="H445" s="243"/>
      <c r="I445" s="243"/>
      <c r="J445" s="319">
        <f t="shared" ref="J445:Q445" si="260" xml:space="preserve"> SUM(J442:J444)</f>
        <v>0</v>
      </c>
      <c r="K445" s="319">
        <f t="shared" si="260"/>
        <v>0</v>
      </c>
      <c r="L445" s="319">
        <f t="shared" si="260"/>
        <v>0</v>
      </c>
      <c r="M445" s="319">
        <f t="shared" si="260"/>
        <v>0</v>
      </c>
      <c r="N445" s="319">
        <f t="shared" si="260"/>
        <v>0</v>
      </c>
      <c r="O445" s="319">
        <f t="shared" si="260"/>
        <v>0</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0</v>
      </c>
      <c r="N447" s="196">
        <f t="shared" si="261"/>
        <v>0</v>
      </c>
      <c r="O447" s="196">
        <f t="shared" si="261"/>
        <v>0</v>
      </c>
      <c r="P447" s="196">
        <f t="shared" si="261"/>
        <v>0</v>
      </c>
      <c r="Q447" s="196">
        <f t="shared" si="261"/>
        <v>0</v>
      </c>
    </row>
    <row r="448" spans="1:17" s="259" customFormat="1" hidden="1" outlineLevel="2">
      <c r="A448" s="256"/>
      <c r="B448" s="257"/>
      <c r="C448" s="258"/>
      <c r="D448" s="255" t="s">
        <v>631</v>
      </c>
      <c r="E448" s="196" t="s">
        <v>1241</v>
      </c>
      <c r="F448" s="196"/>
      <c r="G448" s="196" t="s">
        <v>255</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0</v>
      </c>
      <c r="N448" s="196">
        <f t="shared" ref="N448" si="266" xml:space="preserve"> M440</f>
        <v>0</v>
      </c>
      <c r="O448" s="196">
        <f t="shared" ref="O448" si="267" xml:space="preserve"> N440</f>
        <v>0</v>
      </c>
      <c r="P448" s="196">
        <f t="shared" ref="P448" si="268" xml:space="preserve"> O440</f>
        <v>0</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1</v>
      </c>
      <c r="P449" s="266">
        <f t="shared" si="270"/>
        <v>0</v>
      </c>
      <c r="Q449" s="266">
        <f t="shared" si="270"/>
        <v>0</v>
      </c>
    </row>
    <row r="450" spans="1:17" s="259" customFormat="1" hidden="1" outlineLevel="2">
      <c r="A450" s="256"/>
      <c r="B450" s="257"/>
      <c r="C450" s="258"/>
      <c r="D450" s="255"/>
      <c r="E450" s="320" t="s">
        <v>1242</v>
      </c>
      <c r="F450" s="320"/>
      <c r="G450" s="320" t="s">
        <v>255</v>
      </c>
      <c r="H450" s="320"/>
      <c r="I450" s="320"/>
      <c r="J450" s="320">
        <f t="shared" ref="J450:Q450" si="271" xml:space="preserve"> J449 * (J447 - J448)</f>
        <v>0</v>
      </c>
      <c r="K450" s="320">
        <f t="shared" si="271"/>
        <v>0</v>
      </c>
      <c r="L450" s="320">
        <f t="shared" si="271"/>
        <v>0</v>
      </c>
      <c r="M450" s="320">
        <f t="shared" si="271"/>
        <v>0</v>
      </c>
      <c r="N450" s="320">
        <f t="shared" si="271"/>
        <v>0</v>
      </c>
      <c r="O450" s="320">
        <f t="shared" si="271"/>
        <v>0</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0</v>
      </c>
      <c r="N455" s="195">
        <f t="shared" si="272"/>
        <v>0</v>
      </c>
      <c r="O455" s="195">
        <f t="shared" si="272"/>
        <v>0</v>
      </c>
      <c r="P455" s="195">
        <f t="shared" si="272"/>
        <v>0</v>
      </c>
      <c r="Q455" s="195">
        <f t="shared" si="272"/>
        <v>0</v>
      </c>
    </row>
    <row r="456" spans="1:17" s="192" customFormat="1" hidden="1" outlineLevel="2">
      <c r="A456" s="188"/>
      <c r="B456" s="269"/>
      <c r="C456" s="190"/>
      <c r="D456" s="191"/>
      <c r="E456" s="195" t="s">
        <v>1538</v>
      </c>
      <c r="G456" s="192" t="s">
        <v>255</v>
      </c>
      <c r="J456" s="195">
        <f t="shared" ref="J456:Q456" si="273" xml:space="preserve"> J454 * J455</f>
        <v>0</v>
      </c>
      <c r="K456" s="195">
        <f t="shared" si="273"/>
        <v>0</v>
      </c>
      <c r="L456" s="195">
        <f t="shared" si="273"/>
        <v>0</v>
      </c>
      <c r="M456" s="195">
        <f t="shared" si="273"/>
        <v>0</v>
      </c>
      <c r="N456" s="195">
        <f t="shared" si="273"/>
        <v>0</v>
      </c>
      <c r="O456" s="195">
        <f t="shared" si="273"/>
        <v>0</v>
      </c>
      <c r="P456" s="195">
        <f t="shared" si="273"/>
        <v>0</v>
      </c>
      <c r="Q456" s="195">
        <f t="shared" si="273"/>
        <v>0</v>
      </c>
    </row>
    <row r="457" spans="1:17" s="240" customFormat="1" hidden="1" outlineLevel="2">
      <c r="A457" s="237"/>
      <c r="B457" s="307"/>
      <c r="C457" s="238"/>
      <c r="D457" s="239"/>
      <c r="E457" s="196" t="s">
        <v>1244</v>
      </c>
      <c r="G457" s="240" t="s">
        <v>255</v>
      </c>
      <c r="J457" s="196">
        <f t="shared" ref="J457:Q457" si="274" xml:space="preserve"> J407 * J$13</f>
        <v>0</v>
      </c>
      <c r="K457" s="196">
        <f t="shared" si="274"/>
        <v>0</v>
      </c>
      <c r="L457" s="196">
        <f t="shared" si="274"/>
        <v>0</v>
      </c>
      <c r="M457" s="196">
        <f t="shared" si="274"/>
        <v>0</v>
      </c>
      <c r="N457" s="196">
        <f t="shared" si="274"/>
        <v>0</v>
      </c>
      <c r="O457" s="196">
        <f t="shared" si="274"/>
        <v>0</v>
      </c>
      <c r="P457" s="196">
        <f t="shared" si="274"/>
        <v>0</v>
      </c>
      <c r="Q457" s="196">
        <f t="shared" si="274"/>
        <v>0</v>
      </c>
    </row>
    <row r="458" spans="1:17" s="240" customFormat="1" hidden="1" outlineLevel="2">
      <c r="A458" s="237"/>
      <c r="B458" s="307"/>
      <c r="C458" s="238"/>
      <c r="D458" s="239"/>
      <c r="E458" s="196" t="s">
        <v>1245</v>
      </c>
      <c r="G458" s="240" t="s">
        <v>255</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0</v>
      </c>
      <c r="N458" s="196">
        <f xml:space="preserve"> N454 * N457</f>
        <v>0</v>
      </c>
      <c r="O458" s="196">
        <f t="shared" ref="O458" si="279" xml:space="preserve"> O454 * O457</f>
        <v>0</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0.30715000000000003</v>
      </c>
      <c r="N462" s="291">
        <f xml:space="preserve"> Inp!N$214</f>
        <v>0.30374999999999996</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0</v>
      </c>
      <c r="N463" s="195">
        <f t="shared" si="282"/>
        <v>0</v>
      </c>
      <c r="O463" s="195">
        <f t="shared" si="282"/>
        <v>0</v>
      </c>
      <c r="P463" s="195">
        <f t="shared" si="282"/>
        <v>0</v>
      </c>
      <c r="Q463" s="195">
        <f t="shared" si="282"/>
        <v>0</v>
      </c>
    </row>
    <row r="464" spans="1:17" s="192" customFormat="1" hidden="1" outlineLevel="2">
      <c r="A464" s="188"/>
      <c r="B464" s="304"/>
      <c r="C464" s="190"/>
      <c r="D464" s="191"/>
      <c r="E464" s="195" t="s">
        <v>1539</v>
      </c>
      <c r="G464" s="192" t="s">
        <v>255</v>
      </c>
      <c r="J464" s="195">
        <f t="shared" ref="J464:Q464" si="283" xml:space="preserve"> J462 * J463</f>
        <v>0</v>
      </c>
      <c r="K464" s="195">
        <f t="shared" si="283"/>
        <v>0</v>
      </c>
      <c r="L464" s="195">
        <f t="shared" si="283"/>
        <v>0</v>
      </c>
      <c r="M464" s="195">
        <f t="shared" si="283"/>
        <v>0</v>
      </c>
      <c r="N464" s="195">
        <f t="shared" si="283"/>
        <v>0</v>
      </c>
      <c r="O464" s="195">
        <f t="shared" si="283"/>
        <v>0</v>
      </c>
      <c r="P464" s="195">
        <f t="shared" si="283"/>
        <v>0</v>
      </c>
      <c r="Q464" s="195">
        <f t="shared" si="283"/>
        <v>0</v>
      </c>
    </row>
    <row r="465" spans="1:17" s="259" customFormat="1" hidden="1" outlineLevel="2">
      <c r="A465" s="256"/>
      <c r="B465" s="257"/>
      <c r="C465" s="258"/>
      <c r="D465" s="255"/>
      <c r="E465" s="196" t="s">
        <v>1244</v>
      </c>
      <c r="F465" s="240"/>
      <c r="G465" s="240" t="s">
        <v>255</v>
      </c>
      <c r="H465" s="240"/>
      <c r="I465" s="240"/>
      <c r="J465" s="196">
        <f t="shared" ref="J465:L465" si="284" xml:space="preserve"> J407 * J$13</f>
        <v>0</v>
      </c>
      <c r="K465" s="196">
        <f t="shared" si="284"/>
        <v>0</v>
      </c>
      <c r="L465" s="196">
        <f t="shared" si="284"/>
        <v>0</v>
      </c>
      <c r="M465" s="196">
        <f xml:space="preserve"> M407 * M$13</f>
        <v>0</v>
      </c>
      <c r="N465" s="196">
        <f t="shared" ref="N465:Q465" si="285" xml:space="preserve"> N407 * N$13</f>
        <v>0</v>
      </c>
      <c r="O465" s="196">
        <f t="shared" si="285"/>
        <v>0</v>
      </c>
      <c r="P465" s="196">
        <f t="shared" si="285"/>
        <v>0</v>
      </c>
      <c r="Q465" s="196">
        <f t="shared" si="285"/>
        <v>0</v>
      </c>
    </row>
    <row r="466" spans="1:17" s="259" customFormat="1" hidden="1" outlineLevel="2">
      <c r="A466" s="256"/>
      <c r="B466" s="257"/>
      <c r="C466" s="258"/>
      <c r="D466" s="255"/>
      <c r="E466" s="196" t="s">
        <v>1247</v>
      </c>
      <c r="F466" s="240"/>
      <c r="G466" s="240" t="s">
        <v>255</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0</v>
      </c>
      <c r="N466" s="196">
        <f t="shared" ref="N466" si="289" xml:space="preserve"> N462 * N465</f>
        <v>0</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255</v>
      </c>
      <c r="H473" s="196"/>
      <c r="I473" s="196"/>
      <c r="J473" s="196">
        <f xml:space="preserve"> J60 + J149 + J238 + J327 + J416</f>
        <v>0</v>
      </c>
      <c r="K473" s="196">
        <f t="shared" ref="K473:Q473" si="293" xml:space="preserve"> K60 + K149 + K238 + K327 + K416</f>
        <v>0</v>
      </c>
      <c r="L473" s="196">
        <f t="shared" si="293"/>
        <v>0</v>
      </c>
      <c r="M473" s="196">
        <f t="shared" si="293"/>
        <v>2098.7641349791647</v>
      </c>
      <c r="N473" s="196">
        <f t="shared" si="293"/>
        <v>2139.790236657454</v>
      </c>
      <c r="O473" s="196">
        <f t="shared" si="293"/>
        <v>2238.6066865817666</v>
      </c>
      <c r="P473" s="196">
        <f t="shared" si="293"/>
        <v>0</v>
      </c>
      <c r="Q473" s="196">
        <f t="shared" si="293"/>
        <v>0</v>
      </c>
    </row>
    <row r="474" spans="1:17" s="259" customFormat="1" hidden="1" outlineLevel="1">
      <c r="A474" s="256"/>
      <c r="B474" s="257"/>
      <c r="C474" s="258"/>
      <c r="D474" s="255"/>
      <c r="E474" s="196" t="s">
        <v>1542</v>
      </c>
      <c r="F474" s="196"/>
      <c r="G474" s="196" t="s">
        <v>255</v>
      </c>
      <c r="H474" s="196"/>
      <c r="I474" s="196"/>
      <c r="J474" s="196">
        <f t="shared" ref="J474:Q474" si="294" xml:space="preserve"> J61 + J150 + J239 + J328 + J417</f>
        <v>0</v>
      </c>
      <c r="K474" s="196">
        <f t="shared" si="294"/>
        <v>0</v>
      </c>
      <c r="L474" s="196">
        <f t="shared" si="294"/>
        <v>0</v>
      </c>
      <c r="M474" s="196">
        <f t="shared" si="294"/>
        <v>102.55229680260432</v>
      </c>
      <c r="N474" s="196">
        <f t="shared" si="294"/>
        <v>104.46598937640303</v>
      </c>
      <c r="O474" s="196">
        <f t="shared" si="294"/>
        <v>109.19771919133029</v>
      </c>
      <c r="P474" s="196">
        <f t="shared" si="294"/>
        <v>0</v>
      </c>
      <c r="Q474" s="196">
        <f t="shared" si="294"/>
        <v>0</v>
      </c>
    </row>
    <row r="475" spans="1:17" s="259" customFormat="1" hidden="1" outlineLevel="1">
      <c r="A475" s="256"/>
      <c r="B475" s="257"/>
      <c r="C475" s="258"/>
      <c r="D475" s="255"/>
      <c r="E475" s="196" t="s">
        <v>1543</v>
      </c>
      <c r="F475" s="196"/>
      <c r="G475" s="196" t="s">
        <v>255</v>
      </c>
      <c r="H475" s="196"/>
      <c r="I475" s="196"/>
      <c r="J475" s="196">
        <f t="shared" ref="J475:Q475" si="295" xml:space="preserve"> J62 + J151 + J240 + J329 + J418</f>
        <v>0</v>
      </c>
      <c r="K475" s="196">
        <f t="shared" si="295"/>
        <v>0</v>
      </c>
      <c r="L475" s="196">
        <f t="shared" si="295"/>
        <v>2068.7440493863387</v>
      </c>
      <c r="M475" s="196">
        <f t="shared" si="295"/>
        <v>1996.2118381765604</v>
      </c>
      <c r="N475" s="196">
        <f t="shared" si="295"/>
        <v>2035.3242472810507</v>
      </c>
      <c r="O475" s="196">
        <f t="shared" si="295"/>
        <v>2129.4089673904364</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255</v>
      </c>
      <c r="H477" s="196"/>
      <c r="I477" s="196"/>
      <c r="J477" s="196">
        <f xml:space="preserve"> J64 + J153 + J242 + J331 + J420</f>
        <v>0</v>
      </c>
      <c r="K477" s="196">
        <f t="shared" ref="K477:Q477" si="296" xml:space="preserve"> K64 + K153 + K242 + K331 + K420</f>
        <v>0</v>
      </c>
      <c r="L477" s="196">
        <f t="shared" si="296"/>
        <v>0</v>
      </c>
      <c r="M477" s="196">
        <f t="shared" si="296"/>
        <v>2089.698178800013</v>
      </c>
      <c r="N477" s="196">
        <f t="shared" si="296"/>
        <v>2110.7940178672588</v>
      </c>
      <c r="O477" s="196">
        <f t="shared" si="296"/>
        <v>2185.2523087269001</v>
      </c>
      <c r="P477" s="196">
        <f t="shared" si="296"/>
        <v>0</v>
      </c>
      <c r="Q477" s="196">
        <f t="shared" si="296"/>
        <v>0</v>
      </c>
    </row>
    <row r="478" spans="1:17" s="259" customFormat="1" hidden="1" outlineLevel="1">
      <c r="A478" s="256"/>
      <c r="B478" s="257"/>
      <c r="C478" s="258"/>
      <c r="D478" s="255"/>
      <c r="E478" s="196" t="s">
        <v>1545</v>
      </c>
      <c r="F478" s="196"/>
      <c r="G478" s="196" t="s">
        <v>255</v>
      </c>
      <c r="H478" s="196"/>
      <c r="I478" s="196"/>
      <c r="J478" s="196">
        <f t="shared" ref="J478:Q478" si="297" xml:space="preserve"> J65 + J154 + J243 + J332 + J421</f>
        <v>0</v>
      </c>
      <c r="K478" s="196">
        <f t="shared" si="297"/>
        <v>0</v>
      </c>
      <c r="L478" s="196">
        <f t="shared" si="297"/>
        <v>0</v>
      </c>
      <c r="M478" s="196">
        <f t="shared" si="297"/>
        <v>102.10930532329117</v>
      </c>
      <c r="N478" s="196">
        <f t="shared" si="297"/>
        <v>103.05037459687949</v>
      </c>
      <c r="O478" s="196">
        <f t="shared" si="297"/>
        <v>106.59512874721788</v>
      </c>
      <c r="P478" s="196">
        <f t="shared" si="297"/>
        <v>0</v>
      </c>
      <c r="Q478" s="196">
        <f t="shared" si="297"/>
        <v>0</v>
      </c>
    </row>
    <row r="479" spans="1:17" s="259" customFormat="1" hidden="1" outlineLevel="1">
      <c r="A479" s="256"/>
      <c r="B479" s="257"/>
      <c r="C479" s="258"/>
      <c r="D479" s="255"/>
      <c r="E479" s="196" t="s">
        <v>1546</v>
      </c>
      <c r="F479" s="196"/>
      <c r="G479" s="196" t="s">
        <v>255</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255</v>
      </c>
      <c r="H480" s="196"/>
      <c r="I480" s="196"/>
      <c r="J480" s="196">
        <f t="shared" ref="J480:Q480" si="299" xml:space="preserve"> J67 + J156 + J245 + J334 + J423</f>
        <v>0</v>
      </c>
      <c r="K480" s="196">
        <f t="shared" si="299"/>
        <v>0</v>
      </c>
      <c r="L480" s="196">
        <f t="shared" si="299"/>
        <v>2068.7440493863387</v>
      </c>
      <c r="M480" s="196">
        <f t="shared" si="299"/>
        <v>1987.5888734767216</v>
      </c>
      <c r="N480" s="196">
        <f t="shared" si="299"/>
        <v>2007.7436432703794</v>
      </c>
      <c r="O480" s="196">
        <f t="shared" si="299"/>
        <v>2078.657179979683</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255</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233.54257724815685</v>
      </c>
      <c r="O482" s="196">
        <f t="shared" si="300"/>
        <v>533.58657188623783</v>
      </c>
      <c r="P482" s="196">
        <f t="shared" si="300"/>
        <v>0</v>
      </c>
      <c r="Q482" s="196">
        <f t="shared" si="300"/>
        <v>0</v>
      </c>
    </row>
    <row r="483" spans="1:17" s="259" customFormat="1" hidden="1" outlineLevel="1">
      <c r="A483" s="256"/>
      <c r="B483" s="257"/>
      <c r="C483" s="258"/>
      <c r="D483" s="255"/>
      <c r="E483" s="196" t="s">
        <v>1549</v>
      </c>
      <c r="F483" s="196"/>
      <c r="G483" s="196" t="s">
        <v>255</v>
      </c>
      <c r="H483" s="196"/>
      <c r="I483" s="196"/>
      <c r="J483" s="196">
        <f t="shared" ref="J483:Q483" si="301" xml:space="preserve"> J70 + J159 + J248 + J337 + J426</f>
        <v>0</v>
      </c>
      <c r="K483" s="196">
        <f t="shared" si="301"/>
        <v>0</v>
      </c>
      <c r="L483" s="196">
        <f t="shared" si="301"/>
        <v>0</v>
      </c>
      <c r="M483" s="196">
        <f t="shared" si="301"/>
        <v>225.13112544484167</v>
      </c>
      <c r="N483" s="196">
        <f t="shared" si="301"/>
        <v>273.89076040112855</v>
      </c>
      <c r="O483" s="196">
        <f t="shared" si="301"/>
        <v>314.98913701417388</v>
      </c>
      <c r="P483" s="196">
        <f t="shared" si="301"/>
        <v>0</v>
      </c>
      <c r="Q483" s="196">
        <f t="shared" si="301"/>
        <v>0</v>
      </c>
    </row>
    <row r="484" spans="1:17" s="259" customFormat="1" hidden="1" outlineLevel="1">
      <c r="A484" s="256"/>
      <c r="B484" s="257"/>
      <c r="C484" s="258"/>
      <c r="D484" s="255"/>
      <c r="E484" s="196" t="s">
        <v>1550</v>
      </c>
      <c r="F484" s="196"/>
      <c r="G484" s="196" t="s">
        <v>255</v>
      </c>
      <c r="H484" s="196"/>
      <c r="I484" s="196"/>
      <c r="J484" s="196">
        <f t="shared" ref="J484:Q484" si="302" xml:space="preserve"> J71 + J160 + J249 + J338 + J427</f>
        <v>0</v>
      </c>
      <c r="K484" s="196">
        <f t="shared" si="302"/>
        <v>0</v>
      </c>
      <c r="L484" s="196">
        <f t="shared" si="302"/>
        <v>0</v>
      </c>
      <c r="M484" s="196">
        <f t="shared" si="302"/>
        <v>5.2202179416410992</v>
      </c>
      <c r="N484" s="196">
        <f t="shared" si="302"/>
        <v>17.190154488822259</v>
      </c>
      <c r="O484" s="196">
        <f t="shared" si="302"/>
        <v>32.07200693498153</v>
      </c>
      <c r="P484" s="196">
        <f t="shared" si="302"/>
        <v>0</v>
      </c>
      <c r="Q484" s="196">
        <f t="shared" si="302"/>
        <v>0</v>
      </c>
    </row>
    <row r="485" spans="1:17" s="259" customFormat="1" hidden="1" outlineLevel="1">
      <c r="A485" s="256"/>
      <c r="B485" s="257"/>
      <c r="C485" s="258"/>
      <c r="D485" s="255"/>
      <c r="E485" s="196" t="s">
        <v>1551</v>
      </c>
      <c r="F485" s="196"/>
      <c r="G485" s="196" t="s">
        <v>255</v>
      </c>
      <c r="H485" s="196"/>
      <c r="I485" s="196"/>
      <c r="J485" s="196">
        <f t="shared" ref="J485:Q485" si="303" xml:space="preserve"> J72 + J161 + J250 + J339 + J428</f>
        <v>0</v>
      </c>
      <c r="K485" s="196">
        <f t="shared" si="303"/>
        <v>0</v>
      </c>
      <c r="L485" s="196">
        <f t="shared" si="303"/>
        <v>0</v>
      </c>
      <c r="M485" s="196">
        <f xml:space="preserve"> M72 + M161 + M250 + M339 + M428</f>
        <v>219.91090750320055</v>
      </c>
      <c r="N485" s="196">
        <f t="shared" si="303"/>
        <v>490.24318316046305</v>
      </c>
      <c r="O485" s="196">
        <f t="shared" si="303"/>
        <v>816.50370196543008</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255</v>
      </c>
      <c r="H487" s="196"/>
      <c r="I487" s="196"/>
      <c r="J487" s="196">
        <f t="shared" ref="J487:Q487" si="304" xml:space="preserve"> J74 + J163 + J252 + J341 + J430</f>
        <v>0</v>
      </c>
      <c r="K487" s="196">
        <f t="shared" si="304"/>
        <v>0</v>
      </c>
      <c r="L487" s="196">
        <f t="shared" si="304"/>
        <v>0</v>
      </c>
      <c r="M487" s="196">
        <f xml:space="preserve"> M74 + M163 + M252 + M341 + M430</f>
        <v>2036.4448654105104</v>
      </c>
      <c r="N487" s="196">
        <f t="shared" si="304"/>
        <v>2026.9314737117763</v>
      </c>
      <c r="O487" s="196">
        <f t="shared" si="304"/>
        <v>2119.2741565095812</v>
      </c>
      <c r="P487" s="196">
        <f t="shared" si="304"/>
        <v>0</v>
      </c>
      <c r="Q487" s="196">
        <f t="shared" si="304"/>
        <v>0</v>
      </c>
    </row>
    <row r="488" spans="1:17" s="259" customFormat="1" hidden="1" outlineLevel="1">
      <c r="A488" s="256"/>
      <c r="B488" s="257"/>
      <c r="C488" s="258"/>
      <c r="D488" s="255"/>
      <c r="E488" s="196" t="s">
        <v>1553</v>
      </c>
      <c r="F488" s="196"/>
      <c r="G488" s="196" t="s">
        <v>255</v>
      </c>
      <c r="H488" s="196"/>
      <c r="I488" s="196"/>
      <c r="J488" s="196">
        <f t="shared" ref="J488:Q488" si="305" xml:space="preserve"> J75 + J164 + J253 + J342 + J431</f>
        <v>0</v>
      </c>
      <c r="K488" s="196">
        <f t="shared" si="305"/>
        <v>0</v>
      </c>
      <c r="L488" s="196">
        <f t="shared" si="305"/>
        <v>0</v>
      </c>
      <c r="M488" s="196">
        <f t="shared" si="305"/>
        <v>2027.6481075455522</v>
      </c>
      <c r="N488" s="196">
        <f t="shared" si="305"/>
        <v>1999.4645998670353</v>
      </c>
      <c r="O488" s="196">
        <f t="shared" si="305"/>
        <v>2068.7639195830934</v>
      </c>
      <c r="P488" s="196">
        <f t="shared" si="305"/>
        <v>0</v>
      </c>
      <c r="Q488" s="196">
        <f t="shared" si="305"/>
        <v>0</v>
      </c>
    </row>
    <row r="489" spans="1:17" s="259" customFormat="1" hidden="1" outlineLevel="1">
      <c r="A489" s="256"/>
      <c r="B489" s="257"/>
      <c r="C489" s="258"/>
      <c r="D489" s="255"/>
      <c r="E489" s="196" t="s">
        <v>1554</v>
      </c>
      <c r="F489" s="196"/>
      <c r="G489" s="196" t="s">
        <v>255</v>
      </c>
      <c r="H489" s="196"/>
      <c r="I489" s="196"/>
      <c r="J489" s="196">
        <f t="shared" ref="J489:Q489" si="306" xml:space="preserve"> J76 + J165 + J254 + J343 + J432</f>
        <v>0</v>
      </c>
      <c r="K489" s="196">
        <f t="shared" si="306"/>
        <v>0</v>
      </c>
      <c r="L489" s="196">
        <f t="shared" si="306"/>
        <v>0</v>
      </c>
      <c r="M489" s="196">
        <f t="shared" si="306"/>
        <v>109.36240929578413</v>
      </c>
      <c r="N489" s="196">
        <f t="shared" si="306"/>
        <v>351.38297252455675</v>
      </c>
      <c r="O489" s="196">
        <f t="shared" si="306"/>
        <v>655.03689844308224</v>
      </c>
      <c r="P489" s="196">
        <f t="shared" si="306"/>
        <v>0</v>
      </c>
      <c r="Q489" s="196">
        <f t="shared" si="306"/>
        <v>0</v>
      </c>
    </row>
    <row r="490" spans="1:17" s="259" customFormat="1" hidden="1" outlineLevel="1">
      <c r="A490" s="256"/>
      <c r="B490" s="257"/>
      <c r="C490" s="258"/>
      <c r="D490" s="255"/>
      <c r="E490" s="320" t="s">
        <v>1555</v>
      </c>
      <c r="F490" s="320"/>
      <c r="G490" s="320" t="s">
        <v>255</v>
      </c>
      <c r="H490" s="320"/>
      <c r="I490" s="320"/>
      <c r="J490" s="320">
        <f xml:space="preserve"> SUM(J487:J489)</f>
        <v>0</v>
      </c>
      <c r="K490" s="320">
        <f t="shared" ref="K490:Q490" si="307" xml:space="preserve"> SUM(K487:K489)</f>
        <v>0</v>
      </c>
      <c r="L490" s="320">
        <f t="shared" si="307"/>
        <v>0</v>
      </c>
      <c r="M490" s="320">
        <f xml:space="preserve"> SUM(M487:M489)</f>
        <v>4173.4553822518465</v>
      </c>
      <c r="N490" s="320">
        <f t="shared" si="307"/>
        <v>4377.7790461033683</v>
      </c>
      <c r="O490" s="320">
        <f t="shared" si="307"/>
        <v>4843.0749745357571</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3.1647856587555339</v>
      </c>
      <c r="N495" s="84">
        <f t="shared" si="309"/>
        <v>19.001280801437645</v>
      </c>
      <c r="O495" s="84">
        <f t="shared" si="309"/>
        <v>28.044034048294748</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17.955714681289237</v>
      </c>
      <c r="N496" s="195">
        <f t="shared" si="310"/>
        <v>113.40190228940423</v>
      </c>
      <c r="O496" s="195">
        <f t="shared" si="310"/>
        <v>176.80452139254794</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19.33119825207973</v>
      </c>
      <c r="N497" s="195">
        <f t="shared" si="311"/>
        <v>119.23205365204763</v>
      </c>
      <c r="O497" s="195">
        <f t="shared" si="311"/>
        <v>182.42461026935553</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1.4565602352237761</v>
      </c>
      <c r="N498" s="195">
        <f t="shared" si="312"/>
        <v>8.9412355475759853</v>
      </c>
      <c r="O498" s="195">
        <f t="shared" si="312"/>
        <v>13.526010763900587</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0</v>
      </c>
      <c r="N499" s="195">
        <f t="shared" si="313"/>
        <v>0</v>
      </c>
      <c r="O499" s="195">
        <f t="shared" si="313"/>
        <v>0</v>
      </c>
      <c r="P499" s="195">
        <f t="shared" si="313"/>
        <v>0</v>
      </c>
      <c r="Q499" s="195">
        <f t="shared" si="313"/>
        <v>0</v>
      </c>
    </row>
    <row r="500" spans="1:20" s="310" customFormat="1" hidden="1" outlineLevel="1">
      <c r="A500" s="306"/>
      <c r="B500" s="307"/>
      <c r="C500" s="308"/>
      <c r="D500" s="250"/>
      <c r="E500" s="320" t="s">
        <v>1556</v>
      </c>
      <c r="F500" s="312"/>
      <c r="G500" s="312" t="s">
        <v>255</v>
      </c>
      <c r="H500" s="312"/>
      <c r="I500" s="312"/>
      <c r="J500" s="312">
        <f t="shared" ref="J500:Q500" si="314" xml:space="preserve"> SUM(J495:J499)</f>
        <v>0</v>
      </c>
      <c r="K500" s="312">
        <f t="shared" si="314"/>
        <v>0</v>
      </c>
      <c r="L500" s="312">
        <f t="shared" si="314"/>
        <v>0</v>
      </c>
      <c r="M500" s="312">
        <f xml:space="preserve"> SUM(M495:M499)</f>
        <v>41.908258827348277</v>
      </c>
      <c r="N500" s="312">
        <f t="shared" si="314"/>
        <v>260.57647229046552</v>
      </c>
      <c r="O500" s="312">
        <f t="shared" si="314"/>
        <v>400.79917647409877</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123.89523662380016</v>
      </c>
      <c r="N507" s="84">
        <f t="shared" si="315"/>
        <v>125.10239725961031</v>
      </c>
      <c r="O507" s="84">
        <f t="shared" si="315"/>
        <v>132.34908220671164</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720.89045532524631</v>
      </c>
      <c r="N508" s="195">
        <f t="shared" si="316"/>
        <v>767.27652196910128</v>
      </c>
      <c r="O508" s="195">
        <f t="shared" si="316"/>
        <v>856.69908184895928</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766.94567782947854</v>
      </c>
      <c r="N509" s="195">
        <f t="shared" si="317"/>
        <v>799.14695776115809</v>
      </c>
      <c r="O509" s="195">
        <f t="shared" si="317"/>
        <v>883.33538480604079</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57.650783122213653</v>
      </c>
      <c r="N510" s="195">
        <f t="shared" si="318"/>
        <v>59.585741451477809</v>
      </c>
      <c r="O510" s="195">
        <f t="shared" si="318"/>
        <v>64.846440952590996</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0</v>
      </c>
      <c r="N511" s="195">
        <f t="shared" si="319"/>
        <v>0</v>
      </c>
      <c r="O511" s="195">
        <f t="shared" si="319"/>
        <v>0</v>
      </c>
      <c r="P511" s="195">
        <f t="shared" si="319"/>
        <v>0</v>
      </c>
      <c r="Q511" s="195">
        <f t="shared" si="319"/>
        <v>0</v>
      </c>
    </row>
    <row r="512" spans="1:20" hidden="1" outlineLevel="2">
      <c r="D512" s="83"/>
      <c r="E512" s="243" t="s">
        <v>1558</v>
      </c>
      <c r="F512" s="211"/>
      <c r="G512" s="211" t="s">
        <v>255</v>
      </c>
      <c r="H512" s="211"/>
      <c r="I512" s="211"/>
      <c r="J512" s="211">
        <f t="shared" ref="J512" si="320" xml:space="preserve"> SUM(J507:J511)</f>
        <v>0</v>
      </c>
      <c r="K512" s="211">
        <f t="shared" ref="K512:Q512" si="321" xml:space="preserve"> SUM(K507:K511)</f>
        <v>0</v>
      </c>
      <c r="L512" s="211">
        <f t="shared" si="321"/>
        <v>0</v>
      </c>
      <c r="M512" s="211">
        <f xml:space="preserve"> SUM(M507:M511)</f>
        <v>1669.3821529007387</v>
      </c>
      <c r="N512" s="211">
        <f t="shared" si="321"/>
        <v>1751.1116184413474</v>
      </c>
      <c r="O512" s="211">
        <f t="shared" si="321"/>
        <v>1937.2299898143026</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118.34062699283925</v>
      </c>
      <c r="N516" s="195">
        <f t="shared" si="322"/>
        <v>115.25936202509843</v>
      </c>
      <c r="O516" s="195">
        <f t="shared" si="322"/>
        <v>112.10007599574236</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688.57068924597331</v>
      </c>
      <c r="N517" s="195">
        <f t="shared" si="323"/>
        <v>706.90733635962715</v>
      </c>
      <c r="O517" s="195">
        <f t="shared" si="323"/>
        <v>725.62673332902705</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732.56111257431121</v>
      </c>
      <c r="N518" s="195">
        <f t="shared" si="324"/>
        <v>736.2702117107001</v>
      </c>
      <c r="O518" s="195">
        <f t="shared" si="324"/>
        <v>748.1877631144157</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55.066118821233005</v>
      </c>
      <c r="N519" s="195">
        <f t="shared" si="325"/>
        <v>54.897545498171603</v>
      </c>
      <c r="O519" s="195">
        <f t="shared" si="325"/>
        <v>54.925133122458718</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0</v>
      </c>
      <c r="N520" s="195">
        <f t="shared" si="326"/>
        <v>0</v>
      </c>
      <c r="O520" s="195">
        <f t="shared" si="326"/>
        <v>0</v>
      </c>
      <c r="P520" s="195">
        <f t="shared" si="326"/>
        <v>0</v>
      </c>
      <c r="Q520" s="195">
        <f t="shared" si="326"/>
        <v>0</v>
      </c>
    </row>
    <row r="521" spans="1:20" s="310" customFormat="1" hidden="1" outlineLevel="2">
      <c r="A521" s="306"/>
      <c r="B521" s="307"/>
      <c r="C521" s="308"/>
      <c r="D521" s="250"/>
      <c r="E521" s="320" t="s">
        <v>1291</v>
      </c>
      <c r="F521" s="312"/>
      <c r="G521" s="320" t="s">
        <v>255</v>
      </c>
      <c r="H521" s="312"/>
      <c r="I521" s="312"/>
      <c r="J521" s="320">
        <f t="shared" ref="J521:Q521" si="327" xml:space="preserve"> SUM(J516:J520)</f>
        <v>0</v>
      </c>
      <c r="K521" s="320">
        <f t="shared" si="327"/>
        <v>0</v>
      </c>
      <c r="L521" s="320">
        <f t="shared" si="327"/>
        <v>0</v>
      </c>
      <c r="M521" s="320">
        <f t="shared" si="327"/>
        <v>1594.5385476343567</v>
      </c>
      <c r="N521" s="320">
        <f t="shared" si="327"/>
        <v>1613.3344555935973</v>
      </c>
      <c r="O521" s="320">
        <f t="shared" si="327"/>
        <v>1640.8397055616438</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0.30715000000000003</v>
      </c>
      <c r="N527" s="305">
        <f xml:space="preserve"> Inp!N$214</f>
        <v>0.30374999999999996</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95.136054822500554</v>
      </c>
      <c r="N528" s="84">
        <f t="shared" si="328"/>
        <v>94.999632919016562</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553.55375838287353</v>
      </c>
      <c r="N529" s="195">
        <f t="shared" si="329"/>
        <v>582.65060887028619</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588.91841236331084</v>
      </c>
      <c r="N530" s="195">
        <f t="shared" si="330"/>
        <v>606.85222104987929</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44.268595089969807</v>
      </c>
      <c r="N531" s="195">
        <f t="shared" si="331"/>
        <v>45.247922414715951</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0</v>
      </c>
      <c r="N532" s="195">
        <f t="shared" si="332"/>
        <v>0</v>
      </c>
      <c r="O532" s="195">
        <f t="shared" si="332"/>
        <v>0</v>
      </c>
      <c r="P532" s="195">
        <f t="shared" si="332"/>
        <v>0</v>
      </c>
      <c r="Q532" s="195">
        <f t="shared" si="332"/>
        <v>0</v>
      </c>
    </row>
    <row r="533" spans="1:17" hidden="1" outlineLevel="2">
      <c r="D533" s="83"/>
      <c r="E533" s="243" t="s">
        <v>1560</v>
      </c>
      <c r="F533" s="211"/>
      <c r="G533" s="211" t="s">
        <v>255</v>
      </c>
      <c r="H533" s="211"/>
      <c r="I533" s="211"/>
      <c r="J533" s="211">
        <f t="shared" ref="J533:Q533" si="333" xml:space="preserve"> SUM(J528:J532)</f>
        <v>0</v>
      </c>
      <c r="K533" s="211">
        <f t="shared" si="333"/>
        <v>0</v>
      </c>
      <c r="L533" s="211">
        <f t="shared" si="333"/>
        <v>0</v>
      </c>
      <c r="M533" s="211">
        <f t="shared" si="333"/>
        <v>1281.8768206586547</v>
      </c>
      <c r="N533" s="211">
        <f t="shared" si="333"/>
        <v>1329.750385253898</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0.30715000000000003</v>
      </c>
      <c r="N536" s="305">
        <f xml:space="preserve"> Inp!N$214</f>
        <v>0.30374999999999996</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90.870808952126453</v>
      </c>
      <c r="N537" s="195">
        <f t="shared" si="334"/>
        <v>87.525078037809109</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528.73621800475178</v>
      </c>
      <c r="N538" s="195">
        <f t="shared" si="335"/>
        <v>536.80775854809178</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562.51536431799923</v>
      </c>
      <c r="N539" s="195">
        <f t="shared" si="336"/>
        <v>559.10519201781278</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42.283895989854294</v>
      </c>
      <c r="N540" s="195">
        <f t="shared" si="337"/>
        <v>41.687823612674052</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0</v>
      </c>
      <c r="N541" s="195">
        <f t="shared" si="338"/>
        <v>0</v>
      </c>
      <c r="O541" s="195">
        <f t="shared" si="338"/>
        <v>0</v>
      </c>
      <c r="P541" s="195">
        <f t="shared" si="338"/>
        <v>0</v>
      </c>
      <c r="Q541" s="195">
        <f t="shared" si="338"/>
        <v>0</v>
      </c>
    </row>
    <row r="542" spans="1:17" s="310" customFormat="1" hidden="1" outlineLevel="2">
      <c r="A542" s="306"/>
      <c r="B542" s="307"/>
      <c r="C542" s="308"/>
      <c r="D542" s="250"/>
      <c r="E542" s="320" t="s">
        <v>1295</v>
      </c>
      <c r="F542" s="312"/>
      <c r="G542" s="320" t="s">
        <v>255</v>
      </c>
      <c r="H542" s="312"/>
      <c r="I542" s="312"/>
      <c r="J542" s="320">
        <f t="shared" ref="J542:Q542" si="339" xml:space="preserve"> SUM(J537:J541)</f>
        <v>0</v>
      </c>
      <c r="K542" s="320">
        <f t="shared" si="339"/>
        <v>0</v>
      </c>
      <c r="L542" s="320">
        <f t="shared" si="339"/>
        <v>0</v>
      </c>
      <c r="M542" s="320">
        <f t="shared" si="339"/>
        <v>1224.4062872647316</v>
      </c>
      <c r="N542" s="320">
        <f t="shared" si="339"/>
        <v>1225.1258522163876</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J3:CA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e">
        <f ca="1" xml:space="preserve"> RIGHT(CELL("filename", $A$1), LEN(CELL("filename", $A$1)) - SEARCH("]", CELL("filename", $A$1)))</f>
        <v>#VALUE!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94" priority="1" stopIfTrue="1" operator="notEqual">
      <formula>0</formula>
    </cfRule>
    <cfRule type="cellIs" dxfId="93"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e">
        <f ca="1" xml:space="preserve"> RIGHT(CELL("filename", $A$1), LEN(CELL("filename", $A$1)) - SEARCH("]", CELL("filename", $A$1)))</f>
        <v>#VALUE!</v>
      </c>
      <c r="B1" s="323"/>
      <c r="C1" s="323"/>
      <c r="D1" s="323"/>
      <c r="E1" s="323"/>
      <c r="F1" s="323"/>
      <c r="G1" s="323"/>
      <c r="H1" s="456"/>
      <c r="I1" s="323"/>
      <c r="J1" s="323"/>
      <c r="K1" s="323"/>
    </row>
    <row r="2" spans="1:11" s="356" customFormat="1" ht="12.75"/>
    <row r="3" spans="1:11" s="356" customFormat="1" ht="12.75">
      <c r="B3" s="356" t="s">
        <v>172</v>
      </c>
      <c r="D3" s="356" t="s">
        <v>173</v>
      </c>
      <c r="F3" s="356" t="s">
        <v>174</v>
      </c>
      <c r="H3" s="356" t="s">
        <v>175</v>
      </c>
      <c r="J3" s="356" t="s">
        <v>165</v>
      </c>
    </row>
    <row r="4" spans="1:11" s="356" customFormat="1" ht="12.75"/>
    <row r="5" spans="1:11" s="356" customFormat="1" ht="12.75">
      <c r="B5" s="357" t="str">
        <f>Cover!$A$1</f>
        <v>Cover</v>
      </c>
      <c r="D5" s="357" t="e">
        <f ca="1">Time!$A$1</f>
        <v>#VALUE!</v>
      </c>
      <c r="F5" s="359" t="e">
        <f ca="1">SummaryOutput!$A$1</f>
        <v>#VALUE!</v>
      </c>
      <c r="H5" s="360" t="e">
        <f ca="1">Validation!$A$1</f>
        <v>#VALUE!</v>
      </c>
      <c r="J5" s="361" t="e">
        <f ca="1" xml:space="preserve"> '{Update-UsingOnlyCPIH}'!$A$1</f>
        <v>#VALUE!</v>
      </c>
    </row>
    <row r="6" spans="1:11" s="453" customFormat="1" ht="38.1" customHeight="1">
      <c r="B6" s="453" t="s">
        <v>176</v>
      </c>
      <c r="D6" s="453" t="s">
        <v>177</v>
      </c>
      <c r="F6" s="453" t="s">
        <v>178</v>
      </c>
      <c r="H6" s="453" t="s">
        <v>179</v>
      </c>
      <c r="J6" s="453" t="s">
        <v>180</v>
      </c>
    </row>
    <row r="7" spans="1:11" s="356" customFormat="1" ht="12.75">
      <c r="D7" s="358"/>
    </row>
    <row r="8" spans="1:11" s="356" customFormat="1" ht="12.75">
      <c r="B8" s="357" t="e">
        <f ca="1">'Style guide'!$A$1</f>
        <v>#VALUE!</v>
      </c>
      <c r="D8" s="357" t="e">
        <f ca="1">Index!$A$1</f>
        <v>#VALUE!</v>
      </c>
      <c r="F8" s="359" t="str">
        <f>SummaryTables!A1</f>
        <v>Regulatory Capital Values</v>
      </c>
    </row>
    <row r="9" spans="1:11" s="453" customFormat="1" ht="38.1" customHeight="1">
      <c r="B9" s="453" t="s">
        <v>181</v>
      </c>
      <c r="D9" s="453" t="s">
        <v>182</v>
      </c>
      <c r="F9" s="453" t="s">
        <v>183</v>
      </c>
    </row>
    <row r="10" spans="1:11" s="356" customFormat="1" ht="12.75"/>
    <row r="11" spans="1:11" s="356" customFormat="1" ht="12.75">
      <c r="B11" s="357" t="e">
        <f ca="1">$A$1</f>
        <v>#VALUE!</v>
      </c>
      <c r="D11" s="357" t="e">
        <f ca="1">PR19FDPublishedTables!$A$1</f>
        <v>#VALUE!</v>
      </c>
      <c r="F11" s="359" t="str">
        <f xml:space="preserve"> SummaryDashboard!A1</f>
        <v>Regulatory Capital Values</v>
      </c>
    </row>
    <row r="12" spans="1:11" s="453" customFormat="1" ht="38.1" customHeight="1">
      <c r="B12" s="453" t="s">
        <v>184</v>
      </c>
      <c r="D12" s="453" t="s">
        <v>185</v>
      </c>
      <c r="F12" s="453" t="s">
        <v>186</v>
      </c>
    </row>
    <row r="13" spans="1:11" s="356" customFormat="1" ht="12.75"/>
    <row r="14" spans="1:11" s="356" customFormat="1" ht="12.75">
      <c r="B14" s="357" t="s">
        <v>187</v>
      </c>
      <c r="D14" s="357" t="e">
        <f ca="1">Update!A1</f>
        <v>#VALUE!</v>
      </c>
    </row>
    <row r="15" spans="1:11" s="453" customFormat="1" ht="38.1" customHeight="1">
      <c r="B15" s="453" t="s">
        <v>188</v>
      </c>
      <c r="D15" s="453" t="s">
        <v>189</v>
      </c>
    </row>
    <row r="16" spans="1:11" s="356" customFormat="1" ht="12.75"/>
    <row r="17" spans="1:2" s="356" customFormat="1" ht="12.75">
      <c r="B17" s="362" t="e">
        <f ca="1">Inp!$A$1</f>
        <v>#VALUE!</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heetViews>
  <sheetFormatPr defaultRowHeight="14.25"/>
  <cols>
    <col min="1" max="1" width="5.625" bestFit="1" customWidth="1"/>
    <col min="2" max="2" width="15.5" bestFit="1" customWidth="1"/>
    <col min="3" max="3" width="39" bestFit="1" customWidth="1"/>
    <col min="4" max="4" width="3.5" bestFit="1" customWidth="1"/>
    <col min="5" max="5" width="17.375" bestFit="1" customWidth="1"/>
    <col min="6" max="7" width="8.5" bestFit="1" customWidth="1"/>
    <col min="8" max="13" width="8.875" bestFit="1" customWidth="1"/>
  </cols>
  <sheetData>
    <row r="1" spans="1:13">
      <c r="C1" t="s">
        <v>190</v>
      </c>
    </row>
    <row r="2" spans="1:13">
      <c r="A2" t="s">
        <v>191</v>
      </c>
      <c r="B2" t="s">
        <v>71</v>
      </c>
      <c r="C2" t="s">
        <v>192</v>
      </c>
      <c r="D2" t="s">
        <v>193</v>
      </c>
      <c r="E2" t="s">
        <v>1</v>
      </c>
      <c r="F2" t="s">
        <v>194</v>
      </c>
      <c r="G2" t="s">
        <v>195</v>
      </c>
      <c r="H2" t="s">
        <v>196</v>
      </c>
      <c r="I2" t="s">
        <v>197</v>
      </c>
      <c r="J2" t="s">
        <v>198</v>
      </c>
      <c r="K2" t="s">
        <v>199</v>
      </c>
      <c r="L2" t="s">
        <v>200</v>
      </c>
      <c r="M2" t="s">
        <v>201</v>
      </c>
    </row>
    <row r="4" spans="1:13">
      <c r="A4" t="s">
        <v>202</v>
      </c>
      <c r="B4" t="s">
        <v>203</v>
      </c>
      <c r="C4" t="s">
        <v>204</v>
      </c>
      <c r="D4" t="s">
        <v>205</v>
      </c>
      <c r="E4" t="s">
        <v>206</v>
      </c>
      <c r="F4" s="498">
        <v>270.60000000000002</v>
      </c>
      <c r="G4" s="498">
        <v>279.7</v>
      </c>
      <c r="H4" s="498">
        <v>288.2</v>
      </c>
      <c r="I4" s="498">
        <v>296.81994379694203</v>
      </c>
      <c r="J4" s="498">
        <v>305.32865399748601</v>
      </c>
      <c r="K4" s="498">
        <v>314.691934446201</v>
      </c>
      <c r="L4" s="498">
        <v>324.76207634847901</v>
      </c>
      <c r="M4" s="498">
        <v>335.15446279163098</v>
      </c>
    </row>
    <row r="5" spans="1:13">
      <c r="A5" t="s">
        <v>202</v>
      </c>
      <c r="B5" t="s">
        <v>207</v>
      </c>
      <c r="C5" t="s">
        <v>208</v>
      </c>
      <c r="D5" t="s">
        <v>205</v>
      </c>
      <c r="E5" t="s">
        <v>206</v>
      </c>
      <c r="F5" s="498">
        <v>271.7</v>
      </c>
      <c r="G5" s="498">
        <v>280.7</v>
      </c>
      <c r="H5" s="498">
        <v>289.2</v>
      </c>
      <c r="I5" s="498">
        <v>297.50379137925398</v>
      </c>
      <c r="J5" s="498">
        <v>306.08167682745898</v>
      </c>
      <c r="K5" s="498">
        <v>315.51905088813697</v>
      </c>
      <c r="L5" s="498">
        <v>325.61566051655802</v>
      </c>
      <c r="M5" s="498">
        <v>336.03536165308702</v>
      </c>
    </row>
    <row r="6" spans="1:13">
      <c r="A6" t="s">
        <v>202</v>
      </c>
      <c r="B6" t="s">
        <v>209</v>
      </c>
      <c r="C6" t="s">
        <v>210</v>
      </c>
      <c r="D6" t="s">
        <v>205</v>
      </c>
      <c r="E6" t="s">
        <v>206</v>
      </c>
      <c r="F6" s="498">
        <v>272.3</v>
      </c>
      <c r="G6" s="498">
        <v>281.5</v>
      </c>
      <c r="H6" s="498">
        <v>289.60000000000002</v>
      </c>
      <c r="I6" s="498">
        <v>298.18921448748898</v>
      </c>
      <c r="J6" s="498">
        <v>306.83655681487397</v>
      </c>
      <c r="K6" s="498">
        <v>316.34834127078699</v>
      </c>
      <c r="L6" s="498">
        <v>326.47148819145201</v>
      </c>
      <c r="M6" s="498">
        <v>336.91857581357903</v>
      </c>
    </row>
    <row r="7" spans="1:13">
      <c r="A7" t="s">
        <v>202</v>
      </c>
      <c r="B7" t="s">
        <v>211</v>
      </c>
      <c r="C7" t="s">
        <v>212</v>
      </c>
      <c r="D7" t="s">
        <v>205</v>
      </c>
      <c r="E7" t="s">
        <v>206</v>
      </c>
      <c r="F7" s="498">
        <v>272.89999999999998</v>
      </c>
      <c r="G7" s="498">
        <v>281.7</v>
      </c>
      <c r="H7" s="498">
        <v>289.5</v>
      </c>
      <c r="I7" s="498">
        <v>298.87621675152297</v>
      </c>
      <c r="J7" s="498">
        <v>307.593298539984</v>
      </c>
      <c r="K7" s="498">
        <v>317.17981130799899</v>
      </c>
      <c r="L7" s="498">
        <v>327.32956526985498</v>
      </c>
      <c r="M7" s="498">
        <v>337.80411135849101</v>
      </c>
    </row>
    <row r="8" spans="1:13">
      <c r="A8" t="s">
        <v>202</v>
      </c>
      <c r="B8" t="s">
        <v>213</v>
      </c>
      <c r="C8" t="s">
        <v>214</v>
      </c>
      <c r="D8" t="s">
        <v>205</v>
      </c>
      <c r="E8" t="s">
        <v>206</v>
      </c>
      <c r="F8" s="498">
        <v>274.7</v>
      </c>
      <c r="G8" s="498">
        <v>284.2</v>
      </c>
      <c r="H8" s="498">
        <v>291.5</v>
      </c>
      <c r="I8" s="498">
        <v>299.56480180959397</v>
      </c>
      <c r="J8" s="498">
        <v>308.35190659433698</v>
      </c>
      <c r="K8" s="498">
        <v>318.01346672864003</v>
      </c>
      <c r="L8" s="498">
        <v>328.18989766395703</v>
      </c>
      <c r="M8" s="498">
        <v>338.69197438920298</v>
      </c>
    </row>
    <row r="9" spans="1:13">
      <c r="A9" t="s">
        <v>202</v>
      </c>
      <c r="B9" t="s">
        <v>215</v>
      </c>
      <c r="C9" t="s">
        <v>216</v>
      </c>
      <c r="D9" t="s">
        <v>205</v>
      </c>
      <c r="E9" t="s">
        <v>206</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202</v>
      </c>
      <c r="B10" t="s">
        <v>217</v>
      </c>
      <c r="C10" t="s">
        <v>218</v>
      </c>
      <c r="D10" t="s">
        <v>205</v>
      </c>
      <c r="E10" t="s">
        <v>206</v>
      </c>
      <c r="F10" s="498">
        <v>275.3</v>
      </c>
      <c r="G10" s="498">
        <v>284.5</v>
      </c>
      <c r="H10" s="498">
        <v>292.79723174362402</v>
      </c>
      <c r="I10" s="498">
        <v>300.94673490273601</v>
      </c>
      <c r="J10" s="498">
        <v>309.87474011360501</v>
      </c>
      <c r="K10" s="498">
        <v>319.687356711002</v>
      </c>
      <c r="L10" s="498">
        <v>329.91735212575401</v>
      </c>
      <c r="M10" s="498">
        <v>340.474707393779</v>
      </c>
    </row>
    <row r="11" spans="1:13">
      <c r="A11" t="s">
        <v>202</v>
      </c>
      <c r="B11" t="s">
        <v>219</v>
      </c>
      <c r="C11" t="s">
        <v>220</v>
      </c>
      <c r="D11" t="s">
        <v>205</v>
      </c>
      <c r="E11" t="s">
        <v>206</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202</v>
      </c>
      <c r="B12" t="s">
        <v>221</v>
      </c>
      <c r="C12" t="s">
        <v>222</v>
      </c>
      <c r="D12" t="s">
        <v>205</v>
      </c>
      <c r="E12" t="s">
        <v>206</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202</v>
      </c>
      <c r="B13" t="s">
        <v>223</v>
      </c>
      <c r="C13" t="s">
        <v>224</v>
      </c>
      <c r="D13" t="s">
        <v>205</v>
      </c>
      <c r="E13" t="s">
        <v>206</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202</v>
      </c>
      <c r="B14" t="s">
        <v>225</v>
      </c>
      <c r="C14" t="s">
        <v>226</v>
      </c>
      <c r="D14" t="s">
        <v>205</v>
      </c>
      <c r="E14" t="s">
        <v>206</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202</v>
      </c>
      <c r="B15" t="s">
        <v>227</v>
      </c>
      <c r="C15" t="s">
        <v>228</v>
      </c>
      <c r="D15" t="s">
        <v>205</v>
      </c>
      <c r="E15" t="s">
        <v>206</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202</v>
      </c>
      <c r="B16" t="s">
        <v>229</v>
      </c>
      <c r="C16" t="s">
        <v>230</v>
      </c>
      <c r="D16" t="s">
        <v>205</v>
      </c>
      <c r="E16" t="s">
        <v>206</v>
      </c>
      <c r="F16" s="498">
        <v>103.2</v>
      </c>
      <c r="G16" s="498">
        <v>105.5</v>
      </c>
      <c r="H16" s="498">
        <v>107.6</v>
      </c>
      <c r="I16" s="498">
        <v>109.703354739972</v>
      </c>
      <c r="J16" s="498">
        <v>111.897421834771</v>
      </c>
      <c r="K16" s="498">
        <v>114.172657229451</v>
      </c>
      <c r="L16" s="498">
        <v>116.57028303126999</v>
      </c>
      <c r="M16" s="498">
        <v>119.01825897492699</v>
      </c>
    </row>
    <row r="17" spans="1:13">
      <c r="A17" t="s">
        <v>202</v>
      </c>
      <c r="B17" t="s">
        <v>231</v>
      </c>
      <c r="C17" t="s">
        <v>232</v>
      </c>
      <c r="D17" t="s">
        <v>205</v>
      </c>
      <c r="E17" t="s">
        <v>206</v>
      </c>
      <c r="F17" s="498">
        <v>103.5</v>
      </c>
      <c r="G17" s="498">
        <v>105.9</v>
      </c>
      <c r="H17" s="498">
        <v>107.9</v>
      </c>
      <c r="I17" s="498">
        <v>109.884538749418</v>
      </c>
      <c r="J17" s="498">
        <v>112.082229524407</v>
      </c>
      <c r="K17" s="498">
        <v>114.370561696745</v>
      </c>
      <c r="L17" s="498">
        <v>116.772343492377</v>
      </c>
      <c r="M17" s="498">
        <v>119.22456270571701</v>
      </c>
    </row>
    <row r="18" spans="1:13">
      <c r="A18" t="s">
        <v>202</v>
      </c>
      <c r="B18" t="s">
        <v>233</v>
      </c>
      <c r="C18" t="s">
        <v>234</v>
      </c>
      <c r="D18" t="s">
        <v>205</v>
      </c>
      <c r="E18" t="s">
        <v>206</v>
      </c>
      <c r="F18" s="498">
        <v>103.5</v>
      </c>
      <c r="G18" s="498">
        <v>105.9</v>
      </c>
      <c r="H18" s="498">
        <v>107.9</v>
      </c>
      <c r="I18" s="498">
        <v>110.066021998987</v>
      </c>
      <c r="J18" s="498">
        <v>112.26734243896701</v>
      </c>
      <c r="K18" s="498">
        <v>114.568809207453</v>
      </c>
      <c r="L18" s="498">
        <v>116.97475420081</v>
      </c>
      <c r="M18" s="498">
        <v>119.431224039027</v>
      </c>
    </row>
    <row r="19" spans="1:13">
      <c r="A19" t="s">
        <v>202</v>
      </c>
      <c r="B19" t="s">
        <v>235</v>
      </c>
      <c r="C19" t="s">
        <v>236</v>
      </c>
      <c r="D19" t="s">
        <v>205</v>
      </c>
      <c r="E19" t="s">
        <v>206</v>
      </c>
      <c r="F19" s="498">
        <v>103.5</v>
      </c>
      <c r="G19" s="498">
        <v>105.9</v>
      </c>
      <c r="H19" s="498">
        <v>108</v>
      </c>
      <c r="I19" s="498">
        <v>110.24780498289699</v>
      </c>
      <c r="J19" s="498">
        <v>112.452761082555</v>
      </c>
      <c r="K19" s="498">
        <v>114.7674003562</v>
      </c>
      <c r="L19" s="498">
        <v>117.17751576368001</v>
      </c>
      <c r="M19" s="498">
        <v>119.638243594717</v>
      </c>
    </row>
    <row r="20" spans="1:13">
      <c r="A20" t="s">
        <v>202</v>
      </c>
      <c r="B20" t="s">
        <v>237</v>
      </c>
      <c r="C20" t="s">
        <v>238</v>
      </c>
      <c r="D20" t="s">
        <v>205</v>
      </c>
      <c r="E20" t="s">
        <v>206</v>
      </c>
      <c r="F20" s="498">
        <v>104</v>
      </c>
      <c r="G20" s="498">
        <v>106.5</v>
      </c>
      <c r="H20" s="498">
        <v>108.3</v>
      </c>
      <c r="I20" s="498">
        <v>110.429888196185</v>
      </c>
      <c r="J20" s="498">
        <v>112.638485960108</v>
      </c>
      <c r="K20" s="498">
        <v>114.96633573864</v>
      </c>
      <c r="L20" s="498">
        <v>117.380628789151</v>
      </c>
      <c r="M20" s="498">
        <v>119.845621993724</v>
      </c>
    </row>
    <row r="21" spans="1:13">
      <c r="A21" t="s">
        <v>202</v>
      </c>
      <c r="B21" t="s">
        <v>239</v>
      </c>
      <c r="C21" t="s">
        <v>240</v>
      </c>
      <c r="D21" t="s">
        <v>205</v>
      </c>
      <c r="E21" t="s">
        <v>206</v>
      </c>
      <c r="F21" s="498">
        <v>104.3</v>
      </c>
      <c r="G21" s="498">
        <v>106.6</v>
      </c>
      <c r="H21" s="498">
        <v>108.469999617629</v>
      </c>
      <c r="I21" s="498">
        <v>110.61227213470301</v>
      </c>
      <c r="J21" s="498">
        <v>112.824517577397</v>
      </c>
      <c r="K21" s="498">
        <v>115.16561595146101</v>
      </c>
      <c r="L21" s="498">
        <v>117.58409388644201</v>
      </c>
      <c r="M21" s="498">
        <v>120.05335985805699</v>
      </c>
    </row>
    <row r="22" spans="1:13">
      <c r="A22" t="s">
        <v>202</v>
      </c>
      <c r="B22" t="s">
        <v>241</v>
      </c>
      <c r="C22" t="s">
        <v>242</v>
      </c>
      <c r="D22" t="s">
        <v>205</v>
      </c>
      <c r="E22" t="s">
        <v>206</v>
      </c>
      <c r="F22" s="498">
        <v>104.4</v>
      </c>
      <c r="G22" s="498">
        <v>106.7</v>
      </c>
      <c r="H22" s="498">
        <v>108.64026608539599</v>
      </c>
      <c r="I22" s="498">
        <v>110.794957295123</v>
      </c>
      <c r="J22" s="498">
        <v>113.01085644102599</v>
      </c>
      <c r="K22" s="498">
        <v>115.365241592385</v>
      </c>
      <c r="L22" s="498">
        <v>117.78791166582501</v>
      </c>
      <c r="M22" s="498">
        <v>120.261457810807</v>
      </c>
    </row>
    <row r="23" spans="1:13">
      <c r="A23" t="s">
        <v>202</v>
      </c>
      <c r="B23" t="s">
        <v>243</v>
      </c>
      <c r="C23" t="s">
        <v>244</v>
      </c>
      <c r="D23" t="s">
        <v>205</v>
      </c>
      <c r="E23" t="s">
        <v>206</v>
      </c>
      <c r="F23" s="498">
        <v>104.7</v>
      </c>
      <c r="G23" s="498">
        <v>106.9</v>
      </c>
      <c r="H23" s="498">
        <v>108.81079982217901</v>
      </c>
      <c r="I23" s="498">
        <v>110.977944174939</v>
      </c>
      <c r="J23" s="498">
        <v>113.197503058438</v>
      </c>
      <c r="K23" s="498">
        <v>115.565213260169</v>
      </c>
      <c r="L23" s="498">
        <v>117.992082738633</v>
      </c>
      <c r="M23" s="498">
        <v>120.46991647614399</v>
      </c>
    </row>
    <row r="24" spans="1:13">
      <c r="A24" t="s">
        <v>202</v>
      </c>
      <c r="B24" t="s">
        <v>245</v>
      </c>
      <c r="C24" t="s">
        <v>246</v>
      </c>
      <c r="D24" t="s">
        <v>205</v>
      </c>
      <c r="E24" t="s">
        <v>206</v>
      </c>
      <c r="F24" s="498">
        <v>105</v>
      </c>
      <c r="G24" s="498">
        <v>107.1</v>
      </c>
      <c r="H24" s="498">
        <v>108.981601247513</v>
      </c>
      <c r="I24" s="498">
        <v>111.161233272464</v>
      </c>
      <c r="J24" s="498">
        <v>113.384457937913</v>
      </c>
      <c r="K24" s="498">
        <v>115.765531554609</v>
      </c>
      <c r="L24" s="498">
        <v>118.196607717256</v>
      </c>
      <c r="M24" s="498">
        <v>120.678736479319</v>
      </c>
    </row>
    <row r="25" spans="1:13">
      <c r="A25" t="s">
        <v>202</v>
      </c>
      <c r="B25" t="s">
        <v>247</v>
      </c>
      <c r="C25" t="s">
        <v>248</v>
      </c>
      <c r="D25" t="s">
        <v>205</v>
      </c>
      <c r="E25" t="s">
        <v>206</v>
      </c>
      <c r="F25" s="498">
        <v>104.5</v>
      </c>
      <c r="G25" s="498">
        <v>106.4</v>
      </c>
      <c r="H25" s="498">
        <v>109.161593222387</v>
      </c>
      <c r="I25" s="498">
        <v>111.344825086835</v>
      </c>
      <c r="J25" s="498">
        <v>113.580996157239</v>
      </c>
      <c r="K25" s="498">
        <v>115.96619707654099</v>
      </c>
      <c r="L25" s="498">
        <v>118.40148721514799</v>
      </c>
      <c r="M25" s="498">
        <v>120.887918446667</v>
      </c>
    </row>
    <row r="26" spans="1:13">
      <c r="A26" t="s">
        <v>202</v>
      </c>
      <c r="B26" t="s">
        <v>249</v>
      </c>
      <c r="C26" t="s">
        <v>250</v>
      </c>
      <c r="D26" t="s">
        <v>205</v>
      </c>
      <c r="E26" t="s">
        <v>206</v>
      </c>
      <c r="F26" s="498">
        <v>104.9</v>
      </c>
      <c r="G26" s="498">
        <v>106.8</v>
      </c>
      <c r="H26" s="498">
        <v>109.341882468641</v>
      </c>
      <c r="I26" s="498">
        <v>111.52872011801399</v>
      </c>
      <c r="J26" s="498">
        <v>113.77787505175399</v>
      </c>
      <c r="K26" s="498">
        <v>116.167210427841</v>
      </c>
      <c r="L26" s="498">
        <v>118.606721846825</v>
      </c>
      <c r="M26" s="498">
        <v>121.097463005609</v>
      </c>
    </row>
    <row r="27" spans="1:13">
      <c r="A27" t="s">
        <v>202</v>
      </c>
      <c r="B27" t="s">
        <v>251</v>
      </c>
      <c r="C27" t="s">
        <v>252</v>
      </c>
      <c r="D27" t="s">
        <v>205</v>
      </c>
      <c r="E27" t="s">
        <v>206</v>
      </c>
      <c r="F27" s="498">
        <v>105.1</v>
      </c>
      <c r="G27" s="498">
        <v>107</v>
      </c>
      <c r="H27" s="498">
        <v>109.52246947724301</v>
      </c>
      <c r="I27" s="498">
        <v>111.712918866788</v>
      </c>
      <c r="J27" s="498">
        <v>113.97509521197701</v>
      </c>
      <c r="K27" s="498">
        <v>116.368572211429</v>
      </c>
      <c r="L27" s="498">
        <v>118.812312227869</v>
      </c>
      <c r="M27" s="498">
        <v>121.307370784654</v>
      </c>
    </row>
    <row r="28" spans="1:13">
      <c r="A28" t="s">
        <v>202</v>
      </c>
      <c r="B28" t="s">
        <v>253</v>
      </c>
      <c r="C28" t="s">
        <v>254</v>
      </c>
      <c r="D28" t="s">
        <v>255</v>
      </c>
      <c r="E28" t="s">
        <v>206</v>
      </c>
      <c r="F28" s="499"/>
      <c r="G28" s="499"/>
      <c r="H28" s="499"/>
      <c r="I28" s="499">
        <v>156.15683143012799</v>
      </c>
      <c r="J28" s="499">
        <v>151.03596731118799</v>
      </c>
      <c r="K28" s="499">
        <v>146.843150959567</v>
      </c>
      <c r="L28" s="499">
        <v>143.03241379284</v>
      </c>
      <c r="M28" s="499">
        <v>139.38760461160501</v>
      </c>
    </row>
    <row r="29" spans="1:13">
      <c r="A29" t="s">
        <v>202</v>
      </c>
      <c r="B29" t="s">
        <v>256</v>
      </c>
      <c r="C29" t="s">
        <v>257</v>
      </c>
      <c r="D29" t="s">
        <v>255</v>
      </c>
      <c r="E29" t="s">
        <v>206</v>
      </c>
      <c r="F29" s="499"/>
      <c r="G29" s="499"/>
      <c r="H29" s="499"/>
      <c r="I29" s="499">
        <v>3.78806670731566</v>
      </c>
      <c r="J29" s="499">
        <v>4.46879913969242</v>
      </c>
      <c r="K29" s="499">
        <v>4.6261001183105899</v>
      </c>
      <c r="L29" s="499">
        <v>4.5770372413709604</v>
      </c>
      <c r="M29" s="499">
        <v>4.46040334757146</v>
      </c>
    </row>
    <row r="30" spans="1:13">
      <c r="A30" t="s">
        <v>202</v>
      </c>
      <c r="B30" t="s">
        <v>258</v>
      </c>
      <c r="C30" t="s">
        <v>259</v>
      </c>
      <c r="D30" t="s">
        <v>255</v>
      </c>
      <c r="E30" t="s">
        <v>206</v>
      </c>
      <c r="F30" s="499"/>
      <c r="G30" s="499"/>
      <c r="H30" s="499"/>
      <c r="I30" s="499">
        <v>8.9089308262556308</v>
      </c>
      <c r="J30" s="499">
        <v>8.6616154913140608</v>
      </c>
      <c r="K30" s="499">
        <v>8.4368372850377593</v>
      </c>
      <c r="L30" s="499">
        <v>8.2218464226055197</v>
      </c>
      <c r="M30" s="499">
        <v>8.0123340433261294</v>
      </c>
    </row>
    <row r="31" spans="1:13">
      <c r="A31" t="s">
        <v>202</v>
      </c>
      <c r="B31" t="s">
        <v>260</v>
      </c>
      <c r="C31" t="s">
        <v>261</v>
      </c>
      <c r="D31" t="s">
        <v>255</v>
      </c>
      <c r="E31" t="s">
        <v>206</v>
      </c>
      <c r="F31" s="499"/>
      <c r="G31" s="499"/>
      <c r="H31" s="499"/>
      <c r="I31" s="499">
        <v>142.18338812786601</v>
      </c>
      <c r="J31" s="499">
        <v>135.52022863486599</v>
      </c>
      <c r="K31" s="499">
        <v>129.31978602330199</v>
      </c>
      <c r="L31" s="499">
        <v>123.43232860719</v>
      </c>
      <c r="M31" s="499">
        <v>117.812905618698</v>
      </c>
    </row>
    <row r="32" spans="1:13">
      <c r="A32" t="s">
        <v>202</v>
      </c>
      <c r="B32" t="s">
        <v>262</v>
      </c>
      <c r="C32" t="s">
        <v>263</v>
      </c>
      <c r="D32" t="s">
        <v>255</v>
      </c>
      <c r="E32" t="s">
        <v>206</v>
      </c>
      <c r="F32" s="499"/>
      <c r="G32" s="499"/>
      <c r="H32" s="499"/>
      <c r="I32" s="499">
        <v>156.15683143012799</v>
      </c>
      <c r="J32" s="499">
        <v>150.383542658843</v>
      </c>
      <c r="K32" s="499">
        <v>144.85328482216599</v>
      </c>
      <c r="L32" s="499">
        <v>139.623415911819</v>
      </c>
      <c r="M32" s="499">
        <v>134.615165870087</v>
      </c>
    </row>
    <row r="33" spans="1:13">
      <c r="A33" t="s">
        <v>202</v>
      </c>
      <c r="B33" t="s">
        <v>264</v>
      </c>
      <c r="C33" t="s">
        <v>265</v>
      </c>
      <c r="D33" t="s">
        <v>255</v>
      </c>
      <c r="E33" t="s">
        <v>206</v>
      </c>
      <c r="F33" s="499"/>
      <c r="G33" s="499"/>
      <c r="H33" s="499"/>
      <c r="I33" s="499">
        <v>3.0971584659246698</v>
      </c>
      <c r="J33" s="499">
        <v>3.0139844217099698</v>
      </c>
      <c r="K33" s="499">
        <v>3.0058869577965202</v>
      </c>
      <c r="L33" s="499">
        <v>2.93209173414827</v>
      </c>
      <c r="M33" s="499">
        <v>2.82691848327201</v>
      </c>
    </row>
    <row r="34" spans="1:13">
      <c r="A34" t="s">
        <v>202</v>
      </c>
      <c r="B34" t="s">
        <v>266</v>
      </c>
      <c r="C34" t="s">
        <v>267</v>
      </c>
      <c r="D34" t="s">
        <v>255</v>
      </c>
      <c r="E34" t="s">
        <v>206</v>
      </c>
      <c r="F34" s="499"/>
      <c r="G34" s="499"/>
      <c r="H34" s="499"/>
      <c r="I34" s="499">
        <v>0</v>
      </c>
      <c r="J34" s="499">
        <v>0</v>
      </c>
      <c r="K34" s="499">
        <v>0</v>
      </c>
      <c r="L34" s="499">
        <v>0</v>
      </c>
      <c r="M34" s="499">
        <v>0</v>
      </c>
    </row>
    <row r="35" spans="1:13">
      <c r="A35" t="s">
        <v>202</v>
      </c>
      <c r="B35" t="s">
        <v>268</v>
      </c>
      <c r="C35" t="s">
        <v>269</v>
      </c>
      <c r="D35" t="s">
        <v>255</v>
      </c>
      <c r="E35" t="s">
        <v>206</v>
      </c>
      <c r="F35" s="499"/>
      <c r="G35" s="499"/>
      <c r="H35" s="499"/>
      <c r="I35" s="499">
        <v>0</v>
      </c>
      <c r="J35" s="499">
        <v>0</v>
      </c>
      <c r="K35" s="499">
        <v>0</v>
      </c>
      <c r="L35" s="499">
        <v>0</v>
      </c>
      <c r="M35" s="499">
        <v>0</v>
      </c>
    </row>
    <row r="36" spans="1:13">
      <c r="A36" t="s">
        <v>202</v>
      </c>
      <c r="B36" t="s">
        <v>270</v>
      </c>
      <c r="C36" t="s">
        <v>271</v>
      </c>
      <c r="D36" t="s">
        <v>255</v>
      </c>
      <c r="E36" t="s">
        <v>206</v>
      </c>
      <c r="F36" s="499"/>
      <c r="G36" s="499"/>
      <c r="H36" s="499"/>
      <c r="I36" s="499">
        <v>8.8704472372101506</v>
      </c>
      <c r="J36" s="499">
        <v>8.5442422583867899</v>
      </c>
      <c r="K36" s="499">
        <v>8.2357558681439098</v>
      </c>
      <c r="L36" s="499">
        <v>7.9403417758803503</v>
      </c>
      <c r="M36" s="499">
        <v>7.6555240984820703</v>
      </c>
    </row>
    <row r="37" spans="1:13">
      <c r="A37" t="s">
        <v>202</v>
      </c>
      <c r="B37" t="s">
        <v>272</v>
      </c>
      <c r="C37" t="s">
        <v>273</v>
      </c>
      <c r="D37" t="s">
        <v>255</v>
      </c>
      <c r="E37" t="s">
        <v>206</v>
      </c>
      <c r="F37" s="499"/>
      <c r="G37" s="499"/>
      <c r="H37" s="499"/>
      <c r="I37" s="499">
        <v>0</v>
      </c>
      <c r="J37" s="499">
        <v>0</v>
      </c>
      <c r="K37" s="499">
        <v>0</v>
      </c>
      <c r="L37" s="499">
        <v>0</v>
      </c>
      <c r="M37" s="499">
        <v>0</v>
      </c>
    </row>
    <row r="38" spans="1:13">
      <c r="A38" t="s">
        <v>202</v>
      </c>
      <c r="B38" t="s">
        <v>274</v>
      </c>
      <c r="C38" t="s">
        <v>275</v>
      </c>
      <c r="D38" t="s">
        <v>255</v>
      </c>
      <c r="E38" t="s">
        <v>206</v>
      </c>
      <c r="F38" s="499"/>
      <c r="G38" s="499"/>
      <c r="H38" s="499"/>
      <c r="I38" s="499">
        <v>141.569203644395</v>
      </c>
      <c r="J38" s="499">
        <v>133.68379900140201</v>
      </c>
      <c r="K38" s="499">
        <v>126.237611397024</v>
      </c>
      <c r="L38" s="499">
        <v>119.20617644220999</v>
      </c>
      <c r="M38" s="499">
        <v>112.566392414379</v>
      </c>
    </row>
    <row r="39" spans="1:13">
      <c r="A39" t="s">
        <v>202</v>
      </c>
      <c r="B39" t="s">
        <v>276</v>
      </c>
      <c r="C39" t="s">
        <v>277</v>
      </c>
      <c r="D39" t="s">
        <v>255</v>
      </c>
      <c r="E39" t="s">
        <v>206</v>
      </c>
      <c r="F39" s="499"/>
      <c r="G39" s="499"/>
      <c r="H39" s="499"/>
      <c r="I39" s="499">
        <v>0</v>
      </c>
      <c r="J39" s="499">
        <v>7.9251789016060199</v>
      </c>
      <c r="K39" s="499">
        <v>15.764545303152101</v>
      </c>
      <c r="L39" s="499">
        <v>21.857991159714398</v>
      </c>
      <c r="M39" s="499">
        <v>26.409170885692699</v>
      </c>
    </row>
    <row r="40" spans="1:13">
      <c r="A40" t="s">
        <v>202</v>
      </c>
      <c r="B40" t="s">
        <v>278</v>
      </c>
      <c r="C40" t="s">
        <v>279</v>
      </c>
      <c r="D40" t="s">
        <v>255</v>
      </c>
      <c r="E40" t="s">
        <v>206</v>
      </c>
      <c r="F40" s="499"/>
      <c r="G40" s="499"/>
      <c r="H40" s="499"/>
      <c r="I40" s="499">
        <v>0</v>
      </c>
      <c r="J40" s="499">
        <v>0.15883630167493301</v>
      </c>
      <c r="K40" s="499">
        <v>0.32713404587623102</v>
      </c>
      <c r="L40" s="499">
        <v>0.45901781435401501</v>
      </c>
      <c r="M40" s="499">
        <v>0.55459258859958505</v>
      </c>
    </row>
    <row r="41" spans="1:13">
      <c r="A41" t="s">
        <v>202</v>
      </c>
      <c r="B41" t="s">
        <v>280</v>
      </c>
      <c r="C41" t="s">
        <v>281</v>
      </c>
      <c r="D41" t="s">
        <v>255</v>
      </c>
      <c r="E41" t="s">
        <v>206</v>
      </c>
      <c r="F41" s="499"/>
      <c r="G41" s="499"/>
      <c r="H41" s="499"/>
      <c r="I41" s="499">
        <v>8.0972453656255592</v>
      </c>
      <c r="J41" s="499">
        <v>8.1983149384526701</v>
      </c>
      <c r="K41" s="499">
        <v>6.5902510171338902</v>
      </c>
      <c r="L41" s="499">
        <v>5.1500738626025102</v>
      </c>
      <c r="M41" s="499">
        <v>5.2359832336471399</v>
      </c>
    </row>
    <row r="42" spans="1:13">
      <c r="A42" t="s">
        <v>202</v>
      </c>
      <c r="B42" t="s">
        <v>282</v>
      </c>
      <c r="C42" t="s">
        <v>283</v>
      </c>
      <c r="D42" t="s">
        <v>255</v>
      </c>
      <c r="E42" t="s">
        <v>206</v>
      </c>
      <c r="F42" s="499"/>
      <c r="G42" s="499"/>
      <c r="H42" s="499"/>
      <c r="I42" s="499">
        <v>0.17206646401954301</v>
      </c>
      <c r="J42" s="499">
        <v>0.51778483858155999</v>
      </c>
      <c r="K42" s="499">
        <v>0.82393920644779794</v>
      </c>
      <c r="L42" s="499">
        <v>1.05791195097821</v>
      </c>
      <c r="M42" s="499">
        <v>1.25722459137242</v>
      </c>
    </row>
    <row r="43" spans="1:13">
      <c r="A43" t="s">
        <v>202</v>
      </c>
      <c r="B43" t="s">
        <v>284</v>
      </c>
      <c r="C43" t="s">
        <v>285</v>
      </c>
      <c r="D43" t="s">
        <v>255</v>
      </c>
      <c r="E43" t="s">
        <v>206</v>
      </c>
      <c r="F43" s="499"/>
      <c r="G43" s="499"/>
      <c r="H43" s="499"/>
      <c r="I43" s="499">
        <v>7.46066521643918</v>
      </c>
      <c r="J43" s="499">
        <v>14.548957645264201</v>
      </c>
      <c r="K43" s="499">
        <v>19.762448697590202</v>
      </c>
      <c r="L43" s="499">
        <v>23.386193256490401</v>
      </c>
      <c r="M43" s="499">
        <v>26.837047534228098</v>
      </c>
    </row>
    <row r="44" spans="1:13">
      <c r="A44" t="s">
        <v>202</v>
      </c>
      <c r="B44" t="s">
        <v>286</v>
      </c>
      <c r="C44" t="s">
        <v>287</v>
      </c>
      <c r="D44" t="s">
        <v>255</v>
      </c>
      <c r="E44" t="s">
        <v>206</v>
      </c>
      <c r="F44" s="499"/>
      <c r="G44" s="499"/>
      <c r="H44" s="499"/>
      <c r="I44" s="499">
        <v>312.31366286025701</v>
      </c>
      <c r="J44" s="499">
        <v>309.344688871637</v>
      </c>
      <c r="K44" s="499">
        <v>307.46098108488502</v>
      </c>
      <c r="L44" s="499">
        <v>304.51382086437201</v>
      </c>
      <c r="M44" s="499">
        <v>300.41194136738397</v>
      </c>
    </row>
    <row r="45" spans="1:13">
      <c r="A45" t="s">
        <v>202</v>
      </c>
      <c r="B45" t="s">
        <v>288</v>
      </c>
      <c r="C45" t="s">
        <v>289</v>
      </c>
      <c r="D45" t="s">
        <v>255</v>
      </c>
      <c r="E45" t="s">
        <v>206</v>
      </c>
      <c r="F45" s="499"/>
      <c r="G45" s="499"/>
      <c r="H45" s="499"/>
      <c r="I45" s="499">
        <v>6.8852251732403298</v>
      </c>
      <c r="J45" s="499">
        <v>7.64161986307733</v>
      </c>
      <c r="K45" s="499">
        <v>7.9591211219833502</v>
      </c>
      <c r="L45" s="499">
        <v>7.9681467898732503</v>
      </c>
      <c r="M45" s="499">
        <v>7.8419144194430501</v>
      </c>
    </row>
    <row r="46" spans="1:13">
      <c r="A46" t="s">
        <v>202</v>
      </c>
      <c r="B46" t="s">
        <v>290</v>
      </c>
      <c r="C46" t="s">
        <v>291</v>
      </c>
      <c r="D46" t="s">
        <v>255</v>
      </c>
      <c r="E46" t="s">
        <v>206</v>
      </c>
      <c r="F46" s="499"/>
      <c r="G46" s="499"/>
      <c r="H46" s="499"/>
      <c r="I46" s="499">
        <v>291.213256988701</v>
      </c>
      <c r="J46" s="499">
        <v>283.75298528153201</v>
      </c>
      <c r="K46" s="499">
        <v>275.31984611791597</v>
      </c>
      <c r="L46" s="499">
        <v>266.02469830589098</v>
      </c>
      <c r="M46" s="499">
        <v>257.21634556730498</v>
      </c>
    </row>
    <row r="47" spans="1:13">
      <c r="A47" t="s">
        <v>202</v>
      </c>
      <c r="B47" t="s">
        <v>292</v>
      </c>
      <c r="C47" t="s">
        <v>293</v>
      </c>
      <c r="D47" t="s">
        <v>255</v>
      </c>
      <c r="E47" t="s">
        <v>206</v>
      </c>
      <c r="F47" s="499"/>
      <c r="G47" s="499"/>
      <c r="H47" s="499"/>
      <c r="I47" s="499">
        <v>885.97074589756801</v>
      </c>
      <c r="J47" s="499">
        <v>863.99524174467399</v>
      </c>
      <c r="K47" s="499">
        <v>846.94896149405804</v>
      </c>
      <c r="L47" s="499">
        <v>831.78404970127201</v>
      </c>
      <c r="M47" s="499">
        <v>817.28372471963996</v>
      </c>
    </row>
    <row r="48" spans="1:13">
      <c r="A48" t="s">
        <v>202</v>
      </c>
      <c r="B48" t="s">
        <v>294</v>
      </c>
      <c r="C48" t="s">
        <v>295</v>
      </c>
      <c r="D48" t="s">
        <v>255</v>
      </c>
      <c r="E48" t="s">
        <v>206</v>
      </c>
      <c r="F48" s="499"/>
      <c r="G48" s="499"/>
      <c r="H48" s="499"/>
      <c r="I48" s="499">
        <v>21.491959432411299</v>
      </c>
      <c r="J48" s="499">
        <v>25.563587678767</v>
      </c>
      <c r="K48" s="499">
        <v>26.682011829407902</v>
      </c>
      <c r="L48" s="499">
        <v>26.617089590441299</v>
      </c>
      <c r="M48" s="499">
        <v>26.153079191029001</v>
      </c>
    </row>
    <row r="49" spans="1:13">
      <c r="A49" t="s">
        <v>202</v>
      </c>
      <c r="B49" t="s">
        <v>296</v>
      </c>
      <c r="C49" t="s">
        <v>297</v>
      </c>
      <c r="D49" t="s">
        <v>255</v>
      </c>
      <c r="E49" t="s">
        <v>206</v>
      </c>
      <c r="F49" s="499"/>
      <c r="G49" s="499"/>
      <c r="H49" s="499"/>
      <c r="I49" s="499">
        <v>43.467463585306</v>
      </c>
      <c r="J49" s="499">
        <v>42.609867929382801</v>
      </c>
      <c r="K49" s="499">
        <v>41.846923622193998</v>
      </c>
      <c r="L49" s="499">
        <v>41.117414572073102</v>
      </c>
      <c r="M49" s="499">
        <v>40.400622907321001</v>
      </c>
    </row>
    <row r="50" spans="1:13">
      <c r="A50" t="s">
        <v>202</v>
      </c>
      <c r="B50" t="s">
        <v>298</v>
      </c>
      <c r="C50" t="s">
        <v>299</v>
      </c>
      <c r="D50" t="s">
        <v>255</v>
      </c>
      <c r="E50" t="s">
        <v>206</v>
      </c>
      <c r="F50" s="499"/>
      <c r="G50" s="499"/>
      <c r="H50" s="499"/>
      <c r="I50" s="499">
        <v>813.35441474351796</v>
      </c>
      <c r="J50" s="499">
        <v>781.64160979725398</v>
      </c>
      <c r="K50" s="499">
        <v>752.04027166007802</v>
      </c>
      <c r="L50" s="499">
        <v>723.73173752427294</v>
      </c>
      <c r="M50" s="499">
        <v>696.48880204736497</v>
      </c>
    </row>
    <row r="51" spans="1:13">
      <c r="A51" t="s">
        <v>202</v>
      </c>
      <c r="B51" t="s">
        <v>300</v>
      </c>
      <c r="C51" t="s">
        <v>301</v>
      </c>
      <c r="D51" t="s">
        <v>255</v>
      </c>
      <c r="E51" t="s">
        <v>206</v>
      </c>
      <c r="F51" s="499"/>
      <c r="G51" s="499"/>
      <c r="H51" s="499"/>
      <c r="I51" s="499">
        <v>885.97074589756801</v>
      </c>
      <c r="J51" s="499">
        <v>860.26307247891202</v>
      </c>
      <c r="K51" s="499">
        <v>835.47198726971806</v>
      </c>
      <c r="L51" s="499">
        <v>811.95952190573701</v>
      </c>
      <c r="M51" s="499">
        <v>789.30106068338796</v>
      </c>
    </row>
    <row r="52" spans="1:13">
      <c r="A52" t="s">
        <v>202</v>
      </c>
      <c r="B52" t="s">
        <v>302</v>
      </c>
      <c r="C52" t="s">
        <v>303</v>
      </c>
      <c r="D52" t="s">
        <v>255</v>
      </c>
      <c r="E52" t="s">
        <v>206</v>
      </c>
      <c r="F52" s="499"/>
      <c r="G52" s="499"/>
      <c r="H52" s="499"/>
      <c r="I52" s="499">
        <v>17.572025322798801</v>
      </c>
      <c r="J52" s="499">
        <v>17.241377967174401</v>
      </c>
      <c r="K52" s="499">
        <v>17.337089408925099</v>
      </c>
      <c r="L52" s="499">
        <v>17.051149960020901</v>
      </c>
      <c r="M52" s="499">
        <v>16.575322274352299</v>
      </c>
    </row>
    <row r="53" spans="1:13">
      <c r="A53" t="s">
        <v>202</v>
      </c>
      <c r="B53" t="s">
        <v>304</v>
      </c>
      <c r="C53" t="s">
        <v>305</v>
      </c>
      <c r="D53" t="s">
        <v>255</v>
      </c>
      <c r="E53" t="s">
        <v>206</v>
      </c>
      <c r="F53" s="499"/>
      <c r="G53" s="499"/>
      <c r="H53" s="499"/>
      <c r="I53" s="499">
        <v>0</v>
      </c>
      <c r="J53" s="499">
        <v>0</v>
      </c>
      <c r="K53" s="499">
        <v>0</v>
      </c>
      <c r="L53" s="499">
        <v>0</v>
      </c>
      <c r="M53" s="499">
        <v>0</v>
      </c>
    </row>
    <row r="54" spans="1:13">
      <c r="A54" t="s">
        <v>202</v>
      </c>
      <c r="B54" t="s">
        <v>306</v>
      </c>
      <c r="C54" t="s">
        <v>307</v>
      </c>
      <c r="D54" t="s">
        <v>255</v>
      </c>
      <c r="E54" t="s">
        <v>206</v>
      </c>
      <c r="F54" s="499"/>
      <c r="G54" s="499"/>
      <c r="H54" s="499"/>
      <c r="I54" s="499">
        <v>0</v>
      </c>
      <c r="J54" s="499">
        <v>0</v>
      </c>
      <c r="K54" s="499">
        <v>0</v>
      </c>
      <c r="L54" s="499">
        <v>0</v>
      </c>
      <c r="M54" s="499">
        <v>0</v>
      </c>
    </row>
    <row r="55" spans="1:13">
      <c r="A55" t="s">
        <v>202</v>
      </c>
      <c r="B55" t="s">
        <v>308</v>
      </c>
      <c r="C55" t="s">
        <v>309</v>
      </c>
      <c r="D55" t="s">
        <v>255</v>
      </c>
      <c r="E55" t="s">
        <v>206</v>
      </c>
      <c r="F55" s="499"/>
      <c r="G55" s="499"/>
      <c r="H55" s="499"/>
      <c r="I55" s="499">
        <v>43.279698741455597</v>
      </c>
      <c r="J55" s="499">
        <v>42.0324631763675</v>
      </c>
      <c r="K55" s="499">
        <v>40.849554772906998</v>
      </c>
      <c r="L55" s="499">
        <v>39.709611182369798</v>
      </c>
      <c r="M55" s="499">
        <v>38.601478743675699</v>
      </c>
    </row>
    <row r="56" spans="1:13">
      <c r="A56" t="s">
        <v>202</v>
      </c>
      <c r="B56" t="s">
        <v>310</v>
      </c>
      <c r="C56" t="s">
        <v>311</v>
      </c>
      <c r="D56" t="s">
        <v>255</v>
      </c>
      <c r="E56" t="s">
        <v>206</v>
      </c>
      <c r="F56" s="499"/>
      <c r="G56" s="499"/>
      <c r="H56" s="499"/>
      <c r="I56" s="499">
        <v>0</v>
      </c>
      <c r="J56" s="499">
        <v>0</v>
      </c>
      <c r="K56" s="499">
        <v>0</v>
      </c>
      <c r="L56" s="499">
        <v>0</v>
      </c>
      <c r="M56" s="499">
        <v>0</v>
      </c>
    </row>
    <row r="57" spans="1:13">
      <c r="A57" t="s">
        <v>202</v>
      </c>
      <c r="B57" t="s">
        <v>312</v>
      </c>
      <c r="C57" t="s">
        <v>313</v>
      </c>
      <c r="D57" t="s">
        <v>255</v>
      </c>
      <c r="E57" t="s">
        <v>206</v>
      </c>
      <c r="F57" s="499"/>
      <c r="G57" s="499"/>
      <c r="H57" s="499"/>
      <c r="I57" s="499">
        <v>809.84099684234104</v>
      </c>
      <c r="J57" s="499">
        <v>771.04961309359305</v>
      </c>
      <c r="K57" s="499">
        <v>734.11633662640997</v>
      </c>
      <c r="L57" s="499">
        <v>698.95216410200499</v>
      </c>
      <c r="M57" s="499">
        <v>665.47235544151897</v>
      </c>
    </row>
    <row r="58" spans="1:13">
      <c r="A58" t="s">
        <v>202</v>
      </c>
      <c r="B58" t="s">
        <v>314</v>
      </c>
      <c r="C58" t="s">
        <v>315</v>
      </c>
      <c r="D58" t="s">
        <v>255</v>
      </c>
      <c r="E58" t="s">
        <v>206</v>
      </c>
      <c r="F58" s="499"/>
      <c r="G58" s="499"/>
      <c r="H58" s="499"/>
      <c r="I58" s="499">
        <v>0</v>
      </c>
      <c r="J58" s="499">
        <v>121.947557251841</v>
      </c>
      <c r="K58" s="499">
        <v>255.97676940978499</v>
      </c>
      <c r="L58" s="499">
        <v>381.37632120404902</v>
      </c>
      <c r="M58" s="499">
        <v>488.05737794526601</v>
      </c>
    </row>
    <row r="59" spans="1:13">
      <c r="A59" t="s">
        <v>202</v>
      </c>
      <c r="B59" t="s">
        <v>316</v>
      </c>
      <c r="C59" t="s">
        <v>317</v>
      </c>
      <c r="D59" t="s">
        <v>255</v>
      </c>
      <c r="E59" t="s">
        <v>206</v>
      </c>
      <c r="F59" s="499"/>
      <c r="G59" s="499"/>
      <c r="H59" s="499"/>
      <c r="I59" s="499">
        <v>0</v>
      </c>
      <c r="J59" s="499">
        <v>2.44407088251968</v>
      </c>
      <c r="K59" s="499">
        <v>5.3118383446560102</v>
      </c>
      <c r="L59" s="499">
        <v>8.0089027452852406</v>
      </c>
      <c r="M59" s="499">
        <v>10.249204936851299</v>
      </c>
    </row>
    <row r="60" spans="1:13">
      <c r="A60" t="s">
        <v>202</v>
      </c>
      <c r="B60" t="s">
        <v>318</v>
      </c>
      <c r="C60" t="s">
        <v>319</v>
      </c>
      <c r="D60" t="s">
        <v>255</v>
      </c>
      <c r="E60" t="s">
        <v>206</v>
      </c>
      <c r="F60" s="499"/>
      <c r="G60" s="499"/>
      <c r="H60" s="499"/>
      <c r="I60" s="499">
        <v>124.93986706812299</v>
      </c>
      <c r="J60" s="499">
        <v>140.91849829728</v>
      </c>
      <c r="K60" s="499">
        <v>135.857218135388</v>
      </c>
      <c r="L60" s="499">
        <v>120.20255747462301</v>
      </c>
      <c r="M60" s="499">
        <v>107.440275524337</v>
      </c>
    </row>
    <row r="61" spans="1:13">
      <c r="A61" t="s">
        <v>202</v>
      </c>
      <c r="B61" t="s">
        <v>320</v>
      </c>
      <c r="C61" t="s">
        <v>321</v>
      </c>
      <c r="D61" t="s">
        <v>255</v>
      </c>
      <c r="E61" t="s">
        <v>206</v>
      </c>
      <c r="F61" s="499"/>
      <c r="G61" s="499"/>
      <c r="H61" s="499"/>
      <c r="I61" s="499">
        <v>2.9923098162815398</v>
      </c>
      <c r="J61" s="499">
        <v>9.3333570218557291</v>
      </c>
      <c r="K61" s="499">
        <v>15.7695046857803</v>
      </c>
      <c r="L61" s="499">
        <v>21.5304034786903</v>
      </c>
      <c r="M61" s="499">
        <v>26.4420799188613</v>
      </c>
    </row>
    <row r="62" spans="1:13">
      <c r="A62" t="s">
        <v>202</v>
      </c>
      <c r="B62" t="s">
        <v>322</v>
      </c>
      <c r="C62" t="s">
        <v>323</v>
      </c>
      <c r="D62" t="s">
        <v>255</v>
      </c>
      <c r="E62" t="s">
        <v>206</v>
      </c>
      <c r="F62" s="499"/>
      <c r="G62" s="499"/>
      <c r="H62" s="499"/>
      <c r="I62" s="499">
        <v>114.799919334839</v>
      </c>
      <c r="J62" s="499">
        <v>236.238667509799</v>
      </c>
      <c r="K62" s="499">
        <v>344.81347929912801</v>
      </c>
      <c r="L62" s="499">
        <v>432.19093133542702</v>
      </c>
      <c r="M62" s="499">
        <v>502.44223203618702</v>
      </c>
    </row>
    <row r="63" spans="1:13">
      <c r="A63" t="s">
        <v>202</v>
      </c>
      <c r="B63" t="s">
        <v>324</v>
      </c>
      <c r="C63" t="s">
        <v>325</v>
      </c>
      <c r="D63" t="s">
        <v>255</v>
      </c>
      <c r="E63" t="s">
        <v>206</v>
      </c>
      <c r="F63" s="499"/>
      <c r="G63" s="499"/>
      <c r="H63" s="499"/>
      <c r="I63" s="499">
        <v>1771.9414917951401</v>
      </c>
      <c r="J63" s="499">
        <v>1846.2058714754301</v>
      </c>
      <c r="K63" s="499">
        <v>1938.39771817356</v>
      </c>
      <c r="L63" s="499">
        <v>2025.11989281106</v>
      </c>
      <c r="M63" s="499">
        <v>2094.6421633482901</v>
      </c>
    </row>
    <row r="64" spans="1:13">
      <c r="A64" t="s">
        <v>202</v>
      </c>
      <c r="B64" t="s">
        <v>326</v>
      </c>
      <c r="C64" t="s">
        <v>327</v>
      </c>
      <c r="D64" t="s">
        <v>255</v>
      </c>
      <c r="E64" t="s">
        <v>206</v>
      </c>
      <c r="F64" s="499"/>
      <c r="G64" s="499"/>
      <c r="H64" s="499"/>
      <c r="I64" s="499">
        <v>39.0639847552101</v>
      </c>
      <c r="J64" s="499">
        <v>45.249036528460998</v>
      </c>
      <c r="K64" s="499">
        <v>49.330939582989103</v>
      </c>
      <c r="L64" s="499">
        <v>51.677142295747402</v>
      </c>
      <c r="M64" s="499">
        <v>52.977606402232603</v>
      </c>
    </row>
    <row r="65" spans="1:13">
      <c r="A65" t="s">
        <v>202</v>
      </c>
      <c r="B65" t="s">
        <v>328</v>
      </c>
      <c r="C65" t="s">
        <v>329</v>
      </c>
      <c r="D65" t="s">
        <v>255</v>
      </c>
      <c r="E65" t="s">
        <v>206</v>
      </c>
      <c r="F65" s="499"/>
      <c r="G65" s="499"/>
      <c r="H65" s="499"/>
      <c r="I65" s="499">
        <v>1737.9953309207001</v>
      </c>
      <c r="J65" s="499">
        <v>1788.92989040065</v>
      </c>
      <c r="K65" s="499">
        <v>1830.9700875856199</v>
      </c>
      <c r="L65" s="499">
        <v>1854.8748329617099</v>
      </c>
      <c r="M65" s="499">
        <v>1864.40338952507</v>
      </c>
    </row>
    <row r="66" spans="1:13">
      <c r="A66" t="s">
        <v>202</v>
      </c>
      <c r="B66" t="s">
        <v>330</v>
      </c>
      <c r="C66" t="s">
        <v>331</v>
      </c>
      <c r="D66" t="s">
        <v>255</v>
      </c>
      <c r="E66" t="s">
        <v>206</v>
      </c>
      <c r="F66" s="499"/>
      <c r="G66" s="499"/>
      <c r="H66" s="499"/>
      <c r="I66" s="499">
        <v>953.839846449329</v>
      </c>
      <c r="J66" s="499">
        <v>931.74409096589704</v>
      </c>
      <c r="K66" s="499">
        <v>914.89605257339997</v>
      </c>
      <c r="L66" s="499">
        <v>900.02447463511896</v>
      </c>
      <c r="M66" s="499">
        <v>885.82064838621795</v>
      </c>
    </row>
    <row r="67" spans="1:13">
      <c r="A67" t="s">
        <v>202</v>
      </c>
      <c r="B67" t="s">
        <v>332</v>
      </c>
      <c r="C67" t="s">
        <v>333</v>
      </c>
      <c r="D67" t="s">
        <v>255</v>
      </c>
      <c r="E67" t="s">
        <v>206</v>
      </c>
      <c r="F67" s="499"/>
      <c r="G67" s="499"/>
      <c r="H67" s="499"/>
      <c r="I67" s="499">
        <v>23.138334284545898</v>
      </c>
      <c r="J67" s="499">
        <v>27.568116828377899</v>
      </c>
      <c r="K67" s="499">
        <v>28.822595465940999</v>
      </c>
      <c r="L67" s="499">
        <v>28.800783188324399</v>
      </c>
      <c r="M67" s="499">
        <v>28.346260748359601</v>
      </c>
    </row>
    <row r="68" spans="1:13">
      <c r="A68" t="s">
        <v>202</v>
      </c>
      <c r="B68" t="s">
        <v>334</v>
      </c>
      <c r="C68" t="s">
        <v>335</v>
      </c>
      <c r="D68" t="s">
        <v>255</v>
      </c>
      <c r="E68" t="s">
        <v>206</v>
      </c>
      <c r="F68" s="499"/>
      <c r="G68" s="499"/>
      <c r="H68" s="499"/>
      <c r="I68" s="499">
        <v>45.234089767978404</v>
      </c>
      <c r="J68" s="499">
        <v>44.416155220874899</v>
      </c>
      <c r="K68" s="499">
        <v>43.694173404221502</v>
      </c>
      <c r="L68" s="499">
        <v>43.004609437225398</v>
      </c>
      <c r="M68" s="499">
        <v>42.325927892930899</v>
      </c>
    </row>
    <row r="69" spans="1:13">
      <c r="A69" t="s">
        <v>202</v>
      </c>
      <c r="B69" t="s">
        <v>336</v>
      </c>
      <c r="C69" t="s">
        <v>337</v>
      </c>
      <c r="D69" t="s">
        <v>255</v>
      </c>
      <c r="E69" t="s">
        <v>206</v>
      </c>
      <c r="F69" s="499"/>
      <c r="G69" s="499"/>
      <c r="H69" s="499"/>
      <c r="I69" s="499">
        <v>877.13234191890797</v>
      </c>
      <c r="J69" s="499">
        <v>844.34937150063797</v>
      </c>
      <c r="K69" s="499">
        <v>813.73843445110697</v>
      </c>
      <c r="L69" s="499">
        <v>784.42344757490002</v>
      </c>
      <c r="M69" s="499">
        <v>756.16453525431098</v>
      </c>
    </row>
    <row r="70" spans="1:13">
      <c r="A70" t="s">
        <v>202</v>
      </c>
      <c r="B70" t="s">
        <v>338</v>
      </c>
      <c r="C70" t="s">
        <v>339</v>
      </c>
      <c r="D70" t="s">
        <v>255</v>
      </c>
      <c r="E70" t="s">
        <v>206</v>
      </c>
      <c r="F70" s="499"/>
      <c r="G70" s="499"/>
      <c r="H70" s="499"/>
      <c r="I70" s="499">
        <v>953.839846449329</v>
      </c>
      <c r="J70" s="499">
        <v>927.71926942540301</v>
      </c>
      <c r="K70" s="499">
        <v>902.49832981710495</v>
      </c>
      <c r="L70" s="499">
        <v>878.57352204655501</v>
      </c>
      <c r="M70" s="499">
        <v>855.49137490329201</v>
      </c>
    </row>
    <row r="71" spans="1:13">
      <c r="A71" t="s">
        <v>202</v>
      </c>
      <c r="B71" t="s">
        <v>340</v>
      </c>
      <c r="C71" t="s">
        <v>341</v>
      </c>
      <c r="D71" t="s">
        <v>255</v>
      </c>
      <c r="E71" t="s">
        <v>206</v>
      </c>
      <c r="F71" s="499"/>
      <c r="G71" s="499"/>
      <c r="H71" s="499"/>
      <c r="I71" s="499">
        <v>18.918116668425501</v>
      </c>
      <c r="J71" s="499">
        <v>18.593333926914902</v>
      </c>
      <c r="K71" s="499">
        <v>18.7279699066601</v>
      </c>
      <c r="L71" s="499">
        <v>18.450043962978199</v>
      </c>
      <c r="M71" s="499">
        <v>17.9653188729704</v>
      </c>
    </row>
    <row r="72" spans="1:13">
      <c r="A72" t="s">
        <v>202</v>
      </c>
      <c r="B72" t="s">
        <v>342</v>
      </c>
      <c r="C72" t="s">
        <v>343</v>
      </c>
      <c r="D72" t="s">
        <v>255</v>
      </c>
      <c r="E72" t="s">
        <v>206</v>
      </c>
      <c r="F72" s="499"/>
      <c r="G72" s="499"/>
      <c r="H72" s="499"/>
      <c r="I72" s="499">
        <v>0</v>
      </c>
      <c r="J72" s="499">
        <v>0</v>
      </c>
      <c r="K72" s="499">
        <v>0</v>
      </c>
      <c r="L72" s="499">
        <v>0</v>
      </c>
      <c r="M72" s="499">
        <v>0</v>
      </c>
    </row>
    <row r="73" spans="1:13">
      <c r="A73" t="s">
        <v>202</v>
      </c>
      <c r="B73" t="s">
        <v>344</v>
      </c>
      <c r="C73" t="s">
        <v>345</v>
      </c>
      <c r="D73" t="s">
        <v>255</v>
      </c>
      <c r="E73" t="s">
        <v>206</v>
      </c>
      <c r="F73" s="499"/>
      <c r="G73" s="499"/>
      <c r="H73" s="499"/>
      <c r="I73" s="499">
        <v>0</v>
      </c>
      <c r="J73" s="499">
        <v>0</v>
      </c>
      <c r="K73" s="499">
        <v>0</v>
      </c>
      <c r="L73" s="499">
        <v>0</v>
      </c>
      <c r="M73" s="499">
        <v>0</v>
      </c>
    </row>
    <row r="74" spans="1:13">
      <c r="A74" t="s">
        <v>202</v>
      </c>
      <c r="B74" t="s">
        <v>346</v>
      </c>
      <c r="C74" t="s">
        <v>347</v>
      </c>
      <c r="D74" t="s">
        <v>255</v>
      </c>
      <c r="E74" t="s">
        <v>206</v>
      </c>
      <c r="F74" s="499"/>
      <c r="G74" s="499"/>
      <c r="H74" s="499"/>
      <c r="I74" s="499">
        <v>45.038693692351998</v>
      </c>
      <c r="J74" s="499">
        <v>43.814273535212301</v>
      </c>
      <c r="K74" s="499">
        <v>42.652777677210302</v>
      </c>
      <c r="L74" s="499">
        <v>41.532191106241399</v>
      </c>
      <c r="M74" s="499">
        <v>40.441044921840898</v>
      </c>
    </row>
    <row r="75" spans="1:13">
      <c r="A75" t="s">
        <v>202</v>
      </c>
      <c r="B75" t="s">
        <v>348</v>
      </c>
      <c r="C75" t="s">
        <v>349</v>
      </c>
      <c r="D75" t="s">
        <v>255</v>
      </c>
      <c r="E75" t="s">
        <v>206</v>
      </c>
      <c r="F75" s="499"/>
      <c r="G75" s="499"/>
      <c r="H75" s="499"/>
      <c r="I75" s="499">
        <v>0</v>
      </c>
      <c r="J75" s="499">
        <v>0</v>
      </c>
      <c r="K75" s="499">
        <v>0</v>
      </c>
      <c r="L75" s="499">
        <v>0</v>
      </c>
      <c r="M75" s="499">
        <v>0</v>
      </c>
    </row>
    <row r="76" spans="1:13">
      <c r="A76" t="s">
        <v>202</v>
      </c>
      <c r="B76" t="s">
        <v>350</v>
      </c>
      <c r="C76" t="s">
        <v>351</v>
      </c>
      <c r="D76" t="s">
        <v>255</v>
      </c>
      <c r="E76" t="s">
        <v>206</v>
      </c>
      <c r="F76" s="499"/>
      <c r="G76" s="499"/>
      <c r="H76" s="499"/>
      <c r="I76" s="499">
        <v>873.343424792576</v>
      </c>
      <c r="J76" s="499">
        <v>832.90762422468003</v>
      </c>
      <c r="K76" s="499">
        <v>794.34400122307704</v>
      </c>
      <c r="L76" s="499">
        <v>757.56587396644898</v>
      </c>
      <c r="M76" s="499">
        <v>722.49057400180197</v>
      </c>
    </row>
    <row r="77" spans="1:13">
      <c r="A77" t="s">
        <v>202</v>
      </c>
      <c r="B77" t="s">
        <v>352</v>
      </c>
      <c r="C77" t="s">
        <v>353</v>
      </c>
      <c r="D77" t="s">
        <v>255</v>
      </c>
      <c r="E77" t="s">
        <v>206</v>
      </c>
      <c r="F77" s="499"/>
      <c r="G77" s="499"/>
      <c r="H77" s="499"/>
      <c r="I77" s="499">
        <v>0</v>
      </c>
      <c r="J77" s="499">
        <v>81.658552702491804</v>
      </c>
      <c r="K77" s="499">
        <v>182.61922302923301</v>
      </c>
      <c r="L77" s="499">
        <v>307.663426717677</v>
      </c>
      <c r="M77" s="499">
        <v>495.78674794424899</v>
      </c>
    </row>
    <row r="78" spans="1:13">
      <c r="A78" t="s">
        <v>202</v>
      </c>
      <c r="B78" t="s">
        <v>354</v>
      </c>
      <c r="C78" t="s">
        <v>355</v>
      </c>
      <c r="D78" t="s">
        <v>255</v>
      </c>
      <c r="E78" t="s">
        <v>206</v>
      </c>
      <c r="F78" s="499"/>
      <c r="G78" s="499"/>
      <c r="H78" s="499"/>
      <c r="I78" s="499">
        <v>0</v>
      </c>
      <c r="J78" s="499">
        <v>1.63659933389806</v>
      </c>
      <c r="K78" s="499">
        <v>3.7895774432759501</v>
      </c>
      <c r="L78" s="499">
        <v>6.4609319610713998</v>
      </c>
      <c r="M78" s="499">
        <v>10.4115217068299</v>
      </c>
    </row>
    <row r="79" spans="1:13">
      <c r="A79" t="s">
        <v>202</v>
      </c>
      <c r="B79" t="s">
        <v>356</v>
      </c>
      <c r="C79" t="s">
        <v>357</v>
      </c>
      <c r="D79" t="s">
        <v>255</v>
      </c>
      <c r="E79" t="s">
        <v>206</v>
      </c>
      <c r="F79" s="499"/>
      <c r="G79" s="499"/>
      <c r="H79" s="499"/>
      <c r="I79" s="499">
        <v>83.593747967949895</v>
      </c>
      <c r="J79" s="499">
        <v>105.625875551137</v>
      </c>
      <c r="K79" s="499">
        <v>132.963457754052</v>
      </c>
      <c r="L79" s="499">
        <v>200.85616734639501</v>
      </c>
      <c r="M79" s="499">
        <v>149.79439755894899</v>
      </c>
    </row>
    <row r="80" spans="1:13">
      <c r="A80" t="s">
        <v>202</v>
      </c>
      <c r="B80" t="s">
        <v>358</v>
      </c>
      <c r="C80" t="s">
        <v>359</v>
      </c>
      <c r="D80" t="s">
        <v>255</v>
      </c>
      <c r="E80" t="s">
        <v>206</v>
      </c>
      <c r="F80" s="499"/>
      <c r="G80" s="499"/>
      <c r="H80" s="499"/>
      <c r="I80" s="499">
        <v>1.93519526545804</v>
      </c>
      <c r="J80" s="499">
        <v>6.3018045582936697</v>
      </c>
      <c r="K80" s="499">
        <v>11.708831508883501</v>
      </c>
      <c r="L80" s="499">
        <v>19.1937780808951</v>
      </c>
      <c r="M80" s="499">
        <v>26.904720188334601</v>
      </c>
    </row>
    <row r="81" spans="1:13">
      <c r="A81" t="s">
        <v>202</v>
      </c>
      <c r="B81" t="s">
        <v>360</v>
      </c>
      <c r="C81" t="s">
        <v>361</v>
      </c>
      <c r="D81" t="s">
        <v>255</v>
      </c>
      <c r="E81" t="s">
        <v>206</v>
      </c>
      <c r="F81" s="499"/>
      <c r="G81" s="499"/>
      <c r="H81" s="499"/>
      <c r="I81" s="499">
        <v>76.872349676395004</v>
      </c>
      <c r="J81" s="499">
        <v>168.53764507449</v>
      </c>
      <c r="K81" s="499">
        <v>278.167496830132</v>
      </c>
      <c r="L81" s="499">
        <v>439.035543812264</v>
      </c>
      <c r="M81" s="499">
        <v>545.62013638803705</v>
      </c>
    </row>
    <row r="82" spans="1:13">
      <c r="A82" t="s">
        <v>202</v>
      </c>
      <c r="B82" t="s">
        <v>362</v>
      </c>
      <c r="C82" t="s">
        <v>363</v>
      </c>
      <c r="D82" t="s">
        <v>255</v>
      </c>
      <c r="E82" t="s">
        <v>206</v>
      </c>
      <c r="F82" s="499"/>
      <c r="G82" s="499"/>
      <c r="H82" s="499"/>
      <c r="I82" s="499">
        <v>1907.6796928986601</v>
      </c>
      <c r="J82" s="499">
        <v>1941.12191309379</v>
      </c>
      <c r="K82" s="499">
        <v>2000.0136054197401</v>
      </c>
      <c r="L82" s="499">
        <v>2086.26142339935</v>
      </c>
      <c r="M82" s="499">
        <v>2237.0987712337601</v>
      </c>
    </row>
    <row r="83" spans="1:13">
      <c r="A83" t="s">
        <v>202</v>
      </c>
      <c r="B83" t="s">
        <v>364</v>
      </c>
      <c r="C83" t="s">
        <v>365</v>
      </c>
      <c r="D83" t="s">
        <v>255</v>
      </c>
      <c r="E83" t="s">
        <v>206</v>
      </c>
      <c r="F83" s="499"/>
      <c r="G83" s="499"/>
      <c r="H83" s="499"/>
      <c r="I83" s="499">
        <v>42.056450952971403</v>
      </c>
      <c r="J83" s="499">
        <v>47.798050089190902</v>
      </c>
      <c r="K83" s="499">
        <v>51.340142815877002</v>
      </c>
      <c r="L83" s="499">
        <v>53.711759112373997</v>
      </c>
      <c r="M83" s="499">
        <v>56.723101328159899</v>
      </c>
    </row>
    <row r="84" spans="1:13">
      <c r="A84" t="s">
        <v>202</v>
      </c>
      <c r="B84" t="s">
        <v>366</v>
      </c>
      <c r="C84" t="s">
        <v>367</v>
      </c>
      <c r="D84" t="s">
        <v>255</v>
      </c>
      <c r="E84" t="s">
        <v>206</v>
      </c>
      <c r="F84" s="499"/>
      <c r="G84" s="499"/>
      <c r="H84" s="499"/>
      <c r="I84" s="499">
        <v>1827.3481163878801</v>
      </c>
      <c r="J84" s="499">
        <v>1845.7946407998099</v>
      </c>
      <c r="K84" s="499">
        <v>1886.24993250432</v>
      </c>
      <c r="L84" s="499">
        <v>1981.02486535361</v>
      </c>
      <c r="M84" s="499">
        <v>2024.2752456441499</v>
      </c>
    </row>
    <row r="85" spans="1:13">
      <c r="A85" t="s">
        <v>202</v>
      </c>
      <c r="B85" t="s">
        <v>368</v>
      </c>
      <c r="C85" t="s">
        <v>369</v>
      </c>
      <c r="D85" t="s">
        <v>255</v>
      </c>
      <c r="E85" t="s">
        <v>206</v>
      </c>
      <c r="F85" s="499"/>
      <c r="G85" s="499"/>
      <c r="H85" s="499"/>
      <c r="I85" s="499">
        <v>71.869584750680104</v>
      </c>
      <c r="J85" s="499">
        <v>67.731324717813607</v>
      </c>
      <c r="K85" s="499">
        <v>64.163482063424198</v>
      </c>
      <c r="L85" s="499">
        <v>60.896697120315402</v>
      </c>
      <c r="M85" s="499">
        <v>57.824044653055097</v>
      </c>
    </row>
    <row r="86" spans="1:13">
      <c r="A86" t="s">
        <v>202</v>
      </c>
      <c r="B86" t="s">
        <v>370</v>
      </c>
      <c r="C86" t="s">
        <v>371</v>
      </c>
      <c r="D86" t="s">
        <v>255</v>
      </c>
      <c r="E86" t="s">
        <v>206</v>
      </c>
      <c r="F86" s="499"/>
      <c r="G86" s="499"/>
      <c r="H86" s="499"/>
      <c r="I86" s="499">
        <v>1.7434189639309401</v>
      </c>
      <c r="J86" s="499">
        <v>2.0040106407606202</v>
      </c>
      <c r="K86" s="499">
        <v>2.0213860164752102</v>
      </c>
      <c r="L86" s="499">
        <v>1.94869430785014</v>
      </c>
      <c r="M86" s="499">
        <v>1.8503694288978001</v>
      </c>
    </row>
    <row r="87" spans="1:13">
      <c r="A87" t="s">
        <v>202</v>
      </c>
      <c r="B87" t="s">
        <v>372</v>
      </c>
      <c r="C87" t="s">
        <v>373</v>
      </c>
      <c r="D87" t="s">
        <v>255</v>
      </c>
      <c r="E87" t="s">
        <v>206</v>
      </c>
      <c r="F87" s="499"/>
      <c r="G87" s="499"/>
      <c r="H87" s="499"/>
      <c r="I87" s="499">
        <v>5.8816789967974197</v>
      </c>
      <c r="J87" s="499">
        <v>5.5718532951500803</v>
      </c>
      <c r="K87" s="499">
        <v>5.2881709595839599</v>
      </c>
      <c r="L87" s="499">
        <v>5.0213467751104304</v>
      </c>
      <c r="M87" s="499">
        <v>4.76798568514804</v>
      </c>
    </row>
    <row r="88" spans="1:13">
      <c r="A88" t="s">
        <v>202</v>
      </c>
      <c r="B88" t="s">
        <v>374</v>
      </c>
      <c r="C88" t="s">
        <v>375</v>
      </c>
      <c r="D88" t="s">
        <v>255</v>
      </c>
      <c r="E88" t="s">
        <v>206</v>
      </c>
      <c r="F88" s="499"/>
      <c r="G88" s="499"/>
      <c r="H88" s="499"/>
      <c r="I88" s="499">
        <v>63.7614298250273</v>
      </c>
      <c r="J88" s="499">
        <v>59.215902835254802</v>
      </c>
      <c r="K88" s="499">
        <v>55.058483824029899</v>
      </c>
      <c r="L88" s="499">
        <v>51.205101780036799</v>
      </c>
      <c r="M88" s="499">
        <v>47.621406660667802</v>
      </c>
    </row>
    <row r="89" spans="1:13">
      <c r="A89" t="s">
        <v>202</v>
      </c>
      <c r="B89" t="s">
        <v>376</v>
      </c>
      <c r="C89" t="s">
        <v>377</v>
      </c>
      <c r="D89" t="s">
        <v>255</v>
      </c>
      <c r="E89" t="s">
        <v>206</v>
      </c>
      <c r="F89" s="499"/>
      <c r="G89" s="499"/>
      <c r="H89" s="499"/>
      <c r="I89" s="499">
        <v>71.869584750680104</v>
      </c>
      <c r="J89" s="499">
        <v>67.438748143050702</v>
      </c>
      <c r="K89" s="499">
        <v>63.294005078073504</v>
      </c>
      <c r="L89" s="499">
        <v>59.445300853277701</v>
      </c>
      <c r="M89" s="499">
        <v>55.844229362717897</v>
      </c>
    </row>
    <row r="90" spans="1:13">
      <c r="A90" t="s">
        <v>202</v>
      </c>
      <c r="B90" t="s">
        <v>378</v>
      </c>
      <c r="C90" t="s">
        <v>379</v>
      </c>
      <c r="D90" t="s">
        <v>255</v>
      </c>
      <c r="E90" t="s">
        <v>206</v>
      </c>
      <c r="F90" s="499"/>
      <c r="G90" s="499"/>
      <c r="H90" s="499"/>
      <c r="I90" s="499">
        <v>1.42543551130299</v>
      </c>
      <c r="J90" s="499">
        <v>1.3516062511167699</v>
      </c>
      <c r="K90" s="499">
        <v>1.31342982386944</v>
      </c>
      <c r="L90" s="499">
        <v>1.2483513179188701</v>
      </c>
      <c r="M90" s="499">
        <v>1.1727288166171601</v>
      </c>
    </row>
    <row r="91" spans="1:13">
      <c r="A91" t="s">
        <v>202</v>
      </c>
      <c r="B91" t="s">
        <v>380</v>
      </c>
      <c r="C91" t="s">
        <v>381</v>
      </c>
      <c r="D91" t="s">
        <v>255</v>
      </c>
      <c r="E91" t="s">
        <v>206</v>
      </c>
      <c r="F91" s="499"/>
      <c r="G91" s="499"/>
      <c r="H91" s="499"/>
      <c r="I91" s="499">
        <v>0</v>
      </c>
      <c r="J91" s="499">
        <v>0</v>
      </c>
      <c r="K91" s="499">
        <v>0</v>
      </c>
      <c r="L91" s="499">
        <v>0</v>
      </c>
      <c r="M91" s="499">
        <v>0</v>
      </c>
    </row>
    <row r="92" spans="1:13">
      <c r="A92" t="s">
        <v>202</v>
      </c>
      <c r="B92" t="s">
        <v>382</v>
      </c>
      <c r="C92" t="s">
        <v>383</v>
      </c>
      <c r="D92" t="s">
        <v>255</v>
      </c>
      <c r="E92" t="s">
        <v>206</v>
      </c>
      <c r="F92" s="499"/>
      <c r="G92" s="499"/>
      <c r="H92" s="499"/>
      <c r="I92" s="499">
        <v>0</v>
      </c>
      <c r="J92" s="499">
        <v>0</v>
      </c>
      <c r="K92" s="499">
        <v>0</v>
      </c>
      <c r="L92" s="499">
        <v>0</v>
      </c>
      <c r="M92" s="499">
        <v>0</v>
      </c>
    </row>
    <row r="93" spans="1:13">
      <c r="A93" t="s">
        <v>202</v>
      </c>
      <c r="B93" t="s">
        <v>384</v>
      </c>
      <c r="C93" t="s">
        <v>385</v>
      </c>
      <c r="D93" t="s">
        <v>255</v>
      </c>
      <c r="E93" t="s">
        <v>206</v>
      </c>
      <c r="F93" s="499"/>
      <c r="G93" s="499"/>
      <c r="H93" s="499"/>
      <c r="I93" s="499">
        <v>5.8562721189324503</v>
      </c>
      <c r="J93" s="499">
        <v>5.4963493160939798</v>
      </c>
      <c r="K93" s="499">
        <v>5.1621340486652398</v>
      </c>
      <c r="L93" s="499">
        <v>4.8494228084786002</v>
      </c>
      <c r="M93" s="499">
        <v>4.5556549585288701</v>
      </c>
    </row>
    <row r="94" spans="1:13">
      <c r="A94" t="s">
        <v>202</v>
      </c>
      <c r="B94" t="s">
        <v>386</v>
      </c>
      <c r="C94" t="s">
        <v>387</v>
      </c>
      <c r="D94" t="s">
        <v>255</v>
      </c>
      <c r="E94" t="s">
        <v>206</v>
      </c>
      <c r="F94" s="499"/>
      <c r="G94" s="499"/>
      <c r="H94" s="499"/>
      <c r="I94" s="499">
        <v>0</v>
      </c>
      <c r="J94" s="499">
        <v>0</v>
      </c>
      <c r="K94" s="499">
        <v>0</v>
      </c>
      <c r="L94" s="499">
        <v>0</v>
      </c>
      <c r="M94" s="499">
        <v>0</v>
      </c>
    </row>
    <row r="95" spans="1:13">
      <c r="A95" t="s">
        <v>202</v>
      </c>
      <c r="B95" t="s">
        <v>388</v>
      </c>
      <c r="C95" t="s">
        <v>389</v>
      </c>
      <c r="D95" t="s">
        <v>255</v>
      </c>
      <c r="E95" t="s">
        <v>206</v>
      </c>
      <c r="F95" s="499"/>
      <c r="G95" s="499"/>
      <c r="H95" s="499"/>
      <c r="I95" s="499">
        <v>63.486001862885502</v>
      </c>
      <c r="J95" s="499">
        <v>58.4134703140409</v>
      </c>
      <c r="K95" s="499">
        <v>53.746234035949101</v>
      </c>
      <c r="L95" s="499">
        <v>49.451909936476703</v>
      </c>
      <c r="M95" s="499">
        <v>45.500702332552201</v>
      </c>
    </row>
    <row r="96" spans="1:13">
      <c r="A96" t="s">
        <v>202</v>
      </c>
      <c r="B96" t="s">
        <v>390</v>
      </c>
      <c r="C96" t="s">
        <v>391</v>
      </c>
      <c r="D96" t="s">
        <v>255</v>
      </c>
      <c r="E96" t="s">
        <v>206</v>
      </c>
      <c r="F96" s="499"/>
      <c r="G96" s="499"/>
      <c r="H96" s="499"/>
      <c r="I96" s="499">
        <v>0</v>
      </c>
      <c r="J96" s="499">
        <v>10.395047590576199</v>
      </c>
      <c r="K96" s="499">
        <v>20.8350349853776</v>
      </c>
      <c r="L96" s="499">
        <v>31.3443428385911</v>
      </c>
      <c r="M96" s="499">
        <v>41.929033901281798</v>
      </c>
    </row>
    <row r="97" spans="1:13">
      <c r="A97" t="s">
        <v>202</v>
      </c>
      <c r="B97" t="s">
        <v>392</v>
      </c>
      <c r="C97" t="s">
        <v>393</v>
      </c>
      <c r="D97" t="s">
        <v>255</v>
      </c>
      <c r="E97" t="s">
        <v>206</v>
      </c>
      <c r="F97" s="499"/>
      <c r="G97" s="499"/>
      <c r="H97" s="499"/>
      <c r="I97" s="499">
        <v>0</v>
      </c>
      <c r="J97" s="499">
        <v>0.20833736821858401</v>
      </c>
      <c r="K97" s="499">
        <v>0.43235305298508098</v>
      </c>
      <c r="L97" s="499">
        <v>0.65823119961043097</v>
      </c>
      <c r="M97" s="499">
        <v>0.88050971192697802</v>
      </c>
    </row>
    <row r="98" spans="1:13">
      <c r="A98" t="s">
        <v>202</v>
      </c>
      <c r="B98" t="s">
        <v>394</v>
      </c>
      <c r="C98" t="s">
        <v>395</v>
      </c>
      <c r="D98" t="s">
        <v>255</v>
      </c>
      <c r="E98" t="s">
        <v>206</v>
      </c>
      <c r="F98" s="499"/>
      <c r="G98" s="499"/>
      <c r="H98" s="499"/>
      <c r="I98" s="499">
        <v>10.5635359896105</v>
      </c>
      <c r="J98" s="499">
        <v>10.741220473317799</v>
      </c>
      <c r="K98" s="499">
        <v>10.929713407501801</v>
      </c>
      <c r="L98" s="499">
        <v>11.124782251815301</v>
      </c>
      <c r="M98" s="499">
        <v>11.323040440139</v>
      </c>
    </row>
    <row r="99" spans="1:13">
      <c r="A99" t="s">
        <v>202</v>
      </c>
      <c r="B99" t="s">
        <v>396</v>
      </c>
      <c r="C99" t="s">
        <v>397</v>
      </c>
      <c r="D99" t="s">
        <v>255</v>
      </c>
      <c r="E99" t="s">
        <v>206</v>
      </c>
      <c r="F99" s="499"/>
      <c r="G99" s="499"/>
      <c r="H99" s="499"/>
      <c r="I99" s="499">
        <v>0.168488399034287</v>
      </c>
      <c r="J99" s="499">
        <v>0.50957044673497298</v>
      </c>
      <c r="K99" s="499">
        <v>0.85275860727342401</v>
      </c>
      <c r="L99" s="499">
        <v>1.19832238873508</v>
      </c>
      <c r="M99" s="499">
        <v>1.5462269362815799</v>
      </c>
    </row>
    <row r="100" spans="1:13">
      <c r="A100" t="s">
        <v>202</v>
      </c>
      <c r="B100" t="s">
        <v>398</v>
      </c>
      <c r="C100" t="s">
        <v>399</v>
      </c>
      <c r="D100" t="s">
        <v>255</v>
      </c>
      <c r="E100" t="s">
        <v>206</v>
      </c>
      <c r="F100" s="499"/>
      <c r="G100" s="499"/>
      <c r="H100" s="499"/>
      <c r="I100" s="499">
        <v>9.7857689958930205</v>
      </c>
      <c r="J100" s="499">
        <v>19.22846715276</v>
      </c>
      <c r="K100" s="499">
        <v>28.339336528280899</v>
      </c>
      <c r="L100" s="499">
        <v>37.129544661492503</v>
      </c>
      <c r="M100" s="499">
        <v>45.6091639940039</v>
      </c>
    </row>
    <row r="101" spans="1:13">
      <c r="A101" t="s">
        <v>202</v>
      </c>
      <c r="B101" t="s">
        <v>400</v>
      </c>
      <c r="C101" t="s">
        <v>401</v>
      </c>
      <c r="D101" t="s">
        <v>255</v>
      </c>
      <c r="E101" t="s">
        <v>206</v>
      </c>
      <c r="F101" s="499"/>
      <c r="G101" s="499"/>
      <c r="H101" s="499"/>
      <c r="I101" s="499">
        <v>143.73916950136001</v>
      </c>
      <c r="J101" s="499">
        <v>145.56512045144001</v>
      </c>
      <c r="K101" s="499">
        <v>148.29252212687501</v>
      </c>
      <c r="L101" s="499">
        <v>151.686340812184</v>
      </c>
      <c r="M101" s="499">
        <v>155.59730791705499</v>
      </c>
    </row>
    <row r="102" spans="1:13">
      <c r="A102" t="s">
        <v>202</v>
      </c>
      <c r="B102" t="s">
        <v>402</v>
      </c>
      <c r="C102" t="s">
        <v>403</v>
      </c>
      <c r="D102" t="s">
        <v>255</v>
      </c>
      <c r="E102" t="s">
        <v>206</v>
      </c>
      <c r="F102" s="499"/>
      <c r="G102" s="499"/>
      <c r="H102" s="499"/>
      <c r="I102" s="499">
        <v>3.16885447523393</v>
      </c>
      <c r="J102" s="499">
        <v>3.5639542600959699</v>
      </c>
      <c r="K102" s="499">
        <v>3.76716889332973</v>
      </c>
      <c r="L102" s="499">
        <v>3.8552768253794301</v>
      </c>
      <c r="M102" s="499">
        <v>3.90360795744194</v>
      </c>
    </row>
    <row r="103" spans="1:13">
      <c r="A103" t="s">
        <v>202</v>
      </c>
      <c r="B103" t="s">
        <v>404</v>
      </c>
      <c r="C103" t="s">
        <v>405</v>
      </c>
      <c r="D103" t="s">
        <v>255</v>
      </c>
      <c r="E103" t="s">
        <v>206</v>
      </c>
      <c r="F103" s="499"/>
      <c r="G103" s="499"/>
      <c r="H103" s="499"/>
      <c r="I103" s="499">
        <v>137.033200683806</v>
      </c>
      <c r="J103" s="499">
        <v>136.85784030205599</v>
      </c>
      <c r="K103" s="499">
        <v>137.14405438826</v>
      </c>
      <c r="L103" s="499">
        <v>137.786556378006</v>
      </c>
      <c r="M103" s="499">
        <v>138.731272987224</v>
      </c>
    </row>
    <row r="104" spans="1:13">
      <c r="A104" t="s">
        <v>202</v>
      </c>
      <c r="B104" t="s">
        <v>406</v>
      </c>
      <c r="C104" t="s">
        <v>407</v>
      </c>
      <c r="D104" t="s">
        <v>255</v>
      </c>
      <c r="E104" t="s">
        <v>206</v>
      </c>
      <c r="F104" s="499"/>
      <c r="G104" s="499"/>
      <c r="H104" s="499"/>
      <c r="I104" s="499">
        <v>0</v>
      </c>
      <c r="J104" s="499">
        <v>0</v>
      </c>
      <c r="K104" s="499">
        <v>0</v>
      </c>
      <c r="L104" s="499">
        <v>0</v>
      </c>
      <c r="M104" s="499">
        <v>0</v>
      </c>
    </row>
    <row r="105" spans="1:13">
      <c r="A105" t="s">
        <v>202</v>
      </c>
      <c r="B105" t="s">
        <v>408</v>
      </c>
      <c r="C105" t="s">
        <v>409</v>
      </c>
      <c r="D105" t="s">
        <v>255</v>
      </c>
      <c r="E105" t="s">
        <v>206</v>
      </c>
      <c r="F105" s="499"/>
      <c r="G105" s="499"/>
      <c r="H105" s="499"/>
      <c r="I105" s="499">
        <v>0</v>
      </c>
      <c r="J105" s="499">
        <v>0</v>
      </c>
      <c r="K105" s="499">
        <v>0</v>
      </c>
      <c r="L105" s="499">
        <v>0</v>
      </c>
      <c r="M105" s="499">
        <v>0</v>
      </c>
    </row>
    <row r="106" spans="1:13">
      <c r="A106" t="s">
        <v>202</v>
      </c>
      <c r="B106" t="s">
        <v>410</v>
      </c>
      <c r="C106" t="s">
        <v>411</v>
      </c>
      <c r="D106" t="s">
        <v>255</v>
      </c>
      <c r="E106" t="s">
        <v>206</v>
      </c>
      <c r="F106" s="499"/>
      <c r="G106" s="499"/>
      <c r="H106" s="499"/>
      <c r="I106" s="499">
        <v>0</v>
      </c>
      <c r="J106" s="499">
        <v>0</v>
      </c>
      <c r="K106" s="499">
        <v>0</v>
      </c>
      <c r="L106" s="499">
        <v>0</v>
      </c>
      <c r="M106" s="499">
        <v>0</v>
      </c>
    </row>
    <row r="107" spans="1:13">
      <c r="A107" t="s">
        <v>202</v>
      </c>
      <c r="B107" t="s">
        <v>412</v>
      </c>
      <c r="C107" t="s">
        <v>413</v>
      </c>
      <c r="D107" t="s">
        <v>255</v>
      </c>
      <c r="E107" t="s">
        <v>206</v>
      </c>
      <c r="F107" s="499"/>
      <c r="G107" s="499"/>
      <c r="H107" s="499"/>
      <c r="I107" s="499">
        <v>0</v>
      </c>
      <c r="J107" s="499">
        <v>0</v>
      </c>
      <c r="K107" s="499">
        <v>0</v>
      </c>
      <c r="L107" s="499">
        <v>0</v>
      </c>
      <c r="M107" s="499">
        <v>0</v>
      </c>
    </row>
    <row r="108" spans="1:13">
      <c r="A108" t="s">
        <v>202</v>
      </c>
      <c r="B108" t="s">
        <v>414</v>
      </c>
      <c r="C108" t="s">
        <v>415</v>
      </c>
      <c r="D108" t="s">
        <v>255</v>
      </c>
      <c r="E108" t="s">
        <v>206</v>
      </c>
      <c r="F108" s="499"/>
      <c r="G108" s="499"/>
      <c r="H108" s="499"/>
      <c r="I108" s="499">
        <v>0</v>
      </c>
      <c r="J108" s="499">
        <v>0</v>
      </c>
      <c r="K108" s="499">
        <v>0</v>
      </c>
      <c r="L108" s="499">
        <v>0</v>
      </c>
      <c r="M108" s="499">
        <v>0</v>
      </c>
    </row>
    <row r="109" spans="1:13">
      <c r="A109" t="s">
        <v>202</v>
      </c>
      <c r="B109" t="s">
        <v>416</v>
      </c>
      <c r="C109" t="s">
        <v>417</v>
      </c>
      <c r="D109" t="s">
        <v>255</v>
      </c>
      <c r="E109" t="s">
        <v>206</v>
      </c>
      <c r="F109" s="499"/>
      <c r="G109" s="499"/>
      <c r="H109" s="499"/>
      <c r="I109" s="499">
        <v>0</v>
      </c>
      <c r="J109" s="499">
        <v>0</v>
      </c>
      <c r="K109" s="499">
        <v>0</v>
      </c>
      <c r="L109" s="499">
        <v>0</v>
      </c>
      <c r="M109" s="499">
        <v>0</v>
      </c>
    </row>
    <row r="110" spans="1:13">
      <c r="A110" t="s">
        <v>202</v>
      </c>
      <c r="B110" t="s">
        <v>418</v>
      </c>
      <c r="C110" t="s">
        <v>419</v>
      </c>
      <c r="D110" t="s">
        <v>255</v>
      </c>
      <c r="E110" t="s">
        <v>206</v>
      </c>
      <c r="F110" s="499"/>
      <c r="G110" s="499"/>
      <c r="H110" s="499"/>
      <c r="I110" s="499">
        <v>0</v>
      </c>
      <c r="J110" s="499">
        <v>0</v>
      </c>
      <c r="K110" s="499">
        <v>0</v>
      </c>
      <c r="L110" s="499">
        <v>0</v>
      </c>
      <c r="M110" s="499">
        <v>0</v>
      </c>
    </row>
    <row r="111" spans="1:13">
      <c r="A111" t="s">
        <v>202</v>
      </c>
      <c r="B111" t="s">
        <v>420</v>
      </c>
      <c r="C111" t="s">
        <v>421</v>
      </c>
      <c r="D111" t="s">
        <v>255</v>
      </c>
      <c r="E111" t="s">
        <v>206</v>
      </c>
      <c r="F111" s="499"/>
      <c r="G111" s="499"/>
      <c r="H111" s="499"/>
      <c r="I111" s="499">
        <v>0</v>
      </c>
      <c r="J111" s="499">
        <v>0</v>
      </c>
      <c r="K111" s="499">
        <v>0</v>
      </c>
      <c r="L111" s="499">
        <v>0</v>
      </c>
      <c r="M111" s="499">
        <v>0</v>
      </c>
    </row>
    <row r="112" spans="1:13">
      <c r="A112" t="s">
        <v>202</v>
      </c>
      <c r="B112" t="s">
        <v>422</v>
      </c>
      <c r="C112" t="s">
        <v>423</v>
      </c>
      <c r="D112" t="s">
        <v>255</v>
      </c>
      <c r="E112" t="s">
        <v>206</v>
      </c>
      <c r="F112" s="499"/>
      <c r="G112" s="499"/>
      <c r="H112" s="499"/>
      <c r="I112" s="499">
        <v>0</v>
      </c>
      <c r="J112" s="499">
        <v>0</v>
      </c>
      <c r="K112" s="499">
        <v>0</v>
      </c>
      <c r="L112" s="499">
        <v>0</v>
      </c>
      <c r="M112" s="499">
        <v>0</v>
      </c>
    </row>
    <row r="113" spans="1:13">
      <c r="A113" t="s">
        <v>202</v>
      </c>
      <c r="B113" t="s">
        <v>424</v>
      </c>
      <c r="C113" t="s">
        <v>425</v>
      </c>
      <c r="D113" t="s">
        <v>255</v>
      </c>
      <c r="E113" t="s">
        <v>206</v>
      </c>
      <c r="F113" s="499"/>
      <c r="G113" s="499"/>
      <c r="H113" s="499"/>
      <c r="I113" s="499">
        <v>0</v>
      </c>
      <c r="J113" s="499">
        <v>0</v>
      </c>
      <c r="K113" s="499">
        <v>0</v>
      </c>
      <c r="L113" s="499">
        <v>0</v>
      </c>
      <c r="M113" s="499">
        <v>0</v>
      </c>
    </row>
    <row r="114" spans="1:13">
      <c r="A114" t="s">
        <v>202</v>
      </c>
      <c r="B114" t="s">
        <v>426</v>
      </c>
      <c r="C114" t="s">
        <v>427</v>
      </c>
      <c r="D114" t="s">
        <v>255</v>
      </c>
      <c r="E114" t="s">
        <v>206</v>
      </c>
      <c r="F114" s="499"/>
      <c r="G114" s="499"/>
      <c r="H114" s="499"/>
      <c r="I114" s="499">
        <v>0</v>
      </c>
      <c r="J114" s="499">
        <v>0</v>
      </c>
      <c r="K114" s="499">
        <v>0</v>
      </c>
      <c r="L114" s="499">
        <v>0</v>
      </c>
      <c r="M114" s="499">
        <v>0</v>
      </c>
    </row>
    <row r="115" spans="1:13">
      <c r="A115" t="s">
        <v>202</v>
      </c>
      <c r="B115" t="s">
        <v>428</v>
      </c>
      <c r="C115" t="s">
        <v>429</v>
      </c>
      <c r="D115" t="s">
        <v>255</v>
      </c>
      <c r="E115" t="s">
        <v>206</v>
      </c>
      <c r="F115" s="499"/>
      <c r="G115" s="499"/>
      <c r="H115" s="499"/>
      <c r="I115" s="499">
        <v>0</v>
      </c>
      <c r="J115" s="499">
        <v>0</v>
      </c>
      <c r="K115" s="499">
        <v>0</v>
      </c>
      <c r="L115" s="499">
        <v>0</v>
      </c>
      <c r="M115" s="499">
        <v>0</v>
      </c>
    </row>
    <row r="116" spans="1:13">
      <c r="A116" t="s">
        <v>202</v>
      </c>
      <c r="B116" t="s">
        <v>430</v>
      </c>
      <c r="C116" t="s">
        <v>431</v>
      </c>
      <c r="D116" t="s">
        <v>255</v>
      </c>
      <c r="E116" t="s">
        <v>206</v>
      </c>
      <c r="F116" s="499"/>
      <c r="G116" s="499"/>
      <c r="H116" s="499"/>
      <c r="I116" s="499">
        <v>0</v>
      </c>
      <c r="J116" s="499">
        <v>0</v>
      </c>
      <c r="K116" s="499">
        <v>0</v>
      </c>
      <c r="L116" s="499">
        <v>0</v>
      </c>
      <c r="M116" s="499">
        <v>0</v>
      </c>
    </row>
    <row r="117" spans="1:13">
      <c r="A117" t="s">
        <v>202</v>
      </c>
      <c r="B117" t="s">
        <v>432</v>
      </c>
      <c r="C117" t="s">
        <v>433</v>
      </c>
      <c r="D117" t="s">
        <v>255</v>
      </c>
      <c r="E117" t="s">
        <v>206</v>
      </c>
      <c r="F117" s="499"/>
      <c r="G117" s="499"/>
      <c r="H117" s="499"/>
      <c r="I117" s="499">
        <v>0</v>
      </c>
      <c r="J117" s="499">
        <v>0</v>
      </c>
      <c r="K117" s="499">
        <v>0</v>
      </c>
      <c r="L117" s="499">
        <v>0</v>
      </c>
      <c r="M117" s="499">
        <v>0</v>
      </c>
    </row>
    <row r="118" spans="1:13">
      <c r="A118" t="s">
        <v>202</v>
      </c>
      <c r="B118" t="s">
        <v>434</v>
      </c>
      <c r="C118" t="s">
        <v>435</v>
      </c>
      <c r="D118" t="s">
        <v>255</v>
      </c>
      <c r="E118" t="s">
        <v>206</v>
      </c>
      <c r="F118" s="499"/>
      <c r="G118" s="499"/>
      <c r="H118" s="499"/>
      <c r="I118" s="499">
        <v>0</v>
      </c>
      <c r="J118" s="499">
        <v>0</v>
      </c>
      <c r="K118" s="499">
        <v>0</v>
      </c>
      <c r="L118" s="499">
        <v>0</v>
      </c>
      <c r="M118" s="499">
        <v>0</v>
      </c>
    </row>
    <row r="119" spans="1:13">
      <c r="A119" t="s">
        <v>202</v>
      </c>
      <c r="B119" t="s">
        <v>436</v>
      </c>
      <c r="C119" t="s">
        <v>437</v>
      </c>
      <c r="D119" t="s">
        <v>255</v>
      </c>
      <c r="E119" t="s">
        <v>206</v>
      </c>
      <c r="F119" s="499"/>
      <c r="G119" s="499"/>
      <c r="H119" s="499"/>
      <c r="I119" s="499">
        <v>0</v>
      </c>
      <c r="J119" s="499">
        <v>0</v>
      </c>
      <c r="K119" s="499">
        <v>0</v>
      </c>
      <c r="L119" s="499">
        <v>0</v>
      </c>
      <c r="M119" s="499">
        <v>0</v>
      </c>
    </row>
    <row r="120" spans="1:13">
      <c r="A120" t="s">
        <v>202</v>
      </c>
      <c r="B120" t="s">
        <v>438</v>
      </c>
      <c r="C120" t="s">
        <v>439</v>
      </c>
      <c r="D120" t="s">
        <v>255</v>
      </c>
      <c r="E120" t="s">
        <v>206</v>
      </c>
      <c r="F120" s="499"/>
      <c r="G120" s="499"/>
      <c r="H120" s="499"/>
      <c r="I120" s="499">
        <v>0</v>
      </c>
      <c r="J120" s="499">
        <v>0</v>
      </c>
      <c r="K120" s="499">
        <v>0</v>
      </c>
      <c r="L120" s="499">
        <v>0</v>
      </c>
      <c r="M120" s="499">
        <v>0</v>
      </c>
    </row>
    <row r="121" spans="1:13">
      <c r="A121" t="s">
        <v>202</v>
      </c>
      <c r="B121" t="s">
        <v>440</v>
      </c>
      <c r="C121" t="s">
        <v>441</v>
      </c>
      <c r="D121" t="s">
        <v>255</v>
      </c>
      <c r="E121" t="s">
        <v>206</v>
      </c>
      <c r="F121" s="499"/>
      <c r="G121" s="499"/>
      <c r="H121" s="499"/>
      <c r="I121" s="499">
        <v>0</v>
      </c>
      <c r="J121" s="499">
        <v>0</v>
      </c>
      <c r="K121" s="499">
        <v>0</v>
      </c>
      <c r="L121" s="499">
        <v>0</v>
      </c>
      <c r="M121" s="499">
        <v>0</v>
      </c>
    </row>
    <row r="122" spans="1:13">
      <c r="A122" t="s">
        <v>202</v>
      </c>
      <c r="B122" t="s">
        <v>442</v>
      </c>
      <c r="C122" t="s">
        <v>443</v>
      </c>
      <c r="D122" t="s">
        <v>255</v>
      </c>
      <c r="E122" t="s">
        <v>206</v>
      </c>
      <c r="F122" s="499"/>
      <c r="G122" s="499"/>
      <c r="H122" s="499"/>
      <c r="I122" s="499">
        <v>0</v>
      </c>
      <c r="J122" s="499">
        <v>0</v>
      </c>
      <c r="K122" s="499">
        <v>0</v>
      </c>
      <c r="L122" s="499">
        <v>0</v>
      </c>
      <c r="M122" s="499">
        <v>0</v>
      </c>
    </row>
    <row r="123" spans="1:13">
      <c r="A123" t="s">
        <v>202</v>
      </c>
      <c r="B123" t="s">
        <v>444</v>
      </c>
      <c r="C123" t="s">
        <v>445</v>
      </c>
      <c r="D123" t="s">
        <v>446</v>
      </c>
      <c r="E123" t="s">
        <v>206</v>
      </c>
      <c r="F123" s="500"/>
      <c r="G123" s="500"/>
      <c r="H123" s="500"/>
      <c r="I123" s="500">
        <v>5.57E-2</v>
      </c>
      <c r="J123" s="500">
        <v>5.57E-2</v>
      </c>
      <c r="K123" s="500">
        <v>5.57E-2</v>
      </c>
      <c r="L123" s="500">
        <v>5.57E-2</v>
      </c>
      <c r="M123" s="500">
        <v>5.57E-2</v>
      </c>
    </row>
    <row r="124" spans="1:13">
      <c r="A124" t="s">
        <v>202</v>
      </c>
      <c r="B124" t="s">
        <v>447</v>
      </c>
      <c r="C124" t="s">
        <v>448</v>
      </c>
      <c r="D124" t="s">
        <v>446</v>
      </c>
      <c r="E124" t="s">
        <v>206</v>
      </c>
      <c r="F124" s="500"/>
      <c r="G124" s="500"/>
      <c r="H124" s="500"/>
      <c r="I124" s="500">
        <v>5.57E-2</v>
      </c>
      <c r="J124" s="500">
        <v>5.57E-2</v>
      </c>
      <c r="K124" s="500">
        <v>5.57E-2</v>
      </c>
      <c r="L124" s="500">
        <v>5.57E-2</v>
      </c>
      <c r="M124" s="500">
        <v>5.57E-2</v>
      </c>
    </row>
    <row r="125" spans="1:13">
      <c r="A125" t="s">
        <v>202</v>
      </c>
      <c r="B125" t="s">
        <v>449</v>
      </c>
      <c r="C125" t="s">
        <v>450</v>
      </c>
      <c r="D125" t="s">
        <v>446</v>
      </c>
      <c r="E125" t="s">
        <v>206</v>
      </c>
      <c r="F125" s="500"/>
      <c r="G125" s="500"/>
      <c r="H125" s="500"/>
      <c r="I125" s="500">
        <v>4.2500000000000003E-2</v>
      </c>
      <c r="J125" s="500">
        <v>4.2500000000000003E-2</v>
      </c>
      <c r="K125" s="500">
        <v>4.2500000000000003E-2</v>
      </c>
      <c r="L125" s="500">
        <v>4.2500000000000003E-2</v>
      </c>
      <c r="M125" s="500">
        <v>4.2500000000000003E-2</v>
      </c>
    </row>
    <row r="126" spans="1:13">
      <c r="A126" t="s">
        <v>202</v>
      </c>
      <c r="B126" t="s">
        <v>451</v>
      </c>
      <c r="C126" t="s">
        <v>452</v>
      </c>
      <c r="D126" t="s">
        <v>446</v>
      </c>
      <c r="E126" t="s">
        <v>206</v>
      </c>
      <c r="F126" s="500"/>
      <c r="G126" s="500"/>
      <c r="H126" s="500"/>
      <c r="I126" s="500">
        <v>4.7899999999999998E-2</v>
      </c>
      <c r="J126" s="500">
        <v>4.7899999999999998E-2</v>
      </c>
      <c r="K126" s="500">
        <v>4.7899999999999998E-2</v>
      </c>
      <c r="L126" s="500">
        <v>4.7899999999999998E-2</v>
      </c>
      <c r="M126" s="500">
        <v>4.7899999999999998E-2</v>
      </c>
    </row>
    <row r="127" spans="1:13">
      <c r="A127" t="s">
        <v>202</v>
      </c>
      <c r="B127" t="s">
        <v>453</v>
      </c>
      <c r="C127" t="s">
        <v>454</v>
      </c>
      <c r="D127" t="s">
        <v>446</v>
      </c>
      <c r="E127" t="s">
        <v>206</v>
      </c>
      <c r="F127" s="500"/>
      <c r="G127" s="500"/>
      <c r="H127" s="500"/>
      <c r="I127" s="500">
        <v>4.7899999999999998E-2</v>
      </c>
      <c r="J127" s="500">
        <v>4.7899999999999998E-2</v>
      </c>
      <c r="K127" s="500">
        <v>4.7899999999999998E-2</v>
      </c>
      <c r="L127" s="500">
        <v>4.7899999999999998E-2</v>
      </c>
      <c r="M127" s="500">
        <v>4.7899999999999998E-2</v>
      </c>
    </row>
    <row r="128" spans="1:13">
      <c r="A128" t="s">
        <v>202</v>
      </c>
      <c r="B128" t="s">
        <v>455</v>
      </c>
      <c r="C128" t="s">
        <v>456</v>
      </c>
      <c r="D128" t="s">
        <v>446</v>
      </c>
      <c r="E128" t="s">
        <v>206</v>
      </c>
      <c r="F128" s="500"/>
      <c r="G128" s="500"/>
      <c r="H128" s="500"/>
      <c r="I128" s="500">
        <v>4.7899999999999998E-2</v>
      </c>
      <c r="J128" s="500">
        <v>4.7899999999999998E-2</v>
      </c>
      <c r="K128" s="500">
        <v>4.7899999999999998E-2</v>
      </c>
      <c r="L128" s="500">
        <v>4.7899999999999998E-2</v>
      </c>
      <c r="M128" s="500">
        <v>4.7899999999999998E-2</v>
      </c>
    </row>
    <row r="129" spans="1:13">
      <c r="A129" t="s">
        <v>202</v>
      </c>
      <c r="B129" t="s">
        <v>457</v>
      </c>
      <c r="C129" t="s">
        <v>458</v>
      </c>
      <c r="D129" t="s">
        <v>446</v>
      </c>
      <c r="E129" t="s">
        <v>206</v>
      </c>
      <c r="F129" s="500"/>
      <c r="G129" s="500"/>
      <c r="H129" s="500"/>
      <c r="I129" s="500">
        <v>4.6300000000000001E-2</v>
      </c>
      <c r="J129" s="500">
        <v>4.6300000000000001E-2</v>
      </c>
      <c r="K129" s="500">
        <v>4.6300000000000001E-2</v>
      </c>
      <c r="L129" s="500">
        <v>4.6300000000000001E-2</v>
      </c>
      <c r="M129" s="500">
        <v>4.6300000000000001E-2</v>
      </c>
    </row>
    <row r="130" spans="1:13">
      <c r="A130" t="s">
        <v>202</v>
      </c>
      <c r="B130" t="s">
        <v>459</v>
      </c>
      <c r="C130" t="s">
        <v>460</v>
      </c>
      <c r="D130" t="s">
        <v>446</v>
      </c>
      <c r="E130" t="s">
        <v>206</v>
      </c>
      <c r="F130" s="500"/>
      <c r="G130" s="500"/>
      <c r="H130" s="500"/>
      <c r="I130" s="500">
        <v>4.6300000000000001E-2</v>
      </c>
      <c r="J130" s="500">
        <v>4.6300000000000001E-2</v>
      </c>
      <c r="K130" s="500">
        <v>4.6300000000000001E-2</v>
      </c>
      <c r="L130" s="500">
        <v>4.6300000000000001E-2</v>
      </c>
      <c r="M130" s="500">
        <v>4.6300000000000001E-2</v>
      </c>
    </row>
    <row r="131" spans="1:13">
      <c r="A131" t="s">
        <v>202</v>
      </c>
      <c r="B131" t="s">
        <v>461</v>
      </c>
      <c r="C131" t="s">
        <v>462</v>
      </c>
      <c r="D131" t="s">
        <v>446</v>
      </c>
      <c r="E131" t="s">
        <v>206</v>
      </c>
      <c r="F131" s="500"/>
      <c r="G131" s="500"/>
      <c r="H131" s="500"/>
      <c r="I131" s="500">
        <v>4.6300000000000001E-2</v>
      </c>
      <c r="J131" s="500">
        <v>4.6300000000000001E-2</v>
      </c>
      <c r="K131" s="500">
        <v>4.6300000000000001E-2</v>
      </c>
      <c r="L131" s="500">
        <v>4.6300000000000001E-2</v>
      </c>
      <c r="M131" s="500">
        <v>4.6300000000000001E-2</v>
      </c>
    </row>
    <row r="132" spans="1:13">
      <c r="A132" t="s">
        <v>202</v>
      </c>
      <c r="B132" t="s">
        <v>463</v>
      </c>
      <c r="C132" t="s">
        <v>464</v>
      </c>
      <c r="D132" t="s">
        <v>446</v>
      </c>
      <c r="E132" t="s">
        <v>206</v>
      </c>
      <c r="F132" s="500"/>
      <c r="G132" s="500"/>
      <c r="H132" s="500"/>
      <c r="I132" s="500">
        <v>7.9899999999999999E-2</v>
      </c>
      <c r="J132" s="500">
        <v>7.9899999999999999E-2</v>
      </c>
      <c r="K132" s="500">
        <v>7.9899999999999999E-2</v>
      </c>
      <c r="L132" s="500">
        <v>7.9899999999999999E-2</v>
      </c>
      <c r="M132" s="500">
        <v>7.9899999999999999E-2</v>
      </c>
    </row>
    <row r="133" spans="1:13">
      <c r="A133" t="s">
        <v>202</v>
      </c>
      <c r="B133" t="s">
        <v>465</v>
      </c>
      <c r="C133" t="s">
        <v>466</v>
      </c>
      <c r="D133" t="s">
        <v>446</v>
      </c>
      <c r="E133" t="s">
        <v>206</v>
      </c>
      <c r="F133" s="500"/>
      <c r="G133" s="500"/>
      <c r="H133" s="500"/>
      <c r="I133" s="500">
        <v>7.9899999999999999E-2</v>
      </c>
      <c r="J133" s="500">
        <v>7.9899999999999999E-2</v>
      </c>
      <c r="K133" s="500">
        <v>7.9899999999999999E-2</v>
      </c>
      <c r="L133" s="500">
        <v>7.9899999999999999E-2</v>
      </c>
      <c r="M133" s="500">
        <v>7.9899999999999999E-2</v>
      </c>
    </row>
    <row r="134" spans="1:13">
      <c r="A134" t="s">
        <v>202</v>
      </c>
      <c r="B134" t="s">
        <v>467</v>
      </c>
      <c r="C134" t="s">
        <v>468</v>
      </c>
      <c r="D134" t="s">
        <v>446</v>
      </c>
      <c r="E134" t="s">
        <v>206</v>
      </c>
      <c r="F134" s="500"/>
      <c r="G134" s="500"/>
      <c r="H134" s="500"/>
      <c r="I134" s="500">
        <v>3.1899999999999998E-2</v>
      </c>
      <c r="J134" s="500">
        <v>3.1899999999999998E-2</v>
      </c>
      <c r="K134" s="500">
        <v>3.1899999999999998E-2</v>
      </c>
      <c r="L134" s="500">
        <v>3.1899999999999998E-2</v>
      </c>
      <c r="M134" s="500">
        <v>3.1899999999999998E-2</v>
      </c>
    </row>
    <row r="135" spans="1:13">
      <c r="A135" t="s">
        <v>202</v>
      </c>
      <c r="B135" t="s">
        <v>469</v>
      </c>
      <c r="C135" t="s">
        <v>470</v>
      </c>
      <c r="D135" t="s">
        <v>446</v>
      </c>
      <c r="E135" t="s">
        <v>206</v>
      </c>
      <c r="F135" s="500"/>
      <c r="G135" s="500"/>
      <c r="H135" s="500"/>
      <c r="I135" s="500">
        <v>0</v>
      </c>
      <c r="J135" s="500">
        <v>0</v>
      </c>
      <c r="K135" s="500">
        <v>0</v>
      </c>
      <c r="L135" s="500">
        <v>0</v>
      </c>
      <c r="M135" s="500">
        <v>0</v>
      </c>
    </row>
    <row r="136" spans="1:13">
      <c r="A136" t="s">
        <v>202</v>
      </c>
      <c r="B136" t="s">
        <v>471</v>
      </c>
      <c r="C136" t="s">
        <v>472</v>
      </c>
      <c r="D136" t="s">
        <v>446</v>
      </c>
      <c r="E136" t="s">
        <v>206</v>
      </c>
      <c r="F136" s="500"/>
      <c r="G136" s="500"/>
      <c r="H136" s="500"/>
      <c r="I136" s="500">
        <v>0</v>
      </c>
      <c r="J136" s="500">
        <v>0</v>
      </c>
      <c r="K136" s="500">
        <v>0</v>
      </c>
      <c r="L136" s="500">
        <v>0</v>
      </c>
      <c r="M136" s="500">
        <v>0</v>
      </c>
    </row>
    <row r="137" spans="1:13">
      <c r="A137" t="s">
        <v>202</v>
      </c>
      <c r="B137" t="s">
        <v>473</v>
      </c>
      <c r="C137" t="s">
        <v>474</v>
      </c>
      <c r="D137" t="s">
        <v>446</v>
      </c>
      <c r="E137" t="s">
        <v>206</v>
      </c>
      <c r="F137" s="500"/>
      <c r="G137" s="500"/>
      <c r="H137" s="500"/>
      <c r="I137" s="500">
        <v>0</v>
      </c>
      <c r="J137" s="500">
        <v>0</v>
      </c>
      <c r="K137" s="500">
        <v>0</v>
      </c>
      <c r="L137" s="500">
        <v>0</v>
      </c>
      <c r="M137" s="500">
        <v>0</v>
      </c>
    </row>
    <row r="138" spans="1:13">
      <c r="A138" t="s">
        <v>202</v>
      </c>
      <c r="B138" t="s">
        <v>475</v>
      </c>
      <c r="C138" t="s">
        <v>476</v>
      </c>
      <c r="D138" t="s">
        <v>255</v>
      </c>
      <c r="E138" t="s">
        <v>206</v>
      </c>
      <c r="F138" s="499"/>
      <c r="G138" s="499"/>
      <c r="H138" s="499">
        <v>299.83946551815097</v>
      </c>
      <c r="I138" s="499"/>
      <c r="J138" s="499"/>
      <c r="K138" s="499"/>
      <c r="L138" s="499"/>
      <c r="M138" s="499"/>
    </row>
    <row r="139" spans="1:13">
      <c r="A139" t="s">
        <v>202</v>
      </c>
      <c r="B139" t="s">
        <v>477</v>
      </c>
      <c r="C139" t="s">
        <v>478</v>
      </c>
      <c r="D139" t="s">
        <v>255</v>
      </c>
      <c r="E139" t="s">
        <v>206</v>
      </c>
      <c r="F139" s="499"/>
      <c r="G139" s="499"/>
      <c r="H139" s="499">
        <v>1701.1679379105999</v>
      </c>
      <c r="I139" s="499"/>
      <c r="J139" s="499"/>
      <c r="K139" s="499"/>
      <c r="L139" s="499"/>
      <c r="M139" s="499"/>
    </row>
    <row r="140" spans="1:13">
      <c r="A140" t="s">
        <v>202</v>
      </c>
      <c r="B140" t="s">
        <v>479</v>
      </c>
      <c r="C140" t="s">
        <v>480</v>
      </c>
      <c r="D140" t="s">
        <v>255</v>
      </c>
      <c r="E140" t="s">
        <v>206</v>
      </c>
      <c r="F140" s="499"/>
      <c r="G140" s="499"/>
      <c r="H140" s="499">
        <v>1831.48458591292</v>
      </c>
      <c r="I140" s="499"/>
      <c r="J140" s="499"/>
      <c r="K140" s="499"/>
      <c r="L140" s="499"/>
      <c r="M140" s="499"/>
    </row>
    <row r="141" spans="1:13">
      <c r="A141" t="s">
        <v>202</v>
      </c>
      <c r="B141" t="s">
        <v>481</v>
      </c>
      <c r="C141" t="s">
        <v>482</v>
      </c>
      <c r="D141" t="s">
        <v>255</v>
      </c>
      <c r="E141" t="s">
        <v>206</v>
      </c>
      <c r="F141" s="499"/>
      <c r="G141" s="499"/>
      <c r="H141" s="499">
        <v>137.99804774021399</v>
      </c>
      <c r="I141" s="499"/>
      <c r="J141" s="499"/>
      <c r="K141" s="499"/>
      <c r="L141" s="499"/>
      <c r="M141" s="499"/>
    </row>
    <row r="142" spans="1:13">
      <c r="A142" t="s">
        <v>202</v>
      </c>
      <c r="B142" t="s">
        <v>483</v>
      </c>
      <c r="C142" t="s">
        <v>484</v>
      </c>
      <c r="D142" t="s">
        <v>255</v>
      </c>
      <c r="E142" t="s">
        <v>206</v>
      </c>
      <c r="F142" s="499"/>
      <c r="G142" s="499"/>
      <c r="H142" s="499">
        <v>0</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19D03-F1B0-48C5-8454-2E574387FDEC}">
  <dimension ref="A1:B20"/>
  <sheetViews>
    <sheetView workbookViewId="0"/>
  </sheetViews>
  <sheetFormatPr defaultRowHeight="14.25"/>
  <cols>
    <col min="1" max="1" width="26.5" bestFit="1" customWidth="1"/>
  </cols>
  <sheetData>
    <row r="1" spans="1:2">
      <c r="A1" t="s">
        <v>485</v>
      </c>
      <c r="B1" t="s">
        <v>486</v>
      </c>
    </row>
    <row r="2" spans="1:2">
      <c r="A2" t="s">
        <v>487</v>
      </c>
      <c r="B2" t="s">
        <v>488</v>
      </c>
    </row>
    <row r="3" spans="1:2">
      <c r="A3" t="s">
        <v>489</v>
      </c>
      <c r="B3" t="s">
        <v>490</v>
      </c>
    </row>
    <row r="4" spans="1:2">
      <c r="A4" t="s">
        <v>491</v>
      </c>
      <c r="B4" t="s">
        <v>492</v>
      </c>
    </row>
    <row r="5" spans="1:2">
      <c r="A5" t="s">
        <v>493</v>
      </c>
      <c r="B5" t="s">
        <v>494</v>
      </c>
    </row>
    <row r="6" spans="1:2">
      <c r="A6" t="s">
        <v>495</v>
      </c>
      <c r="B6" t="s">
        <v>492</v>
      </c>
    </row>
    <row r="7" spans="1:2">
      <c r="A7" t="s">
        <v>496</v>
      </c>
      <c r="B7" t="s">
        <v>494</v>
      </c>
    </row>
    <row r="8" spans="1:2">
      <c r="A8" t="s">
        <v>497</v>
      </c>
      <c r="B8" t="s">
        <v>498</v>
      </c>
    </row>
    <row r="9" spans="1:2">
      <c r="A9" t="s">
        <v>499</v>
      </c>
      <c r="B9" t="s">
        <v>500</v>
      </c>
    </row>
    <row r="10" spans="1:2">
      <c r="A10" t="s">
        <v>501</v>
      </c>
      <c r="B10" t="s">
        <v>502</v>
      </c>
    </row>
    <row r="11" spans="1:2">
      <c r="A11" t="s">
        <v>503</v>
      </c>
      <c r="B11" t="s">
        <v>504</v>
      </c>
    </row>
    <row r="12" spans="1:2">
      <c r="A12" t="s">
        <v>505</v>
      </c>
      <c r="B12" t="s">
        <v>506</v>
      </c>
    </row>
    <row r="13" spans="1:2">
      <c r="A13" t="s">
        <v>507</v>
      </c>
      <c r="B13" t="s">
        <v>508</v>
      </c>
    </row>
    <row r="14" spans="1:2">
      <c r="A14" t="s">
        <v>509</v>
      </c>
      <c r="B14" t="s">
        <v>510</v>
      </c>
    </row>
    <row r="15" spans="1:2">
      <c r="A15" t="s">
        <v>511</v>
      </c>
      <c r="B15" t="s">
        <v>512</v>
      </c>
    </row>
    <row r="16" spans="1:2">
      <c r="A16" t="s">
        <v>513</v>
      </c>
      <c r="B16" t="s">
        <v>514</v>
      </c>
    </row>
    <row r="17" spans="1:2">
      <c r="A17" t="s">
        <v>515</v>
      </c>
      <c r="B17" t="s">
        <v>516</v>
      </c>
    </row>
    <row r="18" spans="1:2">
      <c r="A18" t="s">
        <v>517</v>
      </c>
      <c r="B18" t="s">
        <v>516</v>
      </c>
    </row>
    <row r="19" spans="1:2">
      <c r="A19" t="s">
        <v>518</v>
      </c>
      <c r="B19" t="s">
        <v>519</v>
      </c>
    </row>
    <row r="20" spans="1:2">
      <c r="A20" t="s">
        <v>520</v>
      </c>
      <c r="B20" t="s">
        <v>521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zoomScaleNormal="100" workbookViewId="0">
      <pane ySplit="5" topLeftCell="A196" activePane="bottomLeft" state="frozen"/>
      <selection pane="bottomLeft" activeCell="M211" sqref="M211"/>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2" t="e">
        <f ca="1" xml:space="preserve"> RIGHT(CELL("filename", $A$1), LEN(CELL("filename", $A$1)) - SEARCH("]", CELL("filename", $A$1)))</f>
        <v>#VALUE!</v>
      </c>
      <c r="B1" s="166"/>
      <c r="C1" s="2"/>
      <c r="D1" s="2"/>
      <c r="E1" s="2"/>
      <c r="F1" s="2"/>
      <c r="G1" s="2"/>
      <c r="H1" s="501" t="str">
        <f>Inp!$F$10</f>
        <v>Northumbrian Water</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524</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525</v>
      </c>
      <c r="F9" s="391" t="str">
        <f xml:space="preserve"> F_Inputs!$A$4</f>
        <v>NES</v>
      </c>
      <c r="G9" s="34" t="s">
        <v>526</v>
      </c>
      <c r="H9" s="34"/>
      <c r="I9" s="38"/>
      <c r="J9" s="34"/>
      <c r="K9" s="34"/>
      <c r="L9" s="34"/>
      <c r="M9" s="34"/>
      <c r="N9" s="34"/>
      <c r="O9" s="34"/>
      <c r="P9" s="34"/>
      <c r="Q9" s="34"/>
      <c r="R9" s="34"/>
      <c r="S9" s="34"/>
      <c r="T9" s="34"/>
    </row>
    <row r="10" spans="1:20" s="37" customFormat="1">
      <c r="A10" s="34"/>
      <c r="B10" s="42"/>
      <c r="C10" s="34"/>
      <c r="D10" s="34"/>
      <c r="E10" s="34" t="s">
        <v>527</v>
      </c>
      <c r="F10" s="41" t="str">
        <f>INDEX(Validation!C4:C22, MATCH($F$9, Validation!B4:B22, 0))</f>
        <v>Northumbrian Water</v>
      </c>
      <c r="G10" s="34"/>
      <c r="H10" s="34"/>
      <c r="I10" s="38"/>
      <c r="J10" s="34"/>
      <c r="K10" s="34"/>
      <c r="L10" s="34"/>
      <c r="M10" s="34"/>
      <c r="N10" s="34"/>
      <c r="O10" s="34"/>
      <c r="P10" s="34"/>
      <c r="Q10" s="34"/>
      <c r="R10" s="34"/>
      <c r="S10" s="34"/>
      <c r="T10" s="34"/>
    </row>
    <row r="11" spans="1:20" s="37" customFormat="1">
      <c r="A11" s="34"/>
      <c r="B11" s="42"/>
      <c r="C11" s="34"/>
      <c r="D11" s="34"/>
      <c r="E11" s="34" t="s">
        <v>528</v>
      </c>
      <c r="F11" s="34" t="str">
        <f xml:space="preserve"> IF($F$9=Validation!$B$5, Validation!$D$9, IF(OR($F$9=Validation!$B$8, $F$9=Validation!$B$16, $F$9=Validation!$B$18), Validation!$D$7, Validation!$D$5))</f>
        <v>CMA appellant company</v>
      </c>
      <c r="G11" s="34"/>
      <c r="H11" s="34"/>
      <c r="I11" s="38"/>
      <c r="J11" s="34"/>
      <c r="K11" s="34"/>
      <c r="L11" s="34"/>
      <c r="M11" s="34"/>
      <c r="N11" s="34"/>
      <c r="O11" s="34"/>
      <c r="P11" s="34"/>
      <c r="Q11" s="34"/>
      <c r="R11" s="34"/>
      <c r="S11" s="34"/>
      <c r="T11" s="34"/>
    </row>
    <row r="12" spans="1:20" s="37" customFormat="1">
      <c r="A12" s="34"/>
      <c r="B12" s="42"/>
      <c r="C12" s="34"/>
      <c r="D12" s="34"/>
      <c r="E12" s="34" t="s">
        <v>529</v>
      </c>
      <c r="F12" s="34" t="str">
        <f xml:space="preserve"> CLEAR_SHEET!$B$4</f>
        <v>CMARun1: CMA final redeterminations_XLSPF</v>
      </c>
      <c r="G12" s="34"/>
      <c r="H12" s="34"/>
      <c r="I12" s="38"/>
      <c r="J12" s="34"/>
      <c r="K12" s="34"/>
      <c r="L12" s="34"/>
      <c r="M12" s="34"/>
      <c r="N12" s="34"/>
      <c r="O12" s="34"/>
      <c r="P12" s="34"/>
      <c r="Q12" s="34"/>
      <c r="R12" s="34"/>
      <c r="S12" s="34"/>
      <c r="T12" s="34"/>
    </row>
    <row r="13" spans="1:20" s="37" customFormat="1" ht="27" customHeight="1">
      <c r="A13" s="34"/>
      <c r="B13" s="42"/>
      <c r="C13" s="86" t="s">
        <v>530</v>
      </c>
      <c r="D13" s="34"/>
      <c r="E13" s="34" t="s">
        <v>531</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532</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533</v>
      </c>
      <c r="F17" s="265">
        <v>2023</v>
      </c>
      <c r="G17" s="34" t="s">
        <v>534</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535</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536</v>
      </c>
      <c r="F21" s="40" t="s">
        <v>194</v>
      </c>
      <c r="G21" s="34" t="s">
        <v>537</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538</v>
      </c>
      <c r="B23" s="168"/>
    </row>
    <row r="24" spans="1:20" s="37" customFormat="1">
      <c r="A24" s="33"/>
      <c r="B24" s="168"/>
      <c r="C24" s="33" t="s">
        <v>539</v>
      </c>
      <c r="D24" s="33"/>
      <c r="E24" s="33" t="s">
        <v>192</v>
      </c>
      <c r="F24" s="33"/>
      <c r="G24" s="33" t="s">
        <v>193</v>
      </c>
      <c r="H24" s="33"/>
      <c r="I24" s="33"/>
      <c r="J24" s="33" t="s">
        <v>194</v>
      </c>
      <c r="K24" s="33" t="s">
        <v>195</v>
      </c>
      <c r="L24" s="33" t="s">
        <v>196</v>
      </c>
      <c r="M24" s="33" t="s">
        <v>197</v>
      </c>
      <c r="N24" s="33" t="s">
        <v>198</v>
      </c>
      <c r="O24" s="33" t="s">
        <v>199</v>
      </c>
      <c r="P24" s="33" t="s">
        <v>200</v>
      </c>
      <c r="Q24" s="33" t="s">
        <v>201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540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203</v>
      </c>
      <c r="D27" s="34"/>
      <c r="E27" s="36" t="s">
        <v>541</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207</v>
      </c>
      <c r="D28" s="34"/>
      <c r="E28" s="36" t="s">
        <v>542</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209</v>
      </c>
      <c r="D29" s="34"/>
      <c r="E29" s="36" t="s">
        <v>543</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211</v>
      </c>
      <c r="D30" s="34"/>
      <c r="E30" s="36" t="s">
        <v>544</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213</v>
      </c>
      <c r="D31" s="34"/>
      <c r="E31" s="36" t="s">
        <v>545</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215</v>
      </c>
      <c r="D32" s="34"/>
      <c r="E32" s="36" t="s">
        <v>546</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217</v>
      </c>
      <c r="D33" s="34"/>
      <c r="E33" s="36" t="s">
        <v>547</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219</v>
      </c>
      <c r="D34" s="34"/>
      <c r="E34" s="36" t="s">
        <v>548</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221</v>
      </c>
      <c r="D35" s="34"/>
      <c r="E35" s="36" t="s">
        <v>549</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223</v>
      </c>
      <c r="D36" s="34"/>
      <c r="E36" s="36" t="s">
        <v>550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225</v>
      </c>
      <c r="D37" s="34"/>
      <c r="E37" s="36" t="s">
        <v>551</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227</v>
      </c>
      <c r="D38" s="34"/>
      <c r="E38" s="36" t="s">
        <v>552</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553</v>
      </c>
      <c r="C40" s="34"/>
      <c r="E40" s="43"/>
      <c r="F40" s="36"/>
      <c r="G40" s="36"/>
      <c r="H40" s="36"/>
      <c r="I40" s="34"/>
      <c r="J40" s="173"/>
      <c r="K40" s="173"/>
      <c r="L40" s="173"/>
      <c r="M40" s="173"/>
      <c r="N40" s="173"/>
      <c r="O40" s="173"/>
      <c r="P40" s="173"/>
      <c r="Q40" s="173"/>
      <c r="R40" s="36"/>
      <c r="S40" s="36"/>
      <c r="T40" s="34"/>
    </row>
    <row r="41" spans="1:20" s="37" customFormat="1">
      <c r="A41" s="34"/>
      <c r="B41" s="42"/>
      <c r="C41" s="34" t="s">
        <v>229</v>
      </c>
      <c r="D41" s="43"/>
      <c r="E41" s="36" t="s">
        <v>554</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231</v>
      </c>
      <c r="D42" s="43"/>
      <c r="E42" s="36" t="s">
        <v>555</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233</v>
      </c>
      <c r="D43" s="43"/>
      <c r="E43" s="36" t="s">
        <v>556</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235</v>
      </c>
      <c r="D44" s="43"/>
      <c r="E44" s="36" t="s">
        <v>557</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237</v>
      </c>
      <c r="D45" s="43"/>
      <c r="E45" s="36" t="s">
        <v>558</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239</v>
      </c>
      <c r="D46" s="43"/>
      <c r="E46" s="36" t="s">
        <v>559</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241</v>
      </c>
      <c r="D47" s="43"/>
      <c r="E47" s="36" t="s">
        <v>560</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243</v>
      </c>
      <c r="D48" s="43"/>
      <c r="E48" s="36" t="s">
        <v>561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245</v>
      </c>
      <c r="D49" s="43"/>
      <c r="E49" s="36" t="s">
        <v>562</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247</v>
      </c>
      <c r="D50" s="43"/>
      <c r="E50" s="36" t="s">
        <v>563</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249</v>
      </c>
      <c r="D51" s="43"/>
      <c r="E51" s="36" t="s">
        <v>564</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251</v>
      </c>
      <c r="D52" s="43"/>
      <c r="E52" s="36" t="s">
        <v>565</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566</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567</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568</v>
      </c>
      <c r="F58" s="36"/>
      <c r="G58" s="28" t="s">
        <v>20</v>
      </c>
      <c r="H58" s="36"/>
      <c r="I58" s="34"/>
      <c r="J58" s="244">
        <v>270.60000000000002</v>
      </c>
      <c r="K58" s="244">
        <v>279.7</v>
      </c>
      <c r="L58" s="244">
        <v>288.2</v>
      </c>
      <c r="M58" s="244">
        <v>292.60000000000002</v>
      </c>
      <c r="N58" s="385">
        <v>301.10000000000002</v>
      </c>
      <c r="O58" s="385">
        <v>334.6</v>
      </c>
      <c r="P58" s="385"/>
      <c r="Q58" s="385"/>
      <c r="R58" s="45"/>
      <c r="S58" s="45"/>
      <c r="T58" s="45"/>
    </row>
    <row r="59" spans="1:20" s="37" customFormat="1">
      <c r="A59" s="34"/>
      <c r="B59" s="42"/>
      <c r="C59" s="34"/>
      <c r="D59" s="34"/>
      <c r="E59" s="36" t="s">
        <v>569</v>
      </c>
      <c r="F59" s="36"/>
      <c r="G59" s="28" t="s">
        <v>20</v>
      </c>
      <c r="H59" s="36"/>
      <c r="I59" s="34"/>
      <c r="J59" s="244">
        <v>271.7</v>
      </c>
      <c r="K59" s="244">
        <v>280.7</v>
      </c>
      <c r="L59" s="244">
        <v>289.2</v>
      </c>
      <c r="M59" s="244">
        <v>292.2</v>
      </c>
      <c r="N59" s="385">
        <v>301.89999999999998</v>
      </c>
      <c r="O59" s="385">
        <v>337.1</v>
      </c>
      <c r="P59" s="385"/>
      <c r="Q59" s="385"/>
      <c r="R59" s="45"/>
      <c r="S59" s="45"/>
      <c r="T59" s="45"/>
    </row>
    <row r="60" spans="1:20" s="37" customFormat="1">
      <c r="A60" s="34"/>
      <c r="B60" s="42"/>
      <c r="C60" s="34"/>
      <c r="D60" s="34"/>
      <c r="E60" s="36" t="s">
        <v>570</v>
      </c>
      <c r="F60" s="36"/>
      <c r="G60" s="28" t="s">
        <v>20</v>
      </c>
      <c r="H60" s="36"/>
      <c r="I60" s="34"/>
      <c r="J60" s="244">
        <v>272.3</v>
      </c>
      <c r="K60" s="244">
        <v>281.5</v>
      </c>
      <c r="L60" s="244">
        <v>289.60000000000002</v>
      </c>
      <c r="M60" s="244">
        <v>292.7</v>
      </c>
      <c r="N60" s="385">
        <v>304</v>
      </c>
      <c r="O60" s="385">
        <v>340</v>
      </c>
      <c r="P60" s="385"/>
      <c r="Q60" s="385"/>
      <c r="R60" s="45"/>
      <c r="S60" s="45"/>
      <c r="T60" s="45"/>
    </row>
    <row r="61" spans="1:20" s="37" customFormat="1">
      <c r="A61" s="34"/>
      <c r="B61" s="42"/>
      <c r="C61" s="34"/>
      <c r="D61" s="34"/>
      <c r="E61" s="36" t="s">
        <v>571</v>
      </c>
      <c r="F61" s="36"/>
      <c r="G61" s="28" t="s">
        <v>20</v>
      </c>
      <c r="H61" s="36"/>
      <c r="I61" s="34"/>
      <c r="J61" s="244">
        <v>272.89999999999998</v>
      </c>
      <c r="K61" s="244">
        <v>281.7</v>
      </c>
      <c r="L61" s="244">
        <v>289.5</v>
      </c>
      <c r="M61" s="244">
        <v>294.2</v>
      </c>
      <c r="N61" s="385">
        <v>305.5</v>
      </c>
      <c r="O61" s="385">
        <v>343.2</v>
      </c>
      <c r="P61" s="385"/>
      <c r="Q61" s="385"/>
      <c r="R61" s="45"/>
      <c r="S61" s="45"/>
      <c r="T61" s="45"/>
    </row>
    <row r="62" spans="1:20" s="37" customFormat="1">
      <c r="A62" s="34"/>
      <c r="B62" s="42"/>
      <c r="C62" s="34"/>
      <c r="D62" s="34"/>
      <c r="E62" s="36" t="s">
        <v>572</v>
      </c>
      <c r="F62" s="36"/>
      <c r="G62" s="28" t="s">
        <v>20</v>
      </c>
      <c r="H62" s="36"/>
      <c r="I62" s="34"/>
      <c r="J62" s="244">
        <v>274.7</v>
      </c>
      <c r="K62" s="244">
        <v>284.2</v>
      </c>
      <c r="L62" s="244">
        <v>291.7</v>
      </c>
      <c r="M62" s="244">
        <v>293.3</v>
      </c>
      <c r="N62" s="385">
        <v>307.39999999999998</v>
      </c>
      <c r="O62" s="385">
        <v>345.2</v>
      </c>
      <c r="P62" s="385"/>
      <c r="Q62" s="385"/>
      <c r="R62" s="45"/>
      <c r="S62" s="45"/>
      <c r="T62" s="45"/>
    </row>
    <row r="63" spans="1:20" s="37" customFormat="1">
      <c r="A63" s="34"/>
      <c r="B63" s="42"/>
      <c r="C63" s="34"/>
      <c r="D63" s="34"/>
      <c r="E63" s="36" t="s">
        <v>573</v>
      </c>
      <c r="F63" s="36"/>
      <c r="G63" s="28" t="s">
        <v>20</v>
      </c>
      <c r="H63" s="36"/>
      <c r="I63" s="34"/>
      <c r="J63" s="244">
        <v>275.10000000000002</v>
      </c>
      <c r="K63" s="244">
        <v>284.10000000000002</v>
      </c>
      <c r="L63" s="244">
        <v>291</v>
      </c>
      <c r="M63" s="244">
        <v>294.3</v>
      </c>
      <c r="N63" s="385">
        <v>308.60000000000002</v>
      </c>
      <c r="O63" s="385">
        <v>347.6</v>
      </c>
      <c r="P63" s="385"/>
      <c r="Q63" s="385"/>
      <c r="R63" s="45"/>
      <c r="S63" s="45"/>
      <c r="T63" s="45"/>
    </row>
    <row r="64" spans="1:20" s="37" customFormat="1">
      <c r="A64" s="34"/>
      <c r="B64" s="42"/>
      <c r="C64" s="34"/>
      <c r="D64" s="34"/>
      <c r="E64" s="36" t="s">
        <v>574</v>
      </c>
      <c r="F64" s="36"/>
      <c r="G64" s="28" t="s">
        <v>20</v>
      </c>
      <c r="H64" s="36"/>
      <c r="I64" s="34"/>
      <c r="J64" s="244">
        <v>275.3</v>
      </c>
      <c r="K64" s="244">
        <v>284.5</v>
      </c>
      <c r="L64" s="244">
        <v>290.39999999999998</v>
      </c>
      <c r="M64" s="244">
        <v>294.3</v>
      </c>
      <c r="N64" s="385">
        <v>312</v>
      </c>
      <c r="O64" s="385">
        <v>356.2</v>
      </c>
      <c r="P64" s="385"/>
      <c r="Q64" s="385"/>
      <c r="R64" s="45"/>
      <c r="S64" s="45"/>
      <c r="T64" s="45"/>
    </row>
    <row r="65" spans="1:20" s="37" customFormat="1">
      <c r="A65" s="34"/>
      <c r="B65" s="42"/>
      <c r="C65" s="34"/>
      <c r="D65" s="34"/>
      <c r="E65" s="36" t="s">
        <v>575</v>
      </c>
      <c r="F65" s="36"/>
      <c r="G65" s="28" t="s">
        <v>20</v>
      </c>
      <c r="H65" s="36"/>
      <c r="I65" s="34"/>
      <c r="J65" s="244">
        <v>275.8</v>
      </c>
      <c r="K65" s="244">
        <v>284.60000000000002</v>
      </c>
      <c r="L65" s="244">
        <v>291</v>
      </c>
      <c r="M65" s="244">
        <v>293.5</v>
      </c>
      <c r="N65" s="385">
        <v>314.3</v>
      </c>
      <c r="O65" s="385">
        <v>358.3</v>
      </c>
      <c r="P65" s="385"/>
      <c r="Q65" s="385"/>
      <c r="R65" s="45"/>
      <c r="S65" s="45"/>
      <c r="T65" s="45"/>
    </row>
    <row r="66" spans="1:20" s="37" customFormat="1">
      <c r="A66" s="34"/>
      <c r="B66" s="42"/>
      <c r="C66" s="34"/>
      <c r="D66" s="34"/>
      <c r="E66" s="36" t="s">
        <v>576</v>
      </c>
      <c r="F66" s="36"/>
      <c r="G66" s="28" t="s">
        <v>20</v>
      </c>
      <c r="H66" s="36"/>
      <c r="I66" s="34"/>
      <c r="J66" s="244">
        <v>278.10000000000002</v>
      </c>
      <c r="K66" s="244">
        <v>285.60000000000002</v>
      </c>
      <c r="L66" s="244">
        <v>291.89999999999998</v>
      </c>
      <c r="M66" s="244">
        <v>295.39999999999998</v>
      </c>
      <c r="N66" s="385">
        <v>317.7</v>
      </c>
      <c r="O66" s="385">
        <v>360.4</v>
      </c>
      <c r="P66" s="385"/>
      <c r="Q66" s="385"/>
      <c r="R66" s="45"/>
      <c r="S66" s="45"/>
      <c r="T66" s="45"/>
    </row>
    <row r="67" spans="1:20" s="37" customFormat="1">
      <c r="A67" s="34"/>
      <c r="B67" s="42"/>
      <c r="C67" s="34"/>
      <c r="D67" s="34"/>
      <c r="E67" s="36" t="s">
        <v>577</v>
      </c>
      <c r="F67" s="36"/>
      <c r="G67" s="28" t="s">
        <v>20</v>
      </c>
      <c r="H67" s="36"/>
      <c r="I67" s="34"/>
      <c r="J67" s="244">
        <v>276</v>
      </c>
      <c r="K67" s="244">
        <v>283</v>
      </c>
      <c r="L67" s="244">
        <v>290.60000000000002</v>
      </c>
      <c r="M67" s="244">
        <v>294.60000000000002</v>
      </c>
      <c r="N67" s="385">
        <v>317.7</v>
      </c>
      <c r="O67" s="385">
        <v>360.3</v>
      </c>
      <c r="P67" s="385"/>
      <c r="Q67" s="385"/>
      <c r="R67" s="45"/>
      <c r="S67" s="45"/>
      <c r="T67" s="45"/>
    </row>
    <row r="68" spans="1:20" s="37" customFormat="1">
      <c r="A68" s="34"/>
      <c r="B68" s="42"/>
      <c r="C68" s="34"/>
      <c r="D68" s="34"/>
      <c r="E68" s="36" t="s">
        <v>578</v>
      </c>
      <c r="F68" s="36"/>
      <c r="G68" s="28" t="s">
        <v>20</v>
      </c>
      <c r="H68" s="36"/>
      <c r="I68" s="34"/>
      <c r="J68" s="244">
        <v>278.10000000000002</v>
      </c>
      <c r="K68" s="244">
        <v>285</v>
      </c>
      <c r="L68" s="244">
        <v>292</v>
      </c>
      <c r="M68" s="244">
        <v>296</v>
      </c>
      <c r="N68" s="385">
        <v>320.2</v>
      </c>
      <c r="O68" s="385">
        <v>364.5</v>
      </c>
      <c r="P68" s="385"/>
      <c r="Q68" s="385"/>
      <c r="R68" s="45"/>
      <c r="S68" s="45"/>
      <c r="T68" s="45"/>
    </row>
    <row r="69" spans="1:20" s="37" customFormat="1">
      <c r="A69" s="34"/>
      <c r="B69" s="42"/>
      <c r="C69" s="34"/>
      <c r="D69" s="34"/>
      <c r="E69" s="36" t="s">
        <v>579</v>
      </c>
      <c r="F69" s="36"/>
      <c r="G69" s="28" t="s">
        <v>20</v>
      </c>
      <c r="H69" s="36"/>
      <c r="I69" s="34"/>
      <c r="J69" s="244">
        <v>278.3</v>
      </c>
      <c r="K69" s="244">
        <v>285.10000000000002</v>
      </c>
      <c r="L69" s="244">
        <v>292.60000000000002</v>
      </c>
      <c r="M69" s="244">
        <v>296.89999999999998</v>
      </c>
      <c r="N69" s="385">
        <v>323.5</v>
      </c>
      <c r="O69" s="385">
        <v>367.2</v>
      </c>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580</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581</v>
      </c>
      <c r="F72" s="36"/>
      <c r="G72" s="28" t="s">
        <v>20</v>
      </c>
      <c r="H72" s="36"/>
      <c r="I72" s="34"/>
      <c r="J72" s="244">
        <v>103.2</v>
      </c>
      <c r="K72" s="244">
        <v>105.5</v>
      </c>
      <c r="L72" s="244">
        <v>107.6</v>
      </c>
      <c r="M72" s="244">
        <v>108.6</v>
      </c>
      <c r="N72" s="385">
        <v>110.4</v>
      </c>
      <c r="O72" s="385">
        <v>119</v>
      </c>
      <c r="P72" s="385"/>
      <c r="Q72" s="385"/>
      <c r="R72" s="45"/>
      <c r="S72" s="45"/>
      <c r="T72" s="45"/>
    </row>
    <row r="73" spans="1:20" s="37" customFormat="1">
      <c r="A73" s="34"/>
      <c r="B73" s="42"/>
      <c r="C73" s="34"/>
      <c r="D73" s="43"/>
      <c r="E73" s="36" t="s">
        <v>582</v>
      </c>
      <c r="F73" s="36"/>
      <c r="G73" s="28" t="s">
        <v>20</v>
      </c>
      <c r="H73" s="36"/>
      <c r="I73" s="34"/>
      <c r="J73" s="244">
        <v>103.5</v>
      </c>
      <c r="K73" s="244">
        <v>105.9</v>
      </c>
      <c r="L73" s="244">
        <v>107.9</v>
      </c>
      <c r="M73" s="244">
        <v>108.6</v>
      </c>
      <c r="N73" s="385">
        <v>111</v>
      </c>
      <c r="O73" s="385">
        <v>119.7</v>
      </c>
      <c r="P73" s="385"/>
      <c r="Q73" s="385"/>
      <c r="R73" s="45"/>
      <c r="S73" s="45"/>
      <c r="T73" s="45"/>
    </row>
    <row r="74" spans="1:20" s="37" customFormat="1">
      <c r="A74" s="34"/>
      <c r="B74" s="42"/>
      <c r="C74" s="34"/>
      <c r="D74" s="43"/>
      <c r="E74" s="36" t="s">
        <v>583</v>
      </c>
      <c r="F74" s="36"/>
      <c r="G74" s="28" t="s">
        <v>20</v>
      </c>
      <c r="H74" s="36"/>
      <c r="I74" s="34"/>
      <c r="J74" s="244">
        <v>103.5</v>
      </c>
      <c r="K74" s="244">
        <v>105.9</v>
      </c>
      <c r="L74" s="244">
        <v>107.9</v>
      </c>
      <c r="M74" s="244">
        <v>108.8</v>
      </c>
      <c r="N74" s="385">
        <v>111.4</v>
      </c>
      <c r="O74" s="385">
        <v>120.5</v>
      </c>
      <c r="P74" s="385"/>
      <c r="Q74" s="385"/>
      <c r="R74" s="45"/>
      <c r="S74" s="45"/>
      <c r="T74" s="45"/>
    </row>
    <row r="75" spans="1:20" s="37" customFormat="1">
      <c r="A75" s="34"/>
      <c r="B75" s="42"/>
      <c r="C75" s="34"/>
      <c r="D75" s="43"/>
      <c r="E75" s="36" t="s">
        <v>584</v>
      </c>
      <c r="F75" s="36"/>
      <c r="G75" s="28" t="s">
        <v>20</v>
      </c>
      <c r="H75" s="36"/>
      <c r="I75" s="34"/>
      <c r="J75" s="244">
        <v>103.5</v>
      </c>
      <c r="K75" s="244">
        <v>105.9</v>
      </c>
      <c r="L75" s="244">
        <v>108</v>
      </c>
      <c r="M75" s="244">
        <v>109.2</v>
      </c>
      <c r="N75" s="385">
        <v>111.4</v>
      </c>
      <c r="O75" s="385">
        <v>121.2</v>
      </c>
      <c r="P75" s="385"/>
      <c r="Q75" s="385"/>
      <c r="R75" s="45"/>
      <c r="S75" s="45"/>
      <c r="T75" s="45"/>
    </row>
    <row r="76" spans="1:20" s="37" customFormat="1">
      <c r="A76" s="34"/>
      <c r="B76" s="42"/>
      <c r="C76" s="34"/>
      <c r="D76" s="43"/>
      <c r="E76" s="36" t="s">
        <v>585</v>
      </c>
      <c r="F76" s="36"/>
      <c r="G76" s="28" t="s">
        <v>20</v>
      </c>
      <c r="H76" s="36"/>
      <c r="I76" s="34"/>
      <c r="J76" s="244">
        <v>104</v>
      </c>
      <c r="K76" s="244">
        <v>106.5</v>
      </c>
      <c r="L76" s="244">
        <v>108.3</v>
      </c>
      <c r="M76" s="244">
        <v>108.8</v>
      </c>
      <c r="N76" s="385">
        <v>112.1</v>
      </c>
      <c r="O76" s="385">
        <v>121.8</v>
      </c>
      <c r="P76" s="385"/>
      <c r="Q76" s="385"/>
      <c r="R76" s="45"/>
      <c r="S76" s="45"/>
      <c r="T76" s="45"/>
    </row>
    <row r="77" spans="1:20" s="37" customFormat="1">
      <c r="A77" s="34"/>
      <c r="B77" s="42"/>
      <c r="C77" s="34"/>
      <c r="D77" s="43"/>
      <c r="E77" s="36" t="s">
        <v>586</v>
      </c>
      <c r="F77" s="36"/>
      <c r="G77" s="28" t="s">
        <v>20</v>
      </c>
      <c r="H77" s="36"/>
      <c r="I77" s="34"/>
      <c r="J77" s="244">
        <v>104.3</v>
      </c>
      <c r="K77" s="244">
        <v>106.6</v>
      </c>
      <c r="L77" s="244">
        <v>108.4</v>
      </c>
      <c r="M77" s="244">
        <v>109.2</v>
      </c>
      <c r="N77" s="385">
        <v>112.4</v>
      </c>
      <c r="O77" s="385">
        <v>122.3</v>
      </c>
      <c r="P77" s="385"/>
      <c r="Q77" s="385"/>
      <c r="R77" s="45"/>
      <c r="S77" s="45"/>
      <c r="T77" s="45"/>
    </row>
    <row r="78" spans="1:20" s="37" customFormat="1">
      <c r="A78" s="34"/>
      <c r="B78" s="42"/>
      <c r="C78" s="34"/>
      <c r="D78" s="43"/>
      <c r="E78" s="36" t="s">
        <v>587</v>
      </c>
      <c r="F78" s="36"/>
      <c r="G78" s="28" t="s">
        <v>20</v>
      </c>
      <c r="H78" s="36"/>
      <c r="I78" s="34"/>
      <c r="J78" s="244">
        <v>104.4</v>
      </c>
      <c r="K78" s="244">
        <v>106.7</v>
      </c>
      <c r="L78" s="244">
        <v>108.3</v>
      </c>
      <c r="M78" s="244">
        <v>109.2</v>
      </c>
      <c r="N78" s="385">
        <v>113.4</v>
      </c>
      <c r="O78" s="385">
        <v>124.3</v>
      </c>
      <c r="P78" s="385"/>
      <c r="Q78" s="385"/>
      <c r="R78" s="45"/>
      <c r="S78" s="45"/>
      <c r="T78" s="45"/>
    </row>
    <row r="79" spans="1:20" s="37" customFormat="1">
      <c r="A79" s="34"/>
      <c r="B79" s="42"/>
      <c r="C79" s="34"/>
      <c r="D79" s="43"/>
      <c r="E79" s="36" t="s">
        <v>588</v>
      </c>
      <c r="F79" s="36"/>
      <c r="G79" s="28" t="s">
        <v>20</v>
      </c>
      <c r="H79" s="36"/>
      <c r="I79" s="34"/>
      <c r="J79" s="244">
        <v>104.7</v>
      </c>
      <c r="K79" s="244">
        <v>106.9</v>
      </c>
      <c r="L79" s="244">
        <v>108.5</v>
      </c>
      <c r="M79" s="244">
        <v>109.1</v>
      </c>
      <c r="N79" s="385">
        <v>114.1</v>
      </c>
      <c r="O79" s="385">
        <v>124.8</v>
      </c>
      <c r="P79" s="385"/>
      <c r="Q79" s="385"/>
      <c r="R79" s="45"/>
      <c r="S79" s="45"/>
      <c r="T79" s="45"/>
    </row>
    <row r="80" spans="1:20" s="37" customFormat="1">
      <c r="A80" s="34"/>
      <c r="B80" s="42"/>
      <c r="C80" s="34"/>
      <c r="D80" s="43"/>
      <c r="E80" s="36" t="s">
        <v>589</v>
      </c>
      <c r="F80" s="36"/>
      <c r="G80" s="28" t="s">
        <v>20</v>
      </c>
      <c r="H80" s="36"/>
      <c r="I80" s="34"/>
      <c r="J80" s="244">
        <v>105</v>
      </c>
      <c r="K80" s="244">
        <v>107.1</v>
      </c>
      <c r="L80" s="244">
        <v>108.5</v>
      </c>
      <c r="M80" s="244">
        <v>109.4</v>
      </c>
      <c r="N80" s="385">
        <v>114.7</v>
      </c>
      <c r="O80" s="385">
        <v>125.3</v>
      </c>
      <c r="P80" s="385"/>
      <c r="Q80" s="385"/>
      <c r="R80" s="45"/>
      <c r="S80" s="45"/>
      <c r="T80" s="45"/>
    </row>
    <row r="81" spans="1:20" s="37" customFormat="1">
      <c r="A81" s="34"/>
      <c r="B81" s="42"/>
      <c r="C81" s="34"/>
      <c r="D81" s="43"/>
      <c r="E81" s="36" t="s">
        <v>590</v>
      </c>
      <c r="F81" s="36"/>
      <c r="G81" s="28" t="s">
        <v>20</v>
      </c>
      <c r="H81" s="36"/>
      <c r="I81" s="34"/>
      <c r="J81" s="244">
        <v>104.5</v>
      </c>
      <c r="K81" s="244">
        <v>106.4</v>
      </c>
      <c r="L81" s="244">
        <v>108.3</v>
      </c>
      <c r="M81" s="244">
        <v>109.3</v>
      </c>
      <c r="N81" s="385">
        <v>114.6</v>
      </c>
      <c r="O81" s="385">
        <v>124.8</v>
      </c>
      <c r="P81" s="385"/>
      <c r="Q81" s="385"/>
      <c r="R81" s="45"/>
      <c r="S81" s="45"/>
      <c r="T81" s="45"/>
    </row>
    <row r="82" spans="1:20" s="37" customFormat="1">
      <c r="A82" s="34"/>
      <c r="B82" s="42"/>
      <c r="C82" s="34"/>
      <c r="D82" s="43"/>
      <c r="E82" s="36" t="s">
        <v>591</v>
      </c>
      <c r="F82" s="36"/>
      <c r="G82" s="28" t="s">
        <v>20</v>
      </c>
      <c r="H82" s="36"/>
      <c r="I82" s="34"/>
      <c r="J82" s="244">
        <v>104.9</v>
      </c>
      <c r="K82" s="244">
        <v>106.8</v>
      </c>
      <c r="L82" s="244">
        <v>108.6</v>
      </c>
      <c r="M82" s="244">
        <v>109.4</v>
      </c>
      <c r="N82" s="385">
        <v>115.4</v>
      </c>
      <c r="O82" s="385">
        <v>126</v>
      </c>
      <c r="P82" s="385"/>
      <c r="Q82" s="385"/>
      <c r="R82" s="45"/>
      <c r="S82" s="45"/>
      <c r="T82" s="45"/>
    </row>
    <row r="83" spans="1:20" s="37" customFormat="1">
      <c r="A83" s="34"/>
      <c r="B83" s="42"/>
      <c r="C83" s="34"/>
      <c r="D83" s="43"/>
      <c r="E83" s="36" t="s">
        <v>592</v>
      </c>
      <c r="F83" s="36"/>
      <c r="G83" s="28" t="s">
        <v>20</v>
      </c>
      <c r="H83" s="36"/>
      <c r="I83" s="34"/>
      <c r="J83" s="244">
        <v>105.1</v>
      </c>
      <c r="K83" s="244">
        <v>107</v>
      </c>
      <c r="L83" s="244">
        <v>108.6</v>
      </c>
      <c r="M83" s="244">
        <v>109.7</v>
      </c>
      <c r="N83" s="385">
        <v>116.5</v>
      </c>
      <c r="O83" s="385">
        <v>126.8</v>
      </c>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593</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539</v>
      </c>
      <c r="D87" s="33"/>
      <c r="E87" s="33" t="s">
        <v>192</v>
      </c>
      <c r="F87" s="33"/>
      <c r="G87" s="33" t="s">
        <v>193</v>
      </c>
      <c r="H87" s="33"/>
      <c r="I87" s="33"/>
      <c r="J87" s="33" t="s">
        <v>194</v>
      </c>
      <c r="K87" s="33" t="s">
        <v>195</v>
      </c>
      <c r="L87" s="33" t="s">
        <v>196</v>
      </c>
      <c r="M87" s="33" t="s">
        <v>197</v>
      </c>
      <c r="N87" s="33" t="s">
        <v>198</v>
      </c>
      <c r="O87" s="33" t="s">
        <v>199</v>
      </c>
      <c r="P87" s="33" t="s">
        <v>200</v>
      </c>
      <c r="Q87" s="33" t="s">
        <v>201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594</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475</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299.83946551815097</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253</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156.15683143012799</v>
      </c>
      <c r="N91" s="210">
        <f xml:space="preserve"> INDEX(F_Inputs!$A:$W,MATCH($C91,F_Inputs!$B:$B,0),MATCH(N$87,F_Inputs!$2:$2,0))</f>
        <v>151.03596731118799</v>
      </c>
      <c r="O91" s="210">
        <f xml:space="preserve"> INDEX(F_Inputs!$A:$W,MATCH($C91,F_Inputs!$B:$B,0),MATCH(O$87,F_Inputs!$2:$2,0))</f>
        <v>146.843150959567</v>
      </c>
      <c r="P91" s="210">
        <f xml:space="preserve"> INDEX(F_Inputs!$A:$W,MATCH($C91,F_Inputs!$B:$B,0),MATCH(P$87,F_Inputs!$2:$2,0))</f>
        <v>143.03241379284</v>
      </c>
      <c r="Q91" s="210">
        <f xml:space="preserve"> INDEX(F_Inputs!$A:$W,MATCH($C91,F_Inputs!$B:$B,0),MATCH(Q$87,F_Inputs!$2:$2,0))</f>
        <v>139.38760461160501</v>
      </c>
      <c r="R91" s="141"/>
      <c r="S91" s="141"/>
      <c r="T91" s="141"/>
    </row>
    <row r="92" spans="1:20" s="209" customFormat="1">
      <c r="A92" s="41"/>
      <c r="B92" s="170"/>
      <c r="C92" s="41" t="s">
        <v>256</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3.78806670731566</v>
      </c>
      <c r="N92" s="210">
        <f xml:space="preserve"> INDEX(F_Inputs!$A:$W,MATCH($C92,F_Inputs!$B:$B,0),MATCH(N$87,F_Inputs!$2:$2,0))</f>
        <v>4.46879913969242</v>
      </c>
      <c r="O92" s="210">
        <f xml:space="preserve"> INDEX(F_Inputs!$A:$W,MATCH($C92,F_Inputs!$B:$B,0),MATCH(O$87,F_Inputs!$2:$2,0))</f>
        <v>4.6261001183105899</v>
      </c>
      <c r="P92" s="210">
        <f xml:space="preserve"> INDEX(F_Inputs!$A:$W,MATCH($C92,F_Inputs!$B:$B,0),MATCH(P$87,F_Inputs!$2:$2,0))</f>
        <v>4.5770372413709604</v>
      </c>
      <c r="Q92" s="210">
        <f xml:space="preserve"> INDEX(F_Inputs!$A:$W,MATCH($C92,F_Inputs!$B:$B,0),MATCH(Q$87,F_Inputs!$2:$2,0))</f>
        <v>4.46040334757146</v>
      </c>
      <c r="R92" s="141"/>
      <c r="S92" s="141"/>
      <c r="T92" s="141"/>
    </row>
    <row r="93" spans="1:20" s="209" customFormat="1">
      <c r="A93" s="41"/>
      <c r="B93" s="170"/>
      <c r="C93" s="41" t="s">
        <v>258</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8.9089308262556308</v>
      </c>
      <c r="N93" s="210">
        <f xml:space="preserve"> INDEX(F_Inputs!$A:$W,MATCH($C93,F_Inputs!$B:$B,0),MATCH(N$87,F_Inputs!$2:$2,0))</f>
        <v>8.6616154913140608</v>
      </c>
      <c r="O93" s="210">
        <f xml:space="preserve"> INDEX(F_Inputs!$A:$W,MATCH($C93,F_Inputs!$B:$B,0),MATCH(O$87,F_Inputs!$2:$2,0))</f>
        <v>8.4368372850377593</v>
      </c>
      <c r="P93" s="210">
        <f xml:space="preserve"> INDEX(F_Inputs!$A:$W,MATCH($C93,F_Inputs!$B:$B,0),MATCH(P$87,F_Inputs!$2:$2,0))</f>
        <v>8.2218464226055197</v>
      </c>
      <c r="Q93" s="210">
        <f xml:space="preserve"> INDEX(F_Inputs!$A:$W,MATCH($C93,F_Inputs!$B:$B,0),MATCH(Q$87,F_Inputs!$2:$2,0))</f>
        <v>8.0123340433261294</v>
      </c>
      <c r="R93" s="141"/>
      <c r="S93" s="141"/>
      <c r="T93" s="141"/>
    </row>
    <row r="94" spans="1:20" s="209" customFormat="1">
      <c r="A94" s="41"/>
      <c r="B94" s="170"/>
      <c r="C94" s="41" t="s">
        <v>260</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142.18338812786601</v>
      </c>
      <c r="N94" s="210">
        <f xml:space="preserve"> INDEX(F_Inputs!$A:$W,MATCH($C94,F_Inputs!$B:$B,0),MATCH(N$87,F_Inputs!$2:$2,0))</f>
        <v>135.52022863486599</v>
      </c>
      <c r="O94" s="210">
        <f xml:space="preserve"> INDEX(F_Inputs!$A:$W,MATCH($C94,F_Inputs!$B:$B,0),MATCH(O$87,F_Inputs!$2:$2,0))</f>
        <v>129.31978602330199</v>
      </c>
      <c r="P94" s="210">
        <f xml:space="preserve"> INDEX(F_Inputs!$A:$W,MATCH($C94,F_Inputs!$B:$B,0),MATCH(P$87,F_Inputs!$2:$2,0))</f>
        <v>123.43232860719</v>
      </c>
      <c r="Q94" s="210">
        <f xml:space="preserve"> INDEX(F_Inputs!$A:$W,MATCH($C94,F_Inputs!$B:$B,0),MATCH(Q$87,F_Inputs!$2:$2,0))</f>
        <v>117.812905618698</v>
      </c>
      <c r="R94" s="141"/>
      <c r="S94" s="141"/>
      <c r="T94" s="141"/>
    </row>
    <row r="95" spans="1:20" s="209" customFormat="1">
      <c r="A95" s="41"/>
      <c r="B95" s="170"/>
      <c r="C95" s="41" t="s">
        <v>262</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156.15683143012799</v>
      </c>
      <c r="N95" s="210">
        <f xml:space="preserve"> INDEX(F_Inputs!$A:$W,MATCH($C95,F_Inputs!$B:$B,0),MATCH(N$87,F_Inputs!$2:$2,0))</f>
        <v>150.383542658843</v>
      </c>
      <c r="O95" s="210">
        <f xml:space="preserve"> INDEX(F_Inputs!$A:$W,MATCH($C95,F_Inputs!$B:$B,0),MATCH(O$87,F_Inputs!$2:$2,0))</f>
        <v>144.85328482216599</v>
      </c>
      <c r="P95" s="210">
        <f xml:space="preserve"> INDEX(F_Inputs!$A:$W,MATCH($C95,F_Inputs!$B:$B,0),MATCH(P$87,F_Inputs!$2:$2,0))</f>
        <v>139.623415911819</v>
      </c>
      <c r="Q95" s="210">
        <f xml:space="preserve"> INDEX(F_Inputs!$A:$W,MATCH($C95,F_Inputs!$B:$B,0),MATCH(Q$87,F_Inputs!$2:$2,0))</f>
        <v>134.615165870087</v>
      </c>
      <c r="R95" s="141"/>
      <c r="S95" s="141"/>
      <c r="T95" s="141"/>
    </row>
    <row r="96" spans="1:20" s="209" customFormat="1">
      <c r="A96" s="41"/>
      <c r="B96" s="170"/>
      <c r="C96" s="41" t="s">
        <v>264</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3.0971584659246698</v>
      </c>
      <c r="N96" s="210">
        <f xml:space="preserve"> INDEX(F_Inputs!$A:$W,MATCH($C96,F_Inputs!$B:$B,0),MATCH(N$87,F_Inputs!$2:$2,0))</f>
        <v>3.0139844217099698</v>
      </c>
      <c r="O96" s="210">
        <f xml:space="preserve"> INDEX(F_Inputs!$A:$W,MATCH($C96,F_Inputs!$B:$B,0),MATCH(O$87,F_Inputs!$2:$2,0))</f>
        <v>3.0058869577965202</v>
      </c>
      <c r="P96" s="210">
        <f xml:space="preserve"> INDEX(F_Inputs!$A:$W,MATCH($C96,F_Inputs!$B:$B,0),MATCH(P$87,F_Inputs!$2:$2,0))</f>
        <v>2.93209173414827</v>
      </c>
      <c r="Q96" s="210">
        <f xml:space="preserve"> INDEX(F_Inputs!$A:$W,MATCH($C96,F_Inputs!$B:$B,0),MATCH(Q$87,F_Inputs!$2:$2,0))</f>
        <v>2.82691848327201</v>
      </c>
      <c r="R96" s="141"/>
      <c r="S96" s="141"/>
      <c r="T96" s="141"/>
    </row>
    <row r="97" spans="1:20" s="209" customFormat="1">
      <c r="A97" s="41"/>
      <c r="B97" s="170"/>
      <c r="C97" s="41" t="s">
        <v>266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268</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270</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8.8704472372101506</v>
      </c>
      <c r="N99" s="210">
        <f xml:space="preserve"> INDEX(F_Inputs!$A:$W,MATCH($C99,F_Inputs!$B:$B,0),MATCH(N$87,F_Inputs!$2:$2,0))</f>
        <v>8.5442422583867899</v>
      </c>
      <c r="O99" s="210">
        <f xml:space="preserve"> INDEX(F_Inputs!$A:$W,MATCH($C99,F_Inputs!$B:$B,0),MATCH(O$87,F_Inputs!$2:$2,0))</f>
        <v>8.2357558681439098</v>
      </c>
      <c r="P99" s="210">
        <f xml:space="preserve"> INDEX(F_Inputs!$A:$W,MATCH($C99,F_Inputs!$B:$B,0),MATCH(P$87,F_Inputs!$2:$2,0))</f>
        <v>7.9403417758803503</v>
      </c>
      <c r="Q99" s="210">
        <f xml:space="preserve"> INDEX(F_Inputs!$A:$W,MATCH($C99,F_Inputs!$B:$B,0),MATCH(Q$87,F_Inputs!$2:$2,0))</f>
        <v>7.6555240984820703</v>
      </c>
      <c r="R99" s="141"/>
      <c r="S99" s="141"/>
      <c r="T99" s="141"/>
    </row>
    <row r="100" spans="1:20" s="209" customFormat="1">
      <c r="A100" s="41"/>
      <c r="B100" s="170"/>
      <c r="C100" s="41" t="s">
        <v>272</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274</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141.569203644395</v>
      </c>
      <c r="N101" s="210">
        <f xml:space="preserve"> INDEX(F_Inputs!$A:$W,MATCH($C101,F_Inputs!$B:$B,0),MATCH(N$87,F_Inputs!$2:$2,0))</f>
        <v>133.68379900140201</v>
      </c>
      <c r="O101" s="210">
        <f xml:space="preserve"> INDEX(F_Inputs!$A:$W,MATCH($C101,F_Inputs!$B:$B,0),MATCH(O$87,F_Inputs!$2:$2,0))</f>
        <v>126.237611397024</v>
      </c>
      <c r="P101" s="210">
        <f xml:space="preserve"> INDEX(F_Inputs!$A:$W,MATCH($C101,F_Inputs!$B:$B,0),MATCH(P$87,F_Inputs!$2:$2,0))</f>
        <v>119.20617644220999</v>
      </c>
      <c r="Q101" s="210">
        <f xml:space="preserve"> INDEX(F_Inputs!$A:$W,MATCH($C101,F_Inputs!$B:$B,0),MATCH(Q$87,F_Inputs!$2:$2,0))</f>
        <v>112.566392414379</v>
      </c>
      <c r="R101" s="141"/>
      <c r="S101" s="141"/>
      <c r="T101" s="141"/>
    </row>
    <row r="102" spans="1:20" s="209" customFormat="1">
      <c r="A102" s="41"/>
      <c r="B102" s="170"/>
      <c r="C102" s="41" t="s">
        <v>276</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7.9251789016060199</v>
      </c>
      <c r="O102" s="210">
        <f xml:space="preserve"> INDEX(F_Inputs!$A:$W,MATCH($C102,F_Inputs!$B:$B,0),MATCH(O$87,F_Inputs!$2:$2,0))</f>
        <v>15.764545303152101</v>
      </c>
      <c r="P102" s="210">
        <f xml:space="preserve"> INDEX(F_Inputs!$A:$W,MATCH($C102,F_Inputs!$B:$B,0),MATCH(P$87,F_Inputs!$2:$2,0))</f>
        <v>21.857991159714398</v>
      </c>
      <c r="Q102" s="210">
        <f xml:space="preserve"> INDEX(F_Inputs!$A:$W,MATCH($C102,F_Inputs!$B:$B,0),MATCH(Q$87,F_Inputs!$2:$2,0))</f>
        <v>26.409170885692699</v>
      </c>
      <c r="R102" s="141"/>
      <c r="S102" s="141"/>
      <c r="T102" s="141"/>
    </row>
    <row r="103" spans="1:20" s="209" customFormat="1">
      <c r="A103" s="41"/>
      <c r="B103" s="170"/>
      <c r="C103" s="41" t="s">
        <v>278</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0.15883630167493301</v>
      </c>
      <c r="O103" s="210">
        <f xml:space="preserve"> INDEX(F_Inputs!$A:$W,MATCH($C103,F_Inputs!$B:$B,0),MATCH(O$87,F_Inputs!$2:$2,0))</f>
        <v>0.32713404587623102</v>
      </c>
      <c r="P103" s="210">
        <f xml:space="preserve"> INDEX(F_Inputs!$A:$W,MATCH($C103,F_Inputs!$B:$B,0),MATCH(P$87,F_Inputs!$2:$2,0))</f>
        <v>0.45901781435401501</v>
      </c>
      <c r="Q103" s="210">
        <f xml:space="preserve"> INDEX(F_Inputs!$A:$W,MATCH($C103,F_Inputs!$B:$B,0),MATCH(Q$87,F_Inputs!$2:$2,0))</f>
        <v>0.55459258859958505</v>
      </c>
      <c r="R103" s="141"/>
      <c r="S103" s="141"/>
      <c r="T103" s="141"/>
    </row>
    <row r="104" spans="1:20" s="209" customFormat="1">
      <c r="A104" s="41"/>
      <c r="B104" s="170"/>
      <c r="C104" s="41" t="s">
        <v>280</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8.0972453656255592</v>
      </c>
      <c r="N104" s="210">
        <f xml:space="preserve"> INDEX(F_Inputs!$A:$W,MATCH($C104,F_Inputs!$B:$B,0),MATCH(N$87,F_Inputs!$2:$2,0))</f>
        <v>8.1983149384526701</v>
      </c>
      <c r="O104" s="210">
        <f xml:space="preserve"> INDEX(F_Inputs!$A:$W,MATCH($C104,F_Inputs!$B:$B,0),MATCH(O$87,F_Inputs!$2:$2,0))</f>
        <v>6.5902510171338902</v>
      </c>
      <c r="P104" s="210">
        <f xml:space="preserve"> INDEX(F_Inputs!$A:$W,MATCH($C104,F_Inputs!$B:$B,0),MATCH(P$87,F_Inputs!$2:$2,0))</f>
        <v>5.1500738626025102</v>
      </c>
      <c r="Q104" s="210">
        <f xml:space="preserve"> INDEX(F_Inputs!$A:$W,MATCH($C104,F_Inputs!$B:$B,0),MATCH(Q$87,F_Inputs!$2:$2,0))</f>
        <v>5.2359832336471399</v>
      </c>
      <c r="R104" s="141"/>
      <c r="S104" s="141"/>
      <c r="T104" s="141"/>
    </row>
    <row r="105" spans="1:20" s="209" customFormat="1">
      <c r="A105" s="41"/>
      <c r="B105" s="170"/>
      <c r="C105" s="41" t="s">
        <v>282</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0.17206646401954301</v>
      </c>
      <c r="N105" s="210">
        <f xml:space="preserve"> INDEX(F_Inputs!$A:$W,MATCH($C105,F_Inputs!$B:$B,0),MATCH(N$87,F_Inputs!$2:$2,0))</f>
        <v>0.51778483858155999</v>
      </c>
      <c r="O105" s="210">
        <f xml:space="preserve"> INDEX(F_Inputs!$A:$W,MATCH($C105,F_Inputs!$B:$B,0),MATCH(O$87,F_Inputs!$2:$2,0))</f>
        <v>0.82393920644779794</v>
      </c>
      <c r="P105" s="210">
        <f xml:space="preserve"> INDEX(F_Inputs!$A:$W,MATCH($C105,F_Inputs!$B:$B,0),MATCH(P$87,F_Inputs!$2:$2,0))</f>
        <v>1.05791195097821</v>
      </c>
      <c r="Q105" s="210">
        <f xml:space="preserve"> INDEX(F_Inputs!$A:$W,MATCH($C105,F_Inputs!$B:$B,0),MATCH(Q$87,F_Inputs!$2:$2,0))</f>
        <v>1.25722459137242</v>
      </c>
      <c r="R105" s="141"/>
      <c r="S105" s="141"/>
      <c r="T105" s="141"/>
    </row>
    <row r="106" spans="1:20" s="209" customFormat="1">
      <c r="A106" s="41"/>
      <c r="B106" s="170"/>
      <c r="C106" s="41" t="s">
        <v>284</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7.46066521643918</v>
      </c>
      <c r="N106" s="210">
        <f xml:space="preserve"> INDEX(F_Inputs!$A:$W,MATCH($C106,F_Inputs!$B:$B,0),MATCH(N$87,F_Inputs!$2:$2,0))</f>
        <v>14.548957645264201</v>
      </c>
      <c r="O106" s="210">
        <f xml:space="preserve"> INDEX(F_Inputs!$A:$W,MATCH($C106,F_Inputs!$B:$B,0),MATCH(O$87,F_Inputs!$2:$2,0))</f>
        <v>19.762448697590202</v>
      </c>
      <c r="P106" s="210">
        <f xml:space="preserve"> INDEX(F_Inputs!$A:$W,MATCH($C106,F_Inputs!$B:$B,0),MATCH(P$87,F_Inputs!$2:$2,0))</f>
        <v>23.386193256490401</v>
      </c>
      <c r="Q106" s="210">
        <f xml:space="preserve"> INDEX(F_Inputs!$A:$W,MATCH($C106,F_Inputs!$B:$B,0),MATCH(Q$87,F_Inputs!$2:$2,0))</f>
        <v>26.837047534228098</v>
      </c>
      <c r="R106" s="141"/>
      <c r="S106" s="141"/>
      <c r="T106" s="141"/>
    </row>
    <row r="107" spans="1:20" s="209" customFormat="1">
      <c r="A107" s="41"/>
      <c r="B107" s="170"/>
      <c r="C107" s="41" t="s">
        <v>286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312.31366286025701</v>
      </c>
      <c r="N107" s="210">
        <f xml:space="preserve"> INDEX(F_Inputs!$A:$W,MATCH($C107,F_Inputs!$B:$B,0),MATCH(N$87,F_Inputs!$2:$2,0))</f>
        <v>309.344688871637</v>
      </c>
      <c r="O107" s="210">
        <f xml:space="preserve"> INDEX(F_Inputs!$A:$W,MATCH($C107,F_Inputs!$B:$B,0),MATCH(O$87,F_Inputs!$2:$2,0))</f>
        <v>307.46098108488502</v>
      </c>
      <c r="P107" s="210">
        <f xml:space="preserve"> INDEX(F_Inputs!$A:$W,MATCH($C107,F_Inputs!$B:$B,0),MATCH(P$87,F_Inputs!$2:$2,0))</f>
        <v>304.51382086437201</v>
      </c>
      <c r="Q107" s="210">
        <f xml:space="preserve"> INDEX(F_Inputs!$A:$W,MATCH($C107,F_Inputs!$B:$B,0),MATCH(Q$87,F_Inputs!$2:$2,0))</f>
        <v>300.41194136738397</v>
      </c>
      <c r="R107" s="141"/>
      <c r="S107" s="141"/>
      <c r="T107" s="141"/>
    </row>
    <row r="108" spans="1:20" s="209" customFormat="1">
      <c r="A108" s="41"/>
      <c r="B108" s="170"/>
      <c r="C108" s="41" t="s">
        <v>288</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6.8852251732403298</v>
      </c>
      <c r="N108" s="210">
        <f xml:space="preserve"> INDEX(F_Inputs!$A:$W,MATCH($C108,F_Inputs!$B:$B,0),MATCH(N$87,F_Inputs!$2:$2,0))</f>
        <v>7.64161986307733</v>
      </c>
      <c r="O108" s="210">
        <f xml:space="preserve"> INDEX(F_Inputs!$A:$W,MATCH($C108,F_Inputs!$B:$B,0),MATCH(O$87,F_Inputs!$2:$2,0))</f>
        <v>7.9591211219833502</v>
      </c>
      <c r="P108" s="210">
        <f xml:space="preserve"> INDEX(F_Inputs!$A:$W,MATCH($C108,F_Inputs!$B:$B,0),MATCH(P$87,F_Inputs!$2:$2,0))</f>
        <v>7.9681467898732503</v>
      </c>
      <c r="Q108" s="210">
        <f xml:space="preserve"> INDEX(F_Inputs!$A:$W,MATCH($C108,F_Inputs!$B:$B,0),MATCH(Q$87,F_Inputs!$2:$2,0))</f>
        <v>7.8419144194430501</v>
      </c>
      <c r="R108" s="141"/>
      <c r="S108" s="141"/>
      <c r="T108" s="141"/>
    </row>
    <row r="109" spans="1:20" s="209" customFormat="1">
      <c r="A109" s="41"/>
      <c r="B109" s="170"/>
      <c r="C109" s="41" t="s">
        <v>290</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291.213256988701</v>
      </c>
      <c r="N109" s="210">
        <f xml:space="preserve"> INDEX(F_Inputs!$A:$W,MATCH($C109,F_Inputs!$B:$B,0),MATCH(N$87,F_Inputs!$2:$2,0))</f>
        <v>283.75298528153201</v>
      </c>
      <c r="O109" s="210">
        <f xml:space="preserve"> INDEX(F_Inputs!$A:$W,MATCH($C109,F_Inputs!$B:$B,0),MATCH(O$87,F_Inputs!$2:$2,0))</f>
        <v>275.31984611791597</v>
      </c>
      <c r="P109" s="210">
        <f xml:space="preserve"> INDEX(F_Inputs!$A:$W,MATCH($C109,F_Inputs!$B:$B,0),MATCH(P$87,F_Inputs!$2:$2,0))</f>
        <v>266.02469830589098</v>
      </c>
      <c r="Q109" s="210">
        <f xml:space="preserve"> INDEX(F_Inputs!$A:$W,MATCH($C109,F_Inputs!$B:$B,0),MATCH(Q$87,F_Inputs!$2:$2,0))</f>
        <v>257.21634556730498</v>
      </c>
      <c r="R109" s="141"/>
      <c r="S109" s="141"/>
      <c r="T109" s="141"/>
    </row>
    <row r="110" spans="1:20" s="283" customFormat="1">
      <c r="A110" s="256"/>
      <c r="B110" s="257"/>
      <c r="C110" s="41" t="s">
        <v>444</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5.57E-2</v>
      </c>
      <c r="N110" s="286">
        <f xml:space="preserve"> INDEX(F_Inputs!$A:$W,MATCH($C110,F_Inputs!$B:$B,0),MATCH(N$87,F_Inputs!$2:$2,0))</f>
        <v>5.57E-2</v>
      </c>
      <c r="O110" s="286">
        <f xml:space="preserve"> INDEX(F_Inputs!$A:$W,MATCH($C110,F_Inputs!$B:$B,0),MATCH(O$87,F_Inputs!$2:$2,0))</f>
        <v>5.57E-2</v>
      </c>
      <c r="P110" s="286">
        <f xml:space="preserve"> INDEX(F_Inputs!$A:$W,MATCH($C110,F_Inputs!$B:$B,0),MATCH(P$87,F_Inputs!$2:$2,0))</f>
        <v>5.57E-2</v>
      </c>
      <c r="Q110" s="286">
        <f xml:space="preserve"> INDEX(F_Inputs!$A:$W,MATCH($C110,F_Inputs!$B:$B,0),MATCH(Q$87,F_Inputs!$2:$2,0))</f>
        <v>5.57E-2</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595</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477</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1701.1679379105999</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292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885.97074589756801</v>
      </c>
      <c r="N114" s="210">
        <f xml:space="preserve"> INDEX(F_Inputs!$A:$W,MATCH($C114,F_Inputs!$B:$B,0),MATCH(N$87,F_Inputs!$2:$2,0))</f>
        <v>863.99524174467399</v>
      </c>
      <c r="O114" s="210">
        <f xml:space="preserve"> INDEX(F_Inputs!$A:$W,MATCH($C114,F_Inputs!$B:$B,0),MATCH(O$87,F_Inputs!$2:$2,0))</f>
        <v>846.94896149405804</v>
      </c>
      <c r="P114" s="210">
        <f xml:space="preserve"> INDEX(F_Inputs!$A:$W,MATCH($C114,F_Inputs!$B:$B,0),MATCH(P$87,F_Inputs!$2:$2,0))</f>
        <v>831.78404970127201</v>
      </c>
      <c r="Q114" s="210">
        <f xml:space="preserve"> INDEX(F_Inputs!$A:$W,MATCH($C114,F_Inputs!$B:$B,0),MATCH(Q$87,F_Inputs!$2:$2,0))</f>
        <v>817.28372471963996</v>
      </c>
      <c r="R114" s="172"/>
      <c r="S114" s="172"/>
      <c r="T114" s="141"/>
    </row>
    <row r="115" spans="1:20" s="209" customFormat="1">
      <c r="A115" s="41"/>
      <c r="B115" s="170"/>
      <c r="C115" s="41" t="s">
        <v>294</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21.491959432411299</v>
      </c>
      <c r="N115" s="210">
        <f xml:space="preserve"> INDEX(F_Inputs!$A:$W,MATCH($C115,F_Inputs!$B:$B,0),MATCH(N$87,F_Inputs!$2:$2,0))</f>
        <v>25.563587678767</v>
      </c>
      <c r="O115" s="210">
        <f xml:space="preserve"> INDEX(F_Inputs!$A:$W,MATCH($C115,F_Inputs!$B:$B,0),MATCH(O$87,F_Inputs!$2:$2,0))</f>
        <v>26.682011829407902</v>
      </c>
      <c r="P115" s="210">
        <f xml:space="preserve"> INDEX(F_Inputs!$A:$W,MATCH($C115,F_Inputs!$B:$B,0),MATCH(P$87,F_Inputs!$2:$2,0))</f>
        <v>26.617089590441299</v>
      </c>
      <c r="Q115" s="210">
        <f xml:space="preserve"> INDEX(F_Inputs!$A:$W,MATCH($C115,F_Inputs!$B:$B,0),MATCH(Q$87,F_Inputs!$2:$2,0))</f>
        <v>26.153079191029001</v>
      </c>
      <c r="R115" s="172"/>
      <c r="S115" s="172"/>
      <c r="T115" s="141"/>
    </row>
    <row r="116" spans="1:20" s="209" customFormat="1">
      <c r="A116" s="41"/>
      <c r="B116" s="170"/>
      <c r="C116" s="41" t="s">
        <v>296</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43.467463585306</v>
      </c>
      <c r="N116" s="210">
        <f xml:space="preserve"> INDEX(F_Inputs!$A:$W,MATCH($C116,F_Inputs!$B:$B,0),MATCH(N$87,F_Inputs!$2:$2,0))</f>
        <v>42.609867929382801</v>
      </c>
      <c r="O116" s="210">
        <f xml:space="preserve"> INDEX(F_Inputs!$A:$W,MATCH($C116,F_Inputs!$B:$B,0),MATCH(O$87,F_Inputs!$2:$2,0))</f>
        <v>41.846923622193998</v>
      </c>
      <c r="P116" s="210">
        <f xml:space="preserve"> INDEX(F_Inputs!$A:$W,MATCH($C116,F_Inputs!$B:$B,0),MATCH(P$87,F_Inputs!$2:$2,0))</f>
        <v>41.117414572073102</v>
      </c>
      <c r="Q116" s="210">
        <f xml:space="preserve"> INDEX(F_Inputs!$A:$W,MATCH($C116,F_Inputs!$B:$B,0),MATCH(Q$87,F_Inputs!$2:$2,0))</f>
        <v>40.400622907321001</v>
      </c>
      <c r="R116" s="172"/>
      <c r="S116" s="172"/>
      <c r="T116" s="141"/>
    </row>
    <row r="117" spans="1:20" s="209" customFormat="1">
      <c r="A117" s="41"/>
      <c r="B117" s="170"/>
      <c r="C117" s="41" t="s">
        <v>298</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813.35441474351796</v>
      </c>
      <c r="N117" s="210">
        <f xml:space="preserve"> INDEX(F_Inputs!$A:$W,MATCH($C117,F_Inputs!$B:$B,0),MATCH(N$87,F_Inputs!$2:$2,0))</f>
        <v>781.64160979725398</v>
      </c>
      <c r="O117" s="210">
        <f xml:space="preserve"> INDEX(F_Inputs!$A:$W,MATCH($C117,F_Inputs!$B:$B,0),MATCH(O$87,F_Inputs!$2:$2,0))</f>
        <v>752.04027166007802</v>
      </c>
      <c r="P117" s="210">
        <f xml:space="preserve"> INDEX(F_Inputs!$A:$W,MATCH($C117,F_Inputs!$B:$B,0),MATCH(P$87,F_Inputs!$2:$2,0))</f>
        <v>723.73173752427294</v>
      </c>
      <c r="Q117" s="210">
        <f xml:space="preserve"> INDEX(F_Inputs!$A:$W,MATCH($C117,F_Inputs!$B:$B,0),MATCH(Q$87,F_Inputs!$2:$2,0))</f>
        <v>696.48880204736497</v>
      </c>
      <c r="R117" s="172"/>
      <c r="S117" s="172"/>
      <c r="T117" s="141"/>
    </row>
    <row r="118" spans="1:20" s="209" customFormat="1">
      <c r="A118" s="41"/>
      <c r="B118" s="170"/>
      <c r="C118" s="41" t="s">
        <v>300</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885.97074589756801</v>
      </c>
      <c r="N118" s="210">
        <f xml:space="preserve"> INDEX(F_Inputs!$A:$W,MATCH($C118,F_Inputs!$B:$B,0),MATCH(N$87,F_Inputs!$2:$2,0))</f>
        <v>860.26307247891202</v>
      </c>
      <c r="O118" s="210">
        <f xml:space="preserve"> INDEX(F_Inputs!$A:$W,MATCH($C118,F_Inputs!$B:$B,0),MATCH(O$87,F_Inputs!$2:$2,0))</f>
        <v>835.47198726971806</v>
      </c>
      <c r="P118" s="210">
        <f xml:space="preserve"> INDEX(F_Inputs!$A:$W,MATCH($C118,F_Inputs!$B:$B,0),MATCH(P$87,F_Inputs!$2:$2,0))</f>
        <v>811.95952190573701</v>
      </c>
      <c r="Q118" s="210">
        <f xml:space="preserve"> INDEX(F_Inputs!$A:$W,MATCH($C118,F_Inputs!$B:$B,0),MATCH(Q$87,F_Inputs!$2:$2,0))</f>
        <v>789.30106068338796</v>
      </c>
      <c r="R118" s="172"/>
      <c r="S118" s="172"/>
      <c r="T118" s="141"/>
    </row>
    <row r="119" spans="1:20" s="209" customFormat="1">
      <c r="A119" s="41"/>
      <c r="B119" s="170"/>
      <c r="C119" s="41" t="s">
        <v>302</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17.572025322798801</v>
      </c>
      <c r="N119" s="210">
        <f xml:space="preserve"> INDEX(F_Inputs!$A:$W,MATCH($C119,F_Inputs!$B:$B,0),MATCH(N$87,F_Inputs!$2:$2,0))</f>
        <v>17.241377967174401</v>
      </c>
      <c r="O119" s="210">
        <f xml:space="preserve"> INDEX(F_Inputs!$A:$W,MATCH($C119,F_Inputs!$B:$B,0),MATCH(O$87,F_Inputs!$2:$2,0))</f>
        <v>17.337089408925099</v>
      </c>
      <c r="P119" s="210">
        <f xml:space="preserve"> INDEX(F_Inputs!$A:$W,MATCH($C119,F_Inputs!$B:$B,0),MATCH(P$87,F_Inputs!$2:$2,0))</f>
        <v>17.051149960020901</v>
      </c>
      <c r="Q119" s="210">
        <f xml:space="preserve"> INDEX(F_Inputs!$A:$W,MATCH($C119,F_Inputs!$B:$B,0),MATCH(Q$87,F_Inputs!$2:$2,0))</f>
        <v>16.575322274352299</v>
      </c>
      <c r="R119" s="172"/>
      <c r="S119" s="172"/>
      <c r="T119" s="141"/>
    </row>
    <row r="120" spans="1:20" s="209" customFormat="1">
      <c r="A120" s="41"/>
      <c r="B120" s="170"/>
      <c r="C120" s="41" t="s">
        <v>304</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0</v>
      </c>
      <c r="N120" s="210">
        <f xml:space="preserve"> INDEX(F_Inputs!$A:$W,MATCH($C120,F_Inputs!$B:$B,0),MATCH(N$87,F_Inputs!$2:$2,0))</f>
        <v>0</v>
      </c>
      <c r="O120" s="210">
        <f xml:space="preserve"> INDEX(F_Inputs!$A:$W,MATCH($C120,F_Inputs!$B:$B,0),MATCH(O$87,F_Inputs!$2:$2,0))</f>
        <v>0</v>
      </c>
      <c r="P120" s="210">
        <f xml:space="preserve"> INDEX(F_Inputs!$A:$W,MATCH($C120,F_Inputs!$B:$B,0),MATCH(P$87,F_Inputs!$2:$2,0))</f>
        <v>0</v>
      </c>
      <c r="Q120" s="210">
        <f xml:space="preserve"> INDEX(F_Inputs!$A:$W,MATCH($C120,F_Inputs!$B:$B,0),MATCH(Q$87,F_Inputs!$2:$2,0))</f>
        <v>0</v>
      </c>
      <c r="R120" s="172"/>
      <c r="S120" s="172"/>
      <c r="T120" s="141"/>
    </row>
    <row r="121" spans="1:20" s="209" customFormat="1">
      <c r="A121" s="41"/>
      <c r="B121" s="170"/>
      <c r="C121" s="41" t="s">
        <v>306</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0</v>
      </c>
      <c r="N121" s="210">
        <f xml:space="preserve"> INDEX(F_Inputs!$A:$W,MATCH($C121,F_Inputs!$B:$B,0),MATCH(N$87,F_Inputs!$2:$2,0))</f>
        <v>0</v>
      </c>
      <c r="O121" s="210">
        <f xml:space="preserve"> INDEX(F_Inputs!$A:$W,MATCH($C121,F_Inputs!$B:$B,0),MATCH(O$87,F_Inputs!$2:$2,0))</f>
        <v>0</v>
      </c>
      <c r="P121" s="210">
        <f xml:space="preserve"> INDEX(F_Inputs!$A:$W,MATCH($C121,F_Inputs!$B:$B,0),MATCH(P$87,F_Inputs!$2:$2,0))</f>
        <v>0</v>
      </c>
      <c r="Q121" s="210">
        <f xml:space="preserve"> INDEX(F_Inputs!$A:$W,MATCH($C121,F_Inputs!$B:$B,0),MATCH(Q$87,F_Inputs!$2:$2,0))</f>
        <v>0</v>
      </c>
      <c r="R121" s="172"/>
      <c r="S121" s="172"/>
      <c r="T121" s="141"/>
    </row>
    <row r="122" spans="1:20" s="209" customFormat="1">
      <c r="A122" s="41"/>
      <c r="B122" s="170"/>
      <c r="C122" s="41" t="s">
        <v>308</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43.279698741455597</v>
      </c>
      <c r="N122" s="210">
        <f xml:space="preserve"> INDEX(F_Inputs!$A:$W,MATCH($C122,F_Inputs!$B:$B,0),MATCH(N$87,F_Inputs!$2:$2,0))</f>
        <v>42.0324631763675</v>
      </c>
      <c r="O122" s="210">
        <f xml:space="preserve"> INDEX(F_Inputs!$A:$W,MATCH($C122,F_Inputs!$B:$B,0),MATCH(O$87,F_Inputs!$2:$2,0))</f>
        <v>40.849554772906998</v>
      </c>
      <c r="P122" s="210">
        <f xml:space="preserve"> INDEX(F_Inputs!$A:$W,MATCH($C122,F_Inputs!$B:$B,0),MATCH(P$87,F_Inputs!$2:$2,0))</f>
        <v>39.709611182369798</v>
      </c>
      <c r="Q122" s="210">
        <f xml:space="preserve"> INDEX(F_Inputs!$A:$W,MATCH($C122,F_Inputs!$B:$B,0),MATCH(Q$87,F_Inputs!$2:$2,0))</f>
        <v>38.601478743675699</v>
      </c>
      <c r="R122" s="172"/>
      <c r="S122" s="172"/>
      <c r="T122" s="141"/>
    </row>
    <row r="123" spans="1:20" s="209" customFormat="1">
      <c r="A123" s="41"/>
      <c r="B123" s="170"/>
      <c r="C123" s="41" t="s">
        <v>310</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809.84099684234104</v>
      </c>
      <c r="N124" s="210">
        <f xml:space="preserve"> INDEX(F_Inputs!$A:$W,MATCH($C124,F_Inputs!$B:$B,0),MATCH(N$87,F_Inputs!$2:$2,0))</f>
        <v>771.04961309359305</v>
      </c>
      <c r="O124" s="210">
        <f xml:space="preserve"> INDEX(F_Inputs!$A:$W,MATCH($C124,F_Inputs!$B:$B,0),MATCH(O$87,F_Inputs!$2:$2,0))</f>
        <v>734.11633662640997</v>
      </c>
      <c r="P124" s="210">
        <f xml:space="preserve"> INDEX(F_Inputs!$A:$W,MATCH($C124,F_Inputs!$B:$B,0),MATCH(P$87,F_Inputs!$2:$2,0))</f>
        <v>698.95216410200499</v>
      </c>
      <c r="Q124" s="210">
        <f xml:space="preserve"> INDEX(F_Inputs!$A:$W,MATCH($C124,F_Inputs!$B:$B,0),MATCH(Q$87,F_Inputs!$2:$2,0))</f>
        <v>665.47235544151897</v>
      </c>
      <c r="R124" s="172"/>
      <c r="S124" s="172"/>
      <c r="T124" s="141"/>
    </row>
    <row r="125" spans="1:20" s="209" customFormat="1">
      <c r="A125" s="41"/>
      <c r="B125" s="170"/>
      <c r="C125" s="41" t="s">
        <v>314</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121.947557251841</v>
      </c>
      <c r="O125" s="210">
        <f xml:space="preserve"> INDEX(F_Inputs!$A:$W,MATCH($C125,F_Inputs!$B:$B,0),MATCH(O$87,F_Inputs!$2:$2,0))</f>
        <v>255.97676940978499</v>
      </c>
      <c r="P125" s="210">
        <f xml:space="preserve"> INDEX(F_Inputs!$A:$W,MATCH($C125,F_Inputs!$B:$B,0),MATCH(P$87,F_Inputs!$2:$2,0))</f>
        <v>381.37632120404902</v>
      </c>
      <c r="Q125" s="210">
        <f xml:space="preserve"> INDEX(F_Inputs!$A:$W,MATCH($C125,F_Inputs!$B:$B,0),MATCH(Q$87,F_Inputs!$2:$2,0))</f>
        <v>488.05737794526601</v>
      </c>
      <c r="R125" s="172"/>
      <c r="S125" s="172"/>
      <c r="T125" s="141"/>
    </row>
    <row r="126" spans="1:20" s="209" customFormat="1">
      <c r="A126" s="41"/>
      <c r="B126" s="170"/>
      <c r="C126" s="41" t="s">
        <v>316</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2.44407088251968</v>
      </c>
      <c r="O126" s="210">
        <f xml:space="preserve"> INDEX(F_Inputs!$A:$W,MATCH($C126,F_Inputs!$B:$B,0),MATCH(O$87,F_Inputs!$2:$2,0))</f>
        <v>5.3118383446560102</v>
      </c>
      <c r="P126" s="210">
        <f xml:space="preserve"> INDEX(F_Inputs!$A:$W,MATCH($C126,F_Inputs!$B:$B,0),MATCH(P$87,F_Inputs!$2:$2,0))</f>
        <v>8.0089027452852406</v>
      </c>
      <c r="Q126" s="210">
        <f xml:space="preserve"> INDEX(F_Inputs!$A:$W,MATCH($C126,F_Inputs!$B:$B,0),MATCH(Q$87,F_Inputs!$2:$2,0))</f>
        <v>10.249204936851299</v>
      </c>
      <c r="R126" s="172"/>
      <c r="S126" s="172"/>
      <c r="T126" s="141"/>
    </row>
    <row r="127" spans="1:20" s="209" customFormat="1">
      <c r="A127" s="41"/>
      <c r="B127" s="170"/>
      <c r="C127" s="41" t="s">
        <v>318</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124.93986706812299</v>
      </c>
      <c r="N127" s="210">
        <f xml:space="preserve"> INDEX(F_Inputs!$A:$W,MATCH($C127,F_Inputs!$B:$B,0),MATCH(N$87,F_Inputs!$2:$2,0))</f>
        <v>140.91849829728</v>
      </c>
      <c r="O127" s="210">
        <f xml:space="preserve"> INDEX(F_Inputs!$A:$W,MATCH($C127,F_Inputs!$B:$B,0),MATCH(O$87,F_Inputs!$2:$2,0))</f>
        <v>135.857218135388</v>
      </c>
      <c r="P127" s="210">
        <f xml:space="preserve"> INDEX(F_Inputs!$A:$W,MATCH($C127,F_Inputs!$B:$B,0),MATCH(P$87,F_Inputs!$2:$2,0))</f>
        <v>120.20255747462301</v>
      </c>
      <c r="Q127" s="210">
        <f xml:space="preserve"> INDEX(F_Inputs!$A:$W,MATCH($C127,F_Inputs!$B:$B,0),MATCH(Q$87,F_Inputs!$2:$2,0))</f>
        <v>107.440275524337</v>
      </c>
      <c r="R127" s="172"/>
      <c r="S127" s="172"/>
      <c r="T127" s="141"/>
    </row>
    <row r="128" spans="1:20" s="209" customFormat="1">
      <c r="A128" s="41"/>
      <c r="B128" s="170"/>
      <c r="C128" s="41" t="s">
        <v>320</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2.9923098162815398</v>
      </c>
      <c r="N128" s="210">
        <f xml:space="preserve"> INDEX(F_Inputs!$A:$W,MATCH($C128,F_Inputs!$B:$B,0),MATCH(N$87,F_Inputs!$2:$2,0))</f>
        <v>9.3333570218557291</v>
      </c>
      <c r="O128" s="210">
        <f xml:space="preserve"> INDEX(F_Inputs!$A:$W,MATCH($C128,F_Inputs!$B:$B,0),MATCH(O$87,F_Inputs!$2:$2,0))</f>
        <v>15.7695046857803</v>
      </c>
      <c r="P128" s="210">
        <f xml:space="preserve"> INDEX(F_Inputs!$A:$W,MATCH($C128,F_Inputs!$B:$B,0),MATCH(P$87,F_Inputs!$2:$2,0))</f>
        <v>21.5304034786903</v>
      </c>
      <c r="Q128" s="210">
        <f xml:space="preserve"> INDEX(F_Inputs!$A:$W,MATCH($C128,F_Inputs!$B:$B,0),MATCH(Q$87,F_Inputs!$2:$2,0))</f>
        <v>26.4420799188613</v>
      </c>
      <c r="R128" s="172"/>
      <c r="S128" s="172"/>
      <c r="T128" s="141"/>
    </row>
    <row r="129" spans="1:20" s="209" customFormat="1">
      <c r="A129" s="41"/>
      <c r="B129" s="170"/>
      <c r="C129" s="41" t="s">
        <v>322</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114.799919334839</v>
      </c>
      <c r="N129" s="210">
        <f xml:space="preserve"> INDEX(F_Inputs!$A:$W,MATCH($C129,F_Inputs!$B:$B,0),MATCH(N$87,F_Inputs!$2:$2,0))</f>
        <v>236.238667509799</v>
      </c>
      <c r="O129" s="210">
        <f xml:space="preserve"> INDEX(F_Inputs!$A:$W,MATCH($C129,F_Inputs!$B:$B,0),MATCH(O$87,F_Inputs!$2:$2,0))</f>
        <v>344.81347929912801</v>
      </c>
      <c r="P129" s="210">
        <f xml:space="preserve"> INDEX(F_Inputs!$A:$W,MATCH($C129,F_Inputs!$B:$B,0),MATCH(P$87,F_Inputs!$2:$2,0))</f>
        <v>432.19093133542702</v>
      </c>
      <c r="Q129" s="210">
        <f xml:space="preserve"> INDEX(F_Inputs!$A:$W,MATCH($C129,F_Inputs!$B:$B,0),MATCH(Q$87,F_Inputs!$2:$2,0))</f>
        <v>502.44223203618702</v>
      </c>
      <c r="R129" s="172"/>
      <c r="S129" s="172"/>
      <c r="T129" s="141"/>
    </row>
    <row r="130" spans="1:20" s="209" customFormat="1">
      <c r="A130" s="41"/>
      <c r="B130" s="170"/>
      <c r="C130" s="41" t="s">
        <v>324</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1771.9414917951401</v>
      </c>
      <c r="N130" s="210">
        <f xml:space="preserve"> INDEX(F_Inputs!$A:$W,MATCH($C130,F_Inputs!$B:$B,0),MATCH(N$87,F_Inputs!$2:$2,0))</f>
        <v>1846.2058714754301</v>
      </c>
      <c r="O130" s="210">
        <f xml:space="preserve"> INDEX(F_Inputs!$A:$W,MATCH($C130,F_Inputs!$B:$B,0),MATCH(O$87,F_Inputs!$2:$2,0))</f>
        <v>1938.39771817356</v>
      </c>
      <c r="P130" s="210">
        <f xml:space="preserve"> INDEX(F_Inputs!$A:$W,MATCH($C130,F_Inputs!$B:$B,0),MATCH(P$87,F_Inputs!$2:$2,0))</f>
        <v>2025.11989281106</v>
      </c>
      <c r="Q130" s="210">
        <f xml:space="preserve"> INDEX(F_Inputs!$A:$W,MATCH($C130,F_Inputs!$B:$B,0),MATCH(Q$87,F_Inputs!$2:$2,0))</f>
        <v>2094.6421633482901</v>
      </c>
      <c r="R130" s="172"/>
      <c r="S130" s="172"/>
      <c r="T130" s="141"/>
    </row>
    <row r="131" spans="1:20" s="209" customFormat="1">
      <c r="A131" s="41"/>
      <c r="B131" s="170"/>
      <c r="C131" s="41" t="s">
        <v>326</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39.0639847552101</v>
      </c>
      <c r="N131" s="210">
        <f xml:space="preserve"> INDEX(F_Inputs!$A:$W,MATCH($C131,F_Inputs!$B:$B,0),MATCH(N$87,F_Inputs!$2:$2,0))</f>
        <v>45.249036528460998</v>
      </c>
      <c r="O131" s="210">
        <f xml:space="preserve"> INDEX(F_Inputs!$A:$W,MATCH($C131,F_Inputs!$B:$B,0),MATCH(O$87,F_Inputs!$2:$2,0))</f>
        <v>49.330939582989103</v>
      </c>
      <c r="P131" s="210">
        <f xml:space="preserve"> INDEX(F_Inputs!$A:$W,MATCH($C131,F_Inputs!$B:$B,0),MATCH(P$87,F_Inputs!$2:$2,0))</f>
        <v>51.677142295747402</v>
      </c>
      <c r="Q131" s="210">
        <f xml:space="preserve"> INDEX(F_Inputs!$A:$W,MATCH($C131,F_Inputs!$B:$B,0),MATCH(Q$87,F_Inputs!$2:$2,0))</f>
        <v>52.977606402232603</v>
      </c>
      <c r="R131" s="172"/>
      <c r="S131" s="172"/>
      <c r="T131" s="141"/>
    </row>
    <row r="132" spans="1:20" s="209" customFormat="1">
      <c r="A132" s="41"/>
      <c r="B132" s="170"/>
      <c r="C132" s="41" t="s">
        <v>328</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1737.9953309207001</v>
      </c>
      <c r="N132" s="210">
        <f xml:space="preserve"> INDEX(F_Inputs!$A:$W,MATCH($C132,F_Inputs!$B:$B,0),MATCH(N$87,F_Inputs!$2:$2,0))</f>
        <v>1788.92989040065</v>
      </c>
      <c r="O132" s="210">
        <f xml:space="preserve"> INDEX(F_Inputs!$A:$W,MATCH($C132,F_Inputs!$B:$B,0),MATCH(O$87,F_Inputs!$2:$2,0))</f>
        <v>1830.9700875856199</v>
      </c>
      <c r="P132" s="210">
        <f xml:space="preserve"> INDEX(F_Inputs!$A:$W,MATCH($C132,F_Inputs!$B:$B,0),MATCH(P$87,F_Inputs!$2:$2,0))</f>
        <v>1854.8748329617099</v>
      </c>
      <c r="Q132" s="210">
        <f xml:space="preserve"> INDEX(F_Inputs!$A:$W,MATCH($C132,F_Inputs!$B:$B,0),MATCH(Q$87,F_Inputs!$2:$2,0))</f>
        <v>1864.40338952507</v>
      </c>
      <c r="R132" s="172"/>
      <c r="S132" s="172"/>
      <c r="T132" s="141"/>
    </row>
    <row r="133" spans="1:20" s="283" customFormat="1">
      <c r="A133" s="256"/>
      <c r="B133" s="257"/>
      <c r="C133" s="41" t="s">
        <v>451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4.7899999999999998E-2</v>
      </c>
      <c r="N133" s="286">
        <f xml:space="preserve"> INDEX(F_Inputs!$A:$W,MATCH($C133,F_Inputs!$B:$B,0),MATCH(N$87,F_Inputs!$2:$2,0))</f>
        <v>4.7899999999999998E-2</v>
      </c>
      <c r="O133" s="286">
        <f xml:space="preserve"> INDEX(F_Inputs!$A:$W,MATCH($C133,F_Inputs!$B:$B,0),MATCH(O$87,F_Inputs!$2:$2,0))</f>
        <v>4.7899999999999998E-2</v>
      </c>
      <c r="P133" s="286">
        <f xml:space="preserve"> INDEX(F_Inputs!$A:$W,MATCH($C133,F_Inputs!$B:$B,0),MATCH(P$87,F_Inputs!$2:$2,0))</f>
        <v>4.7899999999999998E-2</v>
      </c>
      <c r="Q133" s="286">
        <f xml:space="preserve"> INDEX(F_Inputs!$A:$W,MATCH($C133,F_Inputs!$B:$B,0),MATCH(Q$87,F_Inputs!$2:$2,0))</f>
        <v>4.7899999999999998E-2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596</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479</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1831.48458591292</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330</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953.839846449329</v>
      </c>
      <c r="N137" s="210">
        <f xml:space="preserve"> INDEX(F_Inputs!$A:$W,MATCH($C137,F_Inputs!$B:$B,0),MATCH(N$87,F_Inputs!$2:$2,0))</f>
        <v>931.74409096589704</v>
      </c>
      <c r="O137" s="210">
        <f xml:space="preserve"> INDEX(F_Inputs!$A:$W,MATCH($C137,F_Inputs!$B:$B,0),MATCH(O$87,F_Inputs!$2:$2,0))</f>
        <v>914.89605257339997</v>
      </c>
      <c r="P137" s="210">
        <f xml:space="preserve"> INDEX(F_Inputs!$A:$W,MATCH($C137,F_Inputs!$B:$B,0),MATCH(P$87,F_Inputs!$2:$2,0))</f>
        <v>900.02447463511896</v>
      </c>
      <c r="Q137" s="210">
        <f xml:space="preserve"> INDEX(F_Inputs!$A:$W,MATCH($C137,F_Inputs!$B:$B,0),MATCH(Q$87,F_Inputs!$2:$2,0))</f>
        <v>885.82064838621795</v>
      </c>
      <c r="R137" s="172"/>
      <c r="S137" s="172"/>
      <c r="T137" s="141"/>
    </row>
    <row r="138" spans="1:20" s="209" customFormat="1">
      <c r="A138" s="41"/>
      <c r="B138" s="170"/>
      <c r="C138" s="41" t="s">
        <v>332</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23.138334284545898</v>
      </c>
      <c r="N138" s="210">
        <f xml:space="preserve"> INDEX(F_Inputs!$A:$W,MATCH($C138,F_Inputs!$B:$B,0),MATCH(N$87,F_Inputs!$2:$2,0))</f>
        <v>27.568116828377899</v>
      </c>
      <c r="O138" s="210">
        <f xml:space="preserve"> INDEX(F_Inputs!$A:$W,MATCH($C138,F_Inputs!$B:$B,0),MATCH(O$87,F_Inputs!$2:$2,0))</f>
        <v>28.822595465940999</v>
      </c>
      <c r="P138" s="210">
        <f xml:space="preserve"> INDEX(F_Inputs!$A:$W,MATCH($C138,F_Inputs!$B:$B,0),MATCH(P$87,F_Inputs!$2:$2,0))</f>
        <v>28.800783188324399</v>
      </c>
      <c r="Q138" s="210">
        <f xml:space="preserve"> INDEX(F_Inputs!$A:$W,MATCH($C138,F_Inputs!$B:$B,0),MATCH(Q$87,F_Inputs!$2:$2,0))</f>
        <v>28.346260748359601</v>
      </c>
      <c r="R138" s="172"/>
      <c r="S138" s="172"/>
      <c r="T138" s="141"/>
    </row>
    <row r="139" spans="1:20" s="209" customFormat="1">
      <c r="A139" s="41"/>
      <c r="B139" s="170"/>
      <c r="C139" s="41" t="s">
        <v>334</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45.234089767978404</v>
      </c>
      <c r="N139" s="210">
        <f xml:space="preserve"> INDEX(F_Inputs!$A:$W,MATCH($C139,F_Inputs!$B:$B,0),MATCH(N$87,F_Inputs!$2:$2,0))</f>
        <v>44.416155220874899</v>
      </c>
      <c r="O139" s="210">
        <f xml:space="preserve"> INDEX(F_Inputs!$A:$W,MATCH($C139,F_Inputs!$B:$B,0),MATCH(O$87,F_Inputs!$2:$2,0))</f>
        <v>43.694173404221502</v>
      </c>
      <c r="P139" s="210">
        <f xml:space="preserve"> INDEX(F_Inputs!$A:$W,MATCH($C139,F_Inputs!$B:$B,0),MATCH(P$87,F_Inputs!$2:$2,0))</f>
        <v>43.004609437225398</v>
      </c>
      <c r="Q139" s="210">
        <f xml:space="preserve"> INDEX(F_Inputs!$A:$W,MATCH($C139,F_Inputs!$B:$B,0),MATCH(Q$87,F_Inputs!$2:$2,0))</f>
        <v>42.325927892930899</v>
      </c>
      <c r="R139" s="172"/>
      <c r="S139" s="172"/>
      <c r="T139" s="141"/>
    </row>
    <row r="140" spans="1:20" s="209" customFormat="1">
      <c r="A140" s="41"/>
      <c r="B140" s="170"/>
      <c r="C140" s="41" t="s">
        <v>336</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877.13234191890797</v>
      </c>
      <c r="N140" s="210">
        <f xml:space="preserve"> INDEX(F_Inputs!$A:$W,MATCH($C140,F_Inputs!$B:$B,0),MATCH(N$87,F_Inputs!$2:$2,0))</f>
        <v>844.34937150063797</v>
      </c>
      <c r="O140" s="210">
        <f xml:space="preserve"> INDEX(F_Inputs!$A:$W,MATCH($C140,F_Inputs!$B:$B,0),MATCH(O$87,F_Inputs!$2:$2,0))</f>
        <v>813.73843445110697</v>
      </c>
      <c r="P140" s="210">
        <f xml:space="preserve"> INDEX(F_Inputs!$A:$W,MATCH($C140,F_Inputs!$B:$B,0),MATCH(P$87,F_Inputs!$2:$2,0))</f>
        <v>784.42344757490002</v>
      </c>
      <c r="Q140" s="210">
        <f xml:space="preserve"> INDEX(F_Inputs!$A:$W,MATCH($C140,F_Inputs!$B:$B,0),MATCH(Q$87,F_Inputs!$2:$2,0))</f>
        <v>756.16453525431098</v>
      </c>
      <c r="R140" s="172"/>
      <c r="S140" s="172"/>
      <c r="T140" s="141"/>
    </row>
    <row r="141" spans="1:20" s="209" customFormat="1">
      <c r="A141" s="41"/>
      <c r="B141" s="170"/>
      <c r="C141" s="41" t="s">
        <v>338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953.839846449329</v>
      </c>
      <c r="N141" s="210">
        <f xml:space="preserve"> INDEX(F_Inputs!$A:$W,MATCH($C141,F_Inputs!$B:$B,0),MATCH(N$87,F_Inputs!$2:$2,0))</f>
        <v>927.71926942540301</v>
      </c>
      <c r="O141" s="210">
        <f xml:space="preserve"> INDEX(F_Inputs!$A:$W,MATCH($C141,F_Inputs!$B:$B,0),MATCH(O$87,F_Inputs!$2:$2,0))</f>
        <v>902.49832981710495</v>
      </c>
      <c r="P141" s="210">
        <f xml:space="preserve"> INDEX(F_Inputs!$A:$W,MATCH($C141,F_Inputs!$B:$B,0),MATCH(P$87,F_Inputs!$2:$2,0))</f>
        <v>878.57352204655501</v>
      </c>
      <c r="Q141" s="210">
        <f xml:space="preserve"> INDEX(F_Inputs!$A:$W,MATCH($C141,F_Inputs!$B:$B,0),MATCH(Q$87,F_Inputs!$2:$2,0))</f>
        <v>855.49137490329201</v>
      </c>
      <c r="R141" s="172"/>
      <c r="S141" s="172"/>
      <c r="T141" s="141"/>
    </row>
    <row r="142" spans="1:20" s="209" customFormat="1">
      <c r="A142" s="41"/>
      <c r="B142" s="170"/>
      <c r="C142" s="41" t="s">
        <v>340</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18.918116668425501</v>
      </c>
      <c r="N142" s="210">
        <f xml:space="preserve"> INDEX(F_Inputs!$A:$W,MATCH($C142,F_Inputs!$B:$B,0),MATCH(N$87,F_Inputs!$2:$2,0))</f>
        <v>18.593333926914902</v>
      </c>
      <c r="O142" s="210">
        <f xml:space="preserve"> INDEX(F_Inputs!$A:$W,MATCH($C142,F_Inputs!$B:$B,0),MATCH(O$87,F_Inputs!$2:$2,0))</f>
        <v>18.7279699066601</v>
      </c>
      <c r="P142" s="210">
        <f xml:space="preserve"> INDEX(F_Inputs!$A:$W,MATCH($C142,F_Inputs!$B:$B,0),MATCH(P$87,F_Inputs!$2:$2,0))</f>
        <v>18.450043962978199</v>
      </c>
      <c r="Q142" s="210">
        <f xml:space="preserve"> INDEX(F_Inputs!$A:$W,MATCH($C142,F_Inputs!$B:$B,0),MATCH(Q$87,F_Inputs!$2:$2,0))</f>
        <v>17.9653188729704</v>
      </c>
      <c r="R142" s="172"/>
      <c r="S142" s="172"/>
      <c r="T142" s="141"/>
    </row>
    <row r="143" spans="1:20" s="209" customFormat="1">
      <c r="A143" s="41"/>
      <c r="B143" s="170"/>
      <c r="C143" s="41" t="s">
        <v>342</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0</v>
      </c>
      <c r="N143" s="210">
        <f xml:space="preserve"> INDEX(F_Inputs!$A:$W,MATCH($C143,F_Inputs!$B:$B,0),MATCH(N$87,F_Inputs!$2:$2,0))</f>
        <v>0</v>
      </c>
      <c r="O143" s="210">
        <f xml:space="preserve"> INDEX(F_Inputs!$A:$W,MATCH($C143,F_Inputs!$B:$B,0),MATCH(O$87,F_Inputs!$2:$2,0))</f>
        <v>0</v>
      </c>
      <c r="P143" s="210">
        <f xml:space="preserve"> INDEX(F_Inputs!$A:$W,MATCH($C143,F_Inputs!$B:$B,0),MATCH(P$87,F_Inputs!$2:$2,0))</f>
        <v>0</v>
      </c>
      <c r="Q143" s="210">
        <f xml:space="preserve"> INDEX(F_Inputs!$A:$W,MATCH($C143,F_Inputs!$B:$B,0),MATCH(Q$87,F_Inputs!$2:$2,0))</f>
        <v>0</v>
      </c>
      <c r="R143" s="172"/>
      <c r="S143" s="172"/>
      <c r="T143" s="141"/>
    </row>
    <row r="144" spans="1:20" s="209" customFormat="1">
      <c r="A144" s="41"/>
      <c r="B144" s="170"/>
      <c r="C144" s="41" t="s">
        <v>344</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0</v>
      </c>
      <c r="N144" s="210">
        <f xml:space="preserve"> INDEX(F_Inputs!$A:$W,MATCH($C144,F_Inputs!$B:$B,0),MATCH(N$87,F_Inputs!$2:$2,0))</f>
        <v>0</v>
      </c>
      <c r="O144" s="210">
        <f xml:space="preserve"> INDEX(F_Inputs!$A:$W,MATCH($C144,F_Inputs!$B:$B,0),MATCH(O$87,F_Inputs!$2:$2,0))</f>
        <v>0</v>
      </c>
      <c r="P144" s="210">
        <f xml:space="preserve"> INDEX(F_Inputs!$A:$W,MATCH($C144,F_Inputs!$B:$B,0),MATCH(P$87,F_Inputs!$2:$2,0))</f>
        <v>0</v>
      </c>
      <c r="Q144" s="210">
        <f xml:space="preserve"> INDEX(F_Inputs!$A:$W,MATCH($C144,F_Inputs!$B:$B,0),MATCH(Q$87,F_Inputs!$2:$2,0))</f>
        <v>0</v>
      </c>
      <c r="R144" s="172"/>
      <c r="S144" s="172"/>
      <c r="T144" s="141"/>
    </row>
    <row r="145" spans="1:20" s="209" customFormat="1">
      <c r="A145" s="41"/>
      <c r="B145" s="170"/>
      <c r="C145" s="41" t="s">
        <v>346</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45.038693692351998</v>
      </c>
      <c r="N145" s="210">
        <f xml:space="preserve"> INDEX(F_Inputs!$A:$W,MATCH($C145,F_Inputs!$B:$B,0),MATCH(N$87,F_Inputs!$2:$2,0))</f>
        <v>43.814273535212301</v>
      </c>
      <c r="O145" s="210">
        <f xml:space="preserve"> INDEX(F_Inputs!$A:$W,MATCH($C145,F_Inputs!$B:$B,0),MATCH(O$87,F_Inputs!$2:$2,0))</f>
        <v>42.652777677210302</v>
      </c>
      <c r="P145" s="210">
        <f xml:space="preserve"> INDEX(F_Inputs!$A:$W,MATCH($C145,F_Inputs!$B:$B,0),MATCH(P$87,F_Inputs!$2:$2,0))</f>
        <v>41.532191106241399</v>
      </c>
      <c r="Q145" s="210">
        <f xml:space="preserve"> INDEX(F_Inputs!$A:$W,MATCH($C145,F_Inputs!$B:$B,0),MATCH(Q$87,F_Inputs!$2:$2,0))</f>
        <v>40.441044921840898</v>
      </c>
      <c r="R145" s="172"/>
      <c r="S145" s="172"/>
      <c r="T145" s="141"/>
    </row>
    <row r="146" spans="1:20" s="209" customFormat="1">
      <c r="A146" s="41"/>
      <c r="B146" s="170"/>
      <c r="C146" s="41" t="s">
        <v>348</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350</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873.343424792576</v>
      </c>
      <c r="N147" s="210">
        <f xml:space="preserve"> INDEX(F_Inputs!$A:$W,MATCH($C147,F_Inputs!$B:$B,0),MATCH(N$87,F_Inputs!$2:$2,0))</f>
        <v>832.90762422468003</v>
      </c>
      <c r="O147" s="210">
        <f xml:space="preserve"> INDEX(F_Inputs!$A:$W,MATCH($C147,F_Inputs!$B:$B,0),MATCH(O$87,F_Inputs!$2:$2,0))</f>
        <v>794.34400122307704</v>
      </c>
      <c r="P147" s="210">
        <f xml:space="preserve"> INDEX(F_Inputs!$A:$W,MATCH($C147,F_Inputs!$B:$B,0),MATCH(P$87,F_Inputs!$2:$2,0))</f>
        <v>757.56587396644898</v>
      </c>
      <c r="Q147" s="210">
        <f xml:space="preserve"> INDEX(F_Inputs!$A:$W,MATCH($C147,F_Inputs!$B:$B,0),MATCH(Q$87,F_Inputs!$2:$2,0))</f>
        <v>722.49057400180197</v>
      </c>
      <c r="R147" s="172"/>
      <c r="S147" s="172"/>
      <c r="T147" s="141"/>
    </row>
    <row r="148" spans="1:20" s="209" customFormat="1">
      <c r="A148" s="41"/>
      <c r="B148" s="170"/>
      <c r="C148" s="41" t="s">
        <v>352</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81.658552702491804</v>
      </c>
      <c r="O148" s="210">
        <f xml:space="preserve"> INDEX(F_Inputs!$A:$W,MATCH($C148,F_Inputs!$B:$B,0),MATCH(O$87,F_Inputs!$2:$2,0))</f>
        <v>182.61922302923301</v>
      </c>
      <c r="P148" s="210">
        <f xml:space="preserve"> INDEX(F_Inputs!$A:$W,MATCH($C148,F_Inputs!$B:$B,0),MATCH(P$87,F_Inputs!$2:$2,0))</f>
        <v>307.663426717677</v>
      </c>
      <c r="Q148" s="210">
        <f xml:space="preserve"> INDEX(F_Inputs!$A:$W,MATCH($C148,F_Inputs!$B:$B,0),MATCH(Q$87,F_Inputs!$2:$2,0))</f>
        <v>495.78674794424899</v>
      </c>
      <c r="R148" s="172"/>
      <c r="S148" s="172"/>
      <c r="T148" s="141"/>
    </row>
    <row r="149" spans="1:20" s="209" customFormat="1">
      <c r="A149" s="41"/>
      <c r="B149" s="170"/>
      <c r="C149" s="41" t="s">
        <v>354</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1.63659933389806</v>
      </c>
      <c r="O149" s="210">
        <f xml:space="preserve"> INDEX(F_Inputs!$A:$W,MATCH($C149,F_Inputs!$B:$B,0),MATCH(O$87,F_Inputs!$2:$2,0))</f>
        <v>3.7895774432759501</v>
      </c>
      <c r="P149" s="210">
        <f xml:space="preserve"> INDEX(F_Inputs!$A:$W,MATCH($C149,F_Inputs!$B:$B,0),MATCH(P$87,F_Inputs!$2:$2,0))</f>
        <v>6.4609319610713998</v>
      </c>
      <c r="Q149" s="210">
        <f xml:space="preserve"> INDEX(F_Inputs!$A:$W,MATCH($C149,F_Inputs!$B:$B,0),MATCH(Q$87,F_Inputs!$2:$2,0))</f>
        <v>10.4115217068299</v>
      </c>
      <c r="R149" s="172"/>
      <c r="S149" s="172"/>
      <c r="T149" s="141"/>
    </row>
    <row r="150" spans="1:20" s="209" customFormat="1">
      <c r="A150" s="41"/>
      <c r="B150" s="170"/>
      <c r="C150" s="41" t="s">
        <v>356</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83.593747967949895</v>
      </c>
      <c r="N150" s="210">
        <f xml:space="preserve"> INDEX(F_Inputs!$A:$W,MATCH($C150,F_Inputs!$B:$B,0),MATCH(N$87,F_Inputs!$2:$2,0))</f>
        <v>105.625875551137</v>
      </c>
      <c r="O150" s="210">
        <f xml:space="preserve"> INDEX(F_Inputs!$A:$W,MATCH($C150,F_Inputs!$B:$B,0),MATCH(O$87,F_Inputs!$2:$2,0))</f>
        <v>132.963457754052</v>
      </c>
      <c r="P150" s="210">
        <f xml:space="preserve"> INDEX(F_Inputs!$A:$W,MATCH($C150,F_Inputs!$B:$B,0),MATCH(P$87,F_Inputs!$2:$2,0))</f>
        <v>200.85616734639501</v>
      </c>
      <c r="Q150" s="210">
        <f xml:space="preserve"> INDEX(F_Inputs!$A:$W,MATCH($C150,F_Inputs!$B:$B,0),MATCH(Q$87,F_Inputs!$2:$2,0))</f>
        <v>149.79439755894899</v>
      </c>
      <c r="R150" s="172"/>
      <c r="S150" s="172"/>
      <c r="T150" s="141"/>
    </row>
    <row r="151" spans="1:20" s="209" customFormat="1">
      <c r="A151" s="41"/>
      <c r="B151" s="170"/>
      <c r="C151" s="41" t="s">
        <v>358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1.93519526545804</v>
      </c>
      <c r="N151" s="210">
        <f xml:space="preserve"> INDEX(F_Inputs!$A:$W,MATCH($C151,F_Inputs!$B:$B,0),MATCH(N$87,F_Inputs!$2:$2,0))</f>
        <v>6.3018045582936697</v>
      </c>
      <c r="O151" s="210">
        <f xml:space="preserve"> INDEX(F_Inputs!$A:$W,MATCH($C151,F_Inputs!$B:$B,0),MATCH(O$87,F_Inputs!$2:$2,0))</f>
        <v>11.708831508883501</v>
      </c>
      <c r="P151" s="210">
        <f xml:space="preserve"> INDEX(F_Inputs!$A:$W,MATCH($C151,F_Inputs!$B:$B,0),MATCH(P$87,F_Inputs!$2:$2,0))</f>
        <v>19.1937780808951</v>
      </c>
      <c r="Q151" s="210">
        <f xml:space="preserve"> INDEX(F_Inputs!$A:$W,MATCH($C151,F_Inputs!$B:$B,0),MATCH(Q$87,F_Inputs!$2:$2,0))</f>
        <v>26.904720188334601</v>
      </c>
      <c r="R151" s="172"/>
      <c r="S151" s="172"/>
      <c r="T151" s="141"/>
    </row>
    <row r="152" spans="1:20" s="209" customFormat="1">
      <c r="A152" s="41"/>
      <c r="B152" s="170"/>
      <c r="C152" s="41" t="s">
        <v>360</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76.872349676395004</v>
      </c>
      <c r="N152" s="210">
        <f xml:space="preserve"> INDEX(F_Inputs!$A:$W,MATCH($C152,F_Inputs!$B:$B,0),MATCH(N$87,F_Inputs!$2:$2,0))</f>
        <v>168.53764507449</v>
      </c>
      <c r="O152" s="210">
        <f xml:space="preserve"> INDEX(F_Inputs!$A:$W,MATCH($C152,F_Inputs!$B:$B,0),MATCH(O$87,F_Inputs!$2:$2,0))</f>
        <v>278.167496830132</v>
      </c>
      <c r="P152" s="210">
        <f xml:space="preserve"> INDEX(F_Inputs!$A:$W,MATCH($C152,F_Inputs!$B:$B,0),MATCH(P$87,F_Inputs!$2:$2,0))</f>
        <v>439.035543812264</v>
      </c>
      <c r="Q152" s="210">
        <f xml:space="preserve"> INDEX(F_Inputs!$A:$W,MATCH($C152,F_Inputs!$B:$B,0),MATCH(Q$87,F_Inputs!$2:$2,0))</f>
        <v>545.62013638803705</v>
      </c>
      <c r="R152" s="172"/>
      <c r="S152" s="172"/>
      <c r="T152" s="141"/>
    </row>
    <row r="153" spans="1:20" s="209" customFormat="1">
      <c r="A153" s="41"/>
      <c r="B153" s="170"/>
      <c r="C153" s="41" t="s">
        <v>362</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1907.6796928986601</v>
      </c>
      <c r="N153" s="210">
        <f xml:space="preserve"> INDEX(F_Inputs!$A:$W,MATCH($C153,F_Inputs!$B:$B,0),MATCH(N$87,F_Inputs!$2:$2,0))</f>
        <v>1941.12191309379</v>
      </c>
      <c r="O153" s="210">
        <f xml:space="preserve"> INDEX(F_Inputs!$A:$W,MATCH($C153,F_Inputs!$B:$B,0),MATCH(O$87,F_Inputs!$2:$2,0))</f>
        <v>2000.0136054197401</v>
      </c>
      <c r="P153" s="210">
        <f xml:space="preserve"> INDEX(F_Inputs!$A:$W,MATCH($C153,F_Inputs!$B:$B,0),MATCH(P$87,F_Inputs!$2:$2,0))</f>
        <v>2086.26142339935</v>
      </c>
      <c r="Q153" s="210">
        <f xml:space="preserve"> INDEX(F_Inputs!$A:$W,MATCH($C153,F_Inputs!$B:$B,0),MATCH(Q$87,F_Inputs!$2:$2,0))</f>
        <v>2237.0987712337601</v>
      </c>
      <c r="R153" s="172"/>
      <c r="S153" s="172"/>
      <c r="T153" s="141"/>
    </row>
    <row r="154" spans="1:20" s="209" customFormat="1">
      <c r="A154" s="41"/>
      <c r="B154" s="170"/>
      <c r="C154" s="41" t="s">
        <v>364</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42.056450952971403</v>
      </c>
      <c r="N154" s="210">
        <f xml:space="preserve"> INDEX(F_Inputs!$A:$W,MATCH($C154,F_Inputs!$B:$B,0),MATCH(N$87,F_Inputs!$2:$2,0))</f>
        <v>47.798050089190902</v>
      </c>
      <c r="O154" s="210">
        <f xml:space="preserve"> INDEX(F_Inputs!$A:$W,MATCH($C154,F_Inputs!$B:$B,0),MATCH(O$87,F_Inputs!$2:$2,0))</f>
        <v>51.340142815877002</v>
      </c>
      <c r="P154" s="210">
        <f xml:space="preserve"> INDEX(F_Inputs!$A:$W,MATCH($C154,F_Inputs!$B:$B,0),MATCH(P$87,F_Inputs!$2:$2,0))</f>
        <v>53.711759112373997</v>
      </c>
      <c r="Q154" s="210">
        <f xml:space="preserve"> INDEX(F_Inputs!$A:$W,MATCH($C154,F_Inputs!$B:$B,0),MATCH(Q$87,F_Inputs!$2:$2,0))</f>
        <v>56.723101328159899</v>
      </c>
      <c r="R154" s="172"/>
      <c r="S154" s="172"/>
      <c r="T154" s="141"/>
    </row>
    <row r="155" spans="1:20" s="209" customFormat="1">
      <c r="A155" s="41"/>
      <c r="B155" s="170"/>
      <c r="C155" s="41" t="s">
        <v>366</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1827.3481163878801</v>
      </c>
      <c r="N155" s="210">
        <f xml:space="preserve"> INDEX(F_Inputs!$A:$W,MATCH($C155,F_Inputs!$B:$B,0),MATCH(N$87,F_Inputs!$2:$2,0))</f>
        <v>1845.7946407998099</v>
      </c>
      <c r="O155" s="210">
        <f xml:space="preserve"> INDEX(F_Inputs!$A:$W,MATCH($C155,F_Inputs!$B:$B,0),MATCH(O$87,F_Inputs!$2:$2,0))</f>
        <v>1886.24993250432</v>
      </c>
      <c r="P155" s="210">
        <f xml:space="preserve"> INDEX(F_Inputs!$A:$W,MATCH($C155,F_Inputs!$B:$B,0),MATCH(P$87,F_Inputs!$2:$2,0))</f>
        <v>1981.02486535361</v>
      </c>
      <c r="Q155" s="210">
        <f xml:space="preserve"> INDEX(F_Inputs!$A:$W,MATCH($C155,F_Inputs!$B:$B,0),MATCH(Q$87,F_Inputs!$2:$2,0))</f>
        <v>2024.2752456441499</v>
      </c>
      <c r="R155" s="172"/>
      <c r="S155" s="172"/>
      <c r="T155" s="141"/>
    </row>
    <row r="156" spans="1:20" s="283" customFormat="1">
      <c r="A156" s="256"/>
      <c r="B156" s="257"/>
      <c r="C156" s="41" t="s">
        <v>457</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4.6300000000000001E-2</v>
      </c>
      <c r="N156" s="286">
        <f xml:space="preserve"> INDEX(F_Inputs!$A:$W,MATCH($C156,F_Inputs!$B:$B,0),MATCH(N$87,F_Inputs!$2:$2,0))</f>
        <v>4.6300000000000001E-2</v>
      </c>
      <c r="O156" s="286">
        <f xml:space="preserve"> INDEX(F_Inputs!$A:$W,MATCH($C156,F_Inputs!$B:$B,0),MATCH(O$87,F_Inputs!$2:$2,0))</f>
        <v>4.6300000000000001E-2</v>
      </c>
      <c r="P156" s="286">
        <f xml:space="preserve"> INDEX(F_Inputs!$A:$W,MATCH($C156,F_Inputs!$B:$B,0),MATCH(P$87,F_Inputs!$2:$2,0))</f>
        <v>4.6300000000000001E-2</v>
      </c>
      <c r="Q156" s="286">
        <f xml:space="preserve"> INDEX(F_Inputs!$A:$W,MATCH($C156,F_Inputs!$B:$B,0),MATCH(Q$87,F_Inputs!$2:$2,0))</f>
        <v>4.6300000000000001E-2</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597</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481</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137.99804774021399</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368</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71.869584750680104</v>
      </c>
      <c r="N160" s="210">
        <f xml:space="preserve"> INDEX(F_Inputs!$A:$W,MATCH($C160,F_Inputs!$B:$B,0),MATCH(N$87,F_Inputs!$2:$2,0))</f>
        <v>67.731324717813607</v>
      </c>
      <c r="O160" s="210">
        <f xml:space="preserve"> INDEX(F_Inputs!$A:$W,MATCH($C160,F_Inputs!$B:$B,0),MATCH(O$87,F_Inputs!$2:$2,0))</f>
        <v>64.163482063424198</v>
      </c>
      <c r="P160" s="210">
        <f xml:space="preserve"> INDEX(F_Inputs!$A:$W,MATCH($C160,F_Inputs!$B:$B,0),MATCH(P$87,F_Inputs!$2:$2,0))</f>
        <v>60.896697120315402</v>
      </c>
      <c r="Q160" s="210">
        <f xml:space="preserve"> INDEX(F_Inputs!$A:$W,MATCH($C160,F_Inputs!$B:$B,0),MATCH(Q$87,F_Inputs!$2:$2,0))</f>
        <v>57.824044653055097</v>
      </c>
      <c r="R160" s="172"/>
      <c r="S160" s="172"/>
      <c r="T160" s="141"/>
    </row>
    <row r="161" spans="1:20" s="140" customFormat="1">
      <c r="A161" s="41"/>
      <c r="B161" s="170"/>
      <c r="C161" s="41" t="s">
        <v>370</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1.7434189639309401</v>
      </c>
      <c r="N161" s="210">
        <f xml:space="preserve"> INDEX(F_Inputs!$A:$W,MATCH($C161,F_Inputs!$B:$B,0),MATCH(N$87,F_Inputs!$2:$2,0))</f>
        <v>2.0040106407606202</v>
      </c>
      <c r="O161" s="210">
        <f xml:space="preserve"> INDEX(F_Inputs!$A:$W,MATCH($C161,F_Inputs!$B:$B,0),MATCH(O$87,F_Inputs!$2:$2,0))</f>
        <v>2.0213860164752102</v>
      </c>
      <c r="P161" s="210">
        <f xml:space="preserve"> INDEX(F_Inputs!$A:$W,MATCH($C161,F_Inputs!$B:$B,0),MATCH(P$87,F_Inputs!$2:$2,0))</f>
        <v>1.94869430785014</v>
      </c>
      <c r="Q161" s="210">
        <f xml:space="preserve"> INDEX(F_Inputs!$A:$W,MATCH($C161,F_Inputs!$B:$B,0),MATCH(Q$87,F_Inputs!$2:$2,0))</f>
        <v>1.8503694288978001</v>
      </c>
      <c r="R161" s="172"/>
      <c r="S161" s="172"/>
      <c r="T161" s="141"/>
    </row>
    <row r="162" spans="1:20" s="140" customFormat="1">
      <c r="A162" s="41"/>
      <c r="B162" s="170"/>
      <c r="C162" s="41" t="s">
        <v>372</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5.8816789967974197</v>
      </c>
      <c r="N162" s="210">
        <f xml:space="preserve"> INDEX(F_Inputs!$A:$W,MATCH($C162,F_Inputs!$B:$B,0),MATCH(N$87,F_Inputs!$2:$2,0))</f>
        <v>5.5718532951500803</v>
      </c>
      <c r="O162" s="210">
        <f xml:space="preserve"> INDEX(F_Inputs!$A:$W,MATCH($C162,F_Inputs!$B:$B,0),MATCH(O$87,F_Inputs!$2:$2,0))</f>
        <v>5.2881709595839599</v>
      </c>
      <c r="P162" s="210">
        <f xml:space="preserve"> INDEX(F_Inputs!$A:$W,MATCH($C162,F_Inputs!$B:$B,0),MATCH(P$87,F_Inputs!$2:$2,0))</f>
        <v>5.0213467751104304</v>
      </c>
      <c r="Q162" s="210">
        <f xml:space="preserve"> INDEX(F_Inputs!$A:$W,MATCH($C162,F_Inputs!$B:$B,0),MATCH(Q$87,F_Inputs!$2:$2,0))</f>
        <v>4.76798568514804</v>
      </c>
      <c r="R162" s="172"/>
      <c r="S162" s="172"/>
      <c r="T162" s="141"/>
    </row>
    <row r="163" spans="1:20" s="140" customFormat="1">
      <c r="A163" s="41"/>
      <c r="B163" s="170"/>
      <c r="C163" s="41" t="s">
        <v>374</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63.7614298250273</v>
      </c>
      <c r="N163" s="210">
        <f xml:space="preserve"> INDEX(F_Inputs!$A:$W,MATCH($C163,F_Inputs!$B:$B,0),MATCH(N$87,F_Inputs!$2:$2,0))</f>
        <v>59.215902835254802</v>
      </c>
      <c r="O163" s="210">
        <f xml:space="preserve"> INDEX(F_Inputs!$A:$W,MATCH($C163,F_Inputs!$B:$B,0),MATCH(O$87,F_Inputs!$2:$2,0))</f>
        <v>55.058483824029899</v>
      </c>
      <c r="P163" s="210">
        <f xml:space="preserve"> INDEX(F_Inputs!$A:$W,MATCH($C163,F_Inputs!$B:$B,0),MATCH(P$87,F_Inputs!$2:$2,0))</f>
        <v>51.205101780036799</v>
      </c>
      <c r="Q163" s="210">
        <f xml:space="preserve"> INDEX(F_Inputs!$A:$W,MATCH($C163,F_Inputs!$B:$B,0),MATCH(Q$87,F_Inputs!$2:$2,0))</f>
        <v>47.621406660667802</v>
      </c>
      <c r="R163" s="172"/>
      <c r="S163" s="172"/>
      <c r="T163" s="141"/>
    </row>
    <row r="164" spans="1:20" s="140" customFormat="1">
      <c r="A164" s="41"/>
      <c r="B164" s="170"/>
      <c r="C164" s="41" t="s">
        <v>376</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71.869584750680104</v>
      </c>
      <c r="N164" s="210">
        <f xml:space="preserve"> INDEX(F_Inputs!$A:$W,MATCH($C164,F_Inputs!$B:$B,0),MATCH(N$87,F_Inputs!$2:$2,0))</f>
        <v>67.438748143050702</v>
      </c>
      <c r="O164" s="210">
        <f xml:space="preserve"> INDEX(F_Inputs!$A:$W,MATCH($C164,F_Inputs!$B:$B,0),MATCH(O$87,F_Inputs!$2:$2,0))</f>
        <v>63.294005078073504</v>
      </c>
      <c r="P164" s="210">
        <f xml:space="preserve"> INDEX(F_Inputs!$A:$W,MATCH($C164,F_Inputs!$B:$B,0),MATCH(P$87,F_Inputs!$2:$2,0))</f>
        <v>59.445300853277701</v>
      </c>
      <c r="Q164" s="210">
        <f xml:space="preserve"> INDEX(F_Inputs!$A:$W,MATCH($C164,F_Inputs!$B:$B,0),MATCH(Q$87,F_Inputs!$2:$2,0))</f>
        <v>55.844229362717897</v>
      </c>
      <c r="R164" s="172"/>
      <c r="S164" s="172"/>
      <c r="T164" s="141"/>
    </row>
    <row r="165" spans="1:20" s="140" customFormat="1">
      <c r="A165" s="41"/>
      <c r="B165" s="170"/>
      <c r="C165" s="41" t="s">
        <v>378</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1.42543551130299</v>
      </c>
      <c r="N165" s="210">
        <f xml:space="preserve"> INDEX(F_Inputs!$A:$W,MATCH($C165,F_Inputs!$B:$B,0),MATCH(N$87,F_Inputs!$2:$2,0))</f>
        <v>1.3516062511167699</v>
      </c>
      <c r="O165" s="210">
        <f xml:space="preserve"> INDEX(F_Inputs!$A:$W,MATCH($C165,F_Inputs!$B:$B,0),MATCH(O$87,F_Inputs!$2:$2,0))</f>
        <v>1.31342982386944</v>
      </c>
      <c r="P165" s="210">
        <f xml:space="preserve"> INDEX(F_Inputs!$A:$W,MATCH($C165,F_Inputs!$B:$B,0),MATCH(P$87,F_Inputs!$2:$2,0))</f>
        <v>1.2483513179188701</v>
      </c>
      <c r="Q165" s="210">
        <f xml:space="preserve"> INDEX(F_Inputs!$A:$W,MATCH($C165,F_Inputs!$B:$B,0),MATCH(Q$87,F_Inputs!$2:$2,0))</f>
        <v>1.1727288166171601</v>
      </c>
      <c r="R165" s="172"/>
      <c r="S165" s="172"/>
      <c r="T165" s="141"/>
    </row>
    <row r="166" spans="1:20" s="140" customFormat="1">
      <c r="A166" s="41"/>
      <c r="B166" s="170"/>
      <c r="C166" s="41" t="s">
        <v>380</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382</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384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5.8562721189324503</v>
      </c>
      <c r="N168" s="210">
        <f xml:space="preserve"> INDEX(F_Inputs!$A:$W,MATCH($C168,F_Inputs!$B:$B,0),MATCH(N$87,F_Inputs!$2:$2,0))</f>
        <v>5.4963493160939798</v>
      </c>
      <c r="O168" s="210">
        <f xml:space="preserve"> INDEX(F_Inputs!$A:$W,MATCH($C168,F_Inputs!$B:$B,0),MATCH(O$87,F_Inputs!$2:$2,0))</f>
        <v>5.1621340486652398</v>
      </c>
      <c r="P168" s="210">
        <f xml:space="preserve"> INDEX(F_Inputs!$A:$W,MATCH($C168,F_Inputs!$B:$B,0),MATCH(P$87,F_Inputs!$2:$2,0))</f>
        <v>4.8494228084786002</v>
      </c>
      <c r="Q168" s="210">
        <f xml:space="preserve"> INDEX(F_Inputs!$A:$W,MATCH($C168,F_Inputs!$B:$B,0),MATCH(Q$87,F_Inputs!$2:$2,0))</f>
        <v>4.5556549585288701</v>
      </c>
      <c r="R168" s="172"/>
      <c r="S168" s="172"/>
      <c r="T168" s="141"/>
    </row>
    <row r="169" spans="1:20" s="140" customFormat="1">
      <c r="A169" s="41"/>
      <c r="B169" s="170"/>
      <c r="C169" s="41" t="s">
        <v>386</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388</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63.486001862885502</v>
      </c>
      <c r="N170" s="210">
        <f xml:space="preserve"> INDEX(F_Inputs!$A:$W,MATCH($C170,F_Inputs!$B:$B,0),MATCH(N$87,F_Inputs!$2:$2,0))</f>
        <v>58.4134703140409</v>
      </c>
      <c r="O170" s="210">
        <f xml:space="preserve"> INDEX(F_Inputs!$A:$W,MATCH($C170,F_Inputs!$B:$B,0),MATCH(O$87,F_Inputs!$2:$2,0))</f>
        <v>53.746234035949101</v>
      </c>
      <c r="P170" s="210">
        <f xml:space="preserve"> INDEX(F_Inputs!$A:$W,MATCH($C170,F_Inputs!$B:$B,0),MATCH(P$87,F_Inputs!$2:$2,0))</f>
        <v>49.451909936476703</v>
      </c>
      <c r="Q170" s="210">
        <f xml:space="preserve"> INDEX(F_Inputs!$A:$W,MATCH($C170,F_Inputs!$B:$B,0),MATCH(Q$87,F_Inputs!$2:$2,0))</f>
        <v>45.500702332552201</v>
      </c>
      <c r="R170" s="172"/>
      <c r="S170" s="172"/>
      <c r="T170" s="141"/>
    </row>
    <row r="171" spans="1:20" s="140" customFormat="1">
      <c r="A171" s="41"/>
      <c r="B171" s="170"/>
      <c r="C171" s="41" t="s">
        <v>390</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10.395047590576199</v>
      </c>
      <c r="O171" s="210">
        <f xml:space="preserve"> INDEX(F_Inputs!$A:$W,MATCH($C171,F_Inputs!$B:$B,0),MATCH(O$87,F_Inputs!$2:$2,0))</f>
        <v>20.8350349853776</v>
      </c>
      <c r="P171" s="210">
        <f xml:space="preserve"> INDEX(F_Inputs!$A:$W,MATCH($C171,F_Inputs!$B:$B,0),MATCH(P$87,F_Inputs!$2:$2,0))</f>
        <v>31.3443428385911</v>
      </c>
      <c r="Q171" s="210">
        <f xml:space="preserve"> INDEX(F_Inputs!$A:$W,MATCH($C171,F_Inputs!$B:$B,0),MATCH(Q$87,F_Inputs!$2:$2,0))</f>
        <v>41.929033901281798</v>
      </c>
      <c r="R171" s="172"/>
      <c r="S171" s="172"/>
      <c r="T171" s="141"/>
    </row>
    <row r="172" spans="1:20" s="140" customFormat="1">
      <c r="A172" s="41"/>
      <c r="B172" s="170"/>
      <c r="C172" s="41" t="s">
        <v>392</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0.20833736821858401</v>
      </c>
      <c r="O172" s="210">
        <f xml:space="preserve"> INDEX(F_Inputs!$A:$W,MATCH($C172,F_Inputs!$B:$B,0),MATCH(O$87,F_Inputs!$2:$2,0))</f>
        <v>0.43235305298508098</v>
      </c>
      <c r="P172" s="210">
        <f xml:space="preserve"> INDEX(F_Inputs!$A:$W,MATCH($C172,F_Inputs!$B:$B,0),MATCH(P$87,F_Inputs!$2:$2,0))</f>
        <v>0.65823119961043097</v>
      </c>
      <c r="Q172" s="210">
        <f xml:space="preserve"> INDEX(F_Inputs!$A:$W,MATCH($C172,F_Inputs!$B:$B,0),MATCH(Q$87,F_Inputs!$2:$2,0))</f>
        <v>0.88050971192697802</v>
      </c>
      <c r="R172" s="172"/>
      <c r="S172" s="172"/>
      <c r="T172" s="141"/>
    </row>
    <row r="173" spans="1:20" s="140" customFormat="1">
      <c r="A173" s="41"/>
      <c r="B173" s="170"/>
      <c r="C173" s="41" t="s">
        <v>394</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10.5635359896105</v>
      </c>
      <c r="N173" s="210">
        <f xml:space="preserve"> INDEX(F_Inputs!$A:$W,MATCH($C173,F_Inputs!$B:$B,0),MATCH(N$87,F_Inputs!$2:$2,0))</f>
        <v>10.741220473317799</v>
      </c>
      <c r="O173" s="210">
        <f xml:space="preserve"> INDEX(F_Inputs!$A:$W,MATCH($C173,F_Inputs!$B:$B,0),MATCH(O$87,F_Inputs!$2:$2,0))</f>
        <v>10.929713407501801</v>
      </c>
      <c r="P173" s="210">
        <f xml:space="preserve"> INDEX(F_Inputs!$A:$W,MATCH($C173,F_Inputs!$B:$B,0),MATCH(P$87,F_Inputs!$2:$2,0))</f>
        <v>11.124782251815301</v>
      </c>
      <c r="Q173" s="210">
        <f xml:space="preserve"> INDEX(F_Inputs!$A:$W,MATCH($C173,F_Inputs!$B:$B,0),MATCH(Q$87,F_Inputs!$2:$2,0))</f>
        <v>11.323040440139</v>
      </c>
      <c r="R173" s="172"/>
      <c r="S173" s="172"/>
      <c r="T173" s="141"/>
    </row>
    <row r="174" spans="1:20" s="140" customFormat="1">
      <c r="A174" s="41"/>
      <c r="B174" s="170"/>
      <c r="C174" s="41" t="s">
        <v>396</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0.168488399034287</v>
      </c>
      <c r="N174" s="210">
        <f xml:space="preserve"> INDEX(F_Inputs!$A:$W,MATCH($C174,F_Inputs!$B:$B,0),MATCH(N$87,F_Inputs!$2:$2,0))</f>
        <v>0.50957044673497298</v>
      </c>
      <c r="O174" s="210">
        <f xml:space="preserve"> INDEX(F_Inputs!$A:$W,MATCH($C174,F_Inputs!$B:$B,0),MATCH(O$87,F_Inputs!$2:$2,0))</f>
        <v>0.85275860727342401</v>
      </c>
      <c r="P174" s="210">
        <f xml:space="preserve"> INDEX(F_Inputs!$A:$W,MATCH($C174,F_Inputs!$B:$B,0),MATCH(P$87,F_Inputs!$2:$2,0))</f>
        <v>1.19832238873508</v>
      </c>
      <c r="Q174" s="210">
        <f xml:space="preserve"> INDEX(F_Inputs!$A:$W,MATCH($C174,F_Inputs!$B:$B,0),MATCH(Q$87,F_Inputs!$2:$2,0))</f>
        <v>1.5462269362815799</v>
      </c>
      <c r="R174" s="172"/>
      <c r="S174" s="172"/>
      <c r="T174" s="141"/>
    </row>
    <row r="175" spans="1:20" s="140" customFormat="1">
      <c r="A175" s="41"/>
      <c r="B175" s="170"/>
      <c r="C175" s="41" t="s">
        <v>398</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9.7857689958930205</v>
      </c>
      <c r="N175" s="210">
        <f xml:space="preserve"> INDEX(F_Inputs!$A:$W,MATCH($C175,F_Inputs!$B:$B,0),MATCH(N$87,F_Inputs!$2:$2,0))</f>
        <v>19.22846715276</v>
      </c>
      <c r="O175" s="210">
        <f xml:space="preserve"> INDEX(F_Inputs!$A:$W,MATCH($C175,F_Inputs!$B:$B,0),MATCH(O$87,F_Inputs!$2:$2,0))</f>
        <v>28.339336528280899</v>
      </c>
      <c r="P175" s="210">
        <f xml:space="preserve"> INDEX(F_Inputs!$A:$W,MATCH($C175,F_Inputs!$B:$B,0),MATCH(P$87,F_Inputs!$2:$2,0))</f>
        <v>37.129544661492503</v>
      </c>
      <c r="Q175" s="210">
        <f xml:space="preserve"> INDEX(F_Inputs!$A:$W,MATCH($C175,F_Inputs!$B:$B,0),MATCH(Q$87,F_Inputs!$2:$2,0))</f>
        <v>45.6091639940039</v>
      </c>
      <c r="R175" s="172"/>
      <c r="S175" s="172"/>
      <c r="T175" s="141"/>
    </row>
    <row r="176" spans="1:20" s="140" customFormat="1">
      <c r="A176" s="41"/>
      <c r="B176" s="170"/>
      <c r="C176" s="41" t="s">
        <v>400</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143.73916950136001</v>
      </c>
      <c r="N176" s="210">
        <f xml:space="preserve"> INDEX(F_Inputs!$A:$W,MATCH($C176,F_Inputs!$B:$B,0),MATCH(N$87,F_Inputs!$2:$2,0))</f>
        <v>145.56512045144001</v>
      </c>
      <c r="O176" s="210">
        <f xml:space="preserve"> INDEX(F_Inputs!$A:$W,MATCH($C176,F_Inputs!$B:$B,0),MATCH(O$87,F_Inputs!$2:$2,0))</f>
        <v>148.29252212687501</v>
      </c>
      <c r="P176" s="210">
        <f xml:space="preserve"> INDEX(F_Inputs!$A:$W,MATCH($C176,F_Inputs!$B:$B,0),MATCH(P$87,F_Inputs!$2:$2,0))</f>
        <v>151.686340812184</v>
      </c>
      <c r="Q176" s="210">
        <f xml:space="preserve"> INDEX(F_Inputs!$A:$W,MATCH($C176,F_Inputs!$B:$B,0),MATCH(Q$87,F_Inputs!$2:$2,0))</f>
        <v>155.59730791705499</v>
      </c>
      <c r="R176" s="172"/>
      <c r="S176" s="172"/>
      <c r="T176" s="141"/>
    </row>
    <row r="177" spans="1:20" s="140" customFormat="1">
      <c r="A177" s="41"/>
      <c r="B177" s="170"/>
      <c r="C177" s="41" t="s">
        <v>402</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3.16885447523393</v>
      </c>
      <c r="N177" s="210">
        <f xml:space="preserve"> INDEX(F_Inputs!$A:$W,MATCH($C177,F_Inputs!$B:$B,0),MATCH(N$87,F_Inputs!$2:$2,0))</f>
        <v>3.5639542600959699</v>
      </c>
      <c r="O177" s="210">
        <f xml:space="preserve"> INDEX(F_Inputs!$A:$W,MATCH($C177,F_Inputs!$B:$B,0),MATCH(O$87,F_Inputs!$2:$2,0))</f>
        <v>3.76716889332973</v>
      </c>
      <c r="P177" s="210">
        <f xml:space="preserve"> INDEX(F_Inputs!$A:$W,MATCH($C177,F_Inputs!$B:$B,0),MATCH(P$87,F_Inputs!$2:$2,0))</f>
        <v>3.8552768253794301</v>
      </c>
      <c r="Q177" s="210">
        <f xml:space="preserve"> INDEX(F_Inputs!$A:$W,MATCH($C177,F_Inputs!$B:$B,0),MATCH(Q$87,F_Inputs!$2:$2,0))</f>
        <v>3.90360795744194</v>
      </c>
      <c r="R177" s="172"/>
      <c r="S177" s="172"/>
      <c r="T177" s="141"/>
    </row>
    <row r="178" spans="1:20" s="140" customFormat="1">
      <c r="A178" s="41"/>
      <c r="B178" s="170"/>
      <c r="C178" s="41" t="s">
        <v>404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137.033200683806</v>
      </c>
      <c r="N178" s="210">
        <f xml:space="preserve"> INDEX(F_Inputs!$A:$W,MATCH($C178,F_Inputs!$B:$B,0),MATCH(N$87,F_Inputs!$2:$2,0))</f>
        <v>136.85784030205599</v>
      </c>
      <c r="O178" s="210">
        <f xml:space="preserve"> INDEX(F_Inputs!$A:$W,MATCH($C178,F_Inputs!$B:$B,0),MATCH(O$87,F_Inputs!$2:$2,0))</f>
        <v>137.14405438826</v>
      </c>
      <c r="P178" s="210">
        <f xml:space="preserve"> INDEX(F_Inputs!$A:$W,MATCH($C178,F_Inputs!$B:$B,0),MATCH(P$87,F_Inputs!$2:$2,0))</f>
        <v>137.786556378006</v>
      </c>
      <c r="Q178" s="210">
        <f xml:space="preserve"> INDEX(F_Inputs!$A:$W,MATCH($C178,F_Inputs!$B:$B,0),MATCH(Q$87,F_Inputs!$2:$2,0))</f>
        <v>138.731272987224</v>
      </c>
      <c r="R178" s="172"/>
      <c r="S178" s="172"/>
      <c r="T178" s="141"/>
    </row>
    <row r="179" spans="1:20" s="283" customFormat="1">
      <c r="A179" s="256"/>
      <c r="B179" s="257"/>
      <c r="C179" s="41" t="s">
        <v>463</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7.9899999999999999E-2</v>
      </c>
      <c r="N179" s="286">
        <f xml:space="preserve"> INDEX(F_Inputs!$A:$W,MATCH($C179,F_Inputs!$B:$B,0),MATCH(N$87,F_Inputs!$2:$2,0))</f>
        <v>7.9899999999999999E-2</v>
      </c>
      <c r="O179" s="286">
        <f xml:space="preserve"> INDEX(F_Inputs!$A:$W,MATCH($C179,F_Inputs!$B:$B,0),MATCH(O$87,F_Inputs!$2:$2,0))</f>
        <v>7.9899999999999999E-2</v>
      </c>
      <c r="P179" s="286">
        <f xml:space="preserve"> INDEX(F_Inputs!$A:$W,MATCH($C179,F_Inputs!$B:$B,0),MATCH(P$87,F_Inputs!$2:$2,0))</f>
        <v>7.9899999999999999E-2</v>
      </c>
      <c r="Q179" s="286">
        <f xml:space="preserve"> INDEX(F_Inputs!$A:$W,MATCH($C179,F_Inputs!$B:$B,0),MATCH(Q$87,F_Inputs!$2:$2,0))</f>
        <v>7.9899999999999999E-2</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598</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483</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0</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406</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0</v>
      </c>
      <c r="N183" s="210">
        <f xml:space="preserve"> INDEX(F_Inputs!$A:$W,MATCH($C183,F_Inputs!$B:$B,0),MATCH(N$87,F_Inputs!$2:$2,0))</f>
        <v>0</v>
      </c>
      <c r="O183" s="210">
        <f xml:space="preserve"> INDEX(F_Inputs!$A:$W,MATCH($C183,F_Inputs!$B:$B,0),MATCH(O$87,F_Inputs!$2:$2,0))</f>
        <v>0</v>
      </c>
      <c r="P183" s="210">
        <f xml:space="preserve"> INDEX(F_Inputs!$A:$W,MATCH($C183,F_Inputs!$B:$B,0),MATCH(P$87,F_Inputs!$2:$2,0))</f>
        <v>0</v>
      </c>
      <c r="Q183" s="210">
        <f xml:space="preserve"> INDEX(F_Inputs!$A:$W,MATCH($C183,F_Inputs!$B:$B,0),MATCH(Q$87,F_Inputs!$2:$2,0))</f>
        <v>0</v>
      </c>
      <c r="R183" s="141"/>
      <c r="S183" s="141"/>
      <c r="T183" s="141"/>
    </row>
    <row r="184" spans="1:20" s="209" customFormat="1">
      <c r="A184" s="41"/>
      <c r="B184" s="170"/>
      <c r="C184" s="41" t="s">
        <v>408</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0</v>
      </c>
      <c r="N184" s="210">
        <f xml:space="preserve"> INDEX(F_Inputs!$A:$W,MATCH($C184,F_Inputs!$B:$B,0),MATCH(N$87,F_Inputs!$2:$2,0))</f>
        <v>0</v>
      </c>
      <c r="O184" s="210">
        <f xml:space="preserve"> INDEX(F_Inputs!$A:$W,MATCH($C184,F_Inputs!$B:$B,0),MATCH(O$87,F_Inputs!$2:$2,0))</f>
        <v>0</v>
      </c>
      <c r="P184" s="210">
        <f xml:space="preserve"> INDEX(F_Inputs!$A:$W,MATCH($C184,F_Inputs!$B:$B,0),MATCH(P$87,F_Inputs!$2:$2,0))</f>
        <v>0</v>
      </c>
      <c r="Q184" s="210">
        <f xml:space="preserve"> INDEX(F_Inputs!$A:$W,MATCH($C184,F_Inputs!$B:$B,0),MATCH(Q$87,F_Inputs!$2:$2,0))</f>
        <v>0</v>
      </c>
      <c r="R184" s="141"/>
      <c r="S184" s="141"/>
      <c r="T184" s="141"/>
    </row>
    <row r="185" spans="1:20" s="209" customFormat="1">
      <c r="A185" s="41"/>
      <c r="B185" s="170"/>
      <c r="C185" s="41" t="s">
        <v>410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0</v>
      </c>
      <c r="N185" s="210">
        <f xml:space="preserve"> INDEX(F_Inputs!$A:$W,MATCH($C185,F_Inputs!$B:$B,0),MATCH(N$87,F_Inputs!$2:$2,0))</f>
        <v>0</v>
      </c>
      <c r="O185" s="210">
        <f xml:space="preserve"> INDEX(F_Inputs!$A:$W,MATCH($C185,F_Inputs!$B:$B,0),MATCH(O$87,F_Inputs!$2:$2,0))</f>
        <v>0</v>
      </c>
      <c r="P185" s="210">
        <f xml:space="preserve"> INDEX(F_Inputs!$A:$W,MATCH($C185,F_Inputs!$B:$B,0),MATCH(P$87,F_Inputs!$2:$2,0))</f>
        <v>0</v>
      </c>
      <c r="Q185" s="210">
        <f xml:space="preserve"> INDEX(F_Inputs!$A:$W,MATCH($C185,F_Inputs!$B:$B,0),MATCH(Q$87,F_Inputs!$2:$2,0))</f>
        <v>0</v>
      </c>
      <c r="R185" s="141"/>
      <c r="S185" s="141"/>
      <c r="T185" s="141"/>
    </row>
    <row r="186" spans="1:20" s="209" customFormat="1">
      <c r="A186" s="41"/>
      <c r="B186" s="170"/>
      <c r="C186" s="41" t="s">
        <v>412</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0</v>
      </c>
      <c r="N186" s="210">
        <f xml:space="preserve"> INDEX(F_Inputs!$A:$W,MATCH($C186,F_Inputs!$B:$B,0),MATCH(N$87,F_Inputs!$2:$2,0))</f>
        <v>0</v>
      </c>
      <c r="O186" s="210">
        <f xml:space="preserve"> INDEX(F_Inputs!$A:$W,MATCH($C186,F_Inputs!$B:$B,0),MATCH(O$87,F_Inputs!$2:$2,0))</f>
        <v>0</v>
      </c>
      <c r="P186" s="210">
        <f xml:space="preserve"> INDEX(F_Inputs!$A:$W,MATCH($C186,F_Inputs!$B:$B,0),MATCH(P$87,F_Inputs!$2:$2,0))</f>
        <v>0</v>
      </c>
      <c r="Q186" s="210">
        <f xml:space="preserve"> INDEX(F_Inputs!$A:$W,MATCH($C186,F_Inputs!$B:$B,0),MATCH(Q$87,F_Inputs!$2:$2,0))</f>
        <v>0</v>
      </c>
      <c r="R186" s="141"/>
      <c r="S186" s="141"/>
      <c r="T186" s="141"/>
    </row>
    <row r="187" spans="1:20" s="209" customFormat="1">
      <c r="A187" s="41"/>
      <c r="B187" s="170"/>
      <c r="C187" s="41" t="s">
        <v>414</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0</v>
      </c>
      <c r="N187" s="210">
        <f xml:space="preserve"> INDEX(F_Inputs!$A:$W,MATCH($C187,F_Inputs!$B:$B,0),MATCH(N$87,F_Inputs!$2:$2,0))</f>
        <v>0</v>
      </c>
      <c r="O187" s="210">
        <f xml:space="preserve"> INDEX(F_Inputs!$A:$W,MATCH($C187,F_Inputs!$B:$B,0),MATCH(O$87,F_Inputs!$2:$2,0))</f>
        <v>0</v>
      </c>
      <c r="P187" s="210">
        <f xml:space="preserve"> INDEX(F_Inputs!$A:$W,MATCH($C187,F_Inputs!$B:$B,0),MATCH(P$87,F_Inputs!$2:$2,0))</f>
        <v>0</v>
      </c>
      <c r="Q187" s="210">
        <f xml:space="preserve"> INDEX(F_Inputs!$A:$W,MATCH($C187,F_Inputs!$B:$B,0),MATCH(Q$87,F_Inputs!$2:$2,0))</f>
        <v>0</v>
      </c>
      <c r="R187" s="141"/>
      <c r="S187" s="141"/>
      <c r="T187" s="141"/>
    </row>
    <row r="188" spans="1:20" s="209" customFormat="1">
      <c r="A188" s="41"/>
      <c r="B188" s="170"/>
      <c r="C188" s="41" t="s">
        <v>416</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0</v>
      </c>
      <c r="N188" s="210">
        <f xml:space="preserve"> INDEX(F_Inputs!$A:$W,MATCH($C188,F_Inputs!$B:$B,0),MATCH(N$87,F_Inputs!$2:$2,0))</f>
        <v>0</v>
      </c>
      <c r="O188" s="210">
        <f xml:space="preserve"> INDEX(F_Inputs!$A:$W,MATCH($C188,F_Inputs!$B:$B,0),MATCH(O$87,F_Inputs!$2:$2,0))</f>
        <v>0</v>
      </c>
      <c r="P188" s="210">
        <f xml:space="preserve"> INDEX(F_Inputs!$A:$W,MATCH($C188,F_Inputs!$B:$B,0),MATCH(P$87,F_Inputs!$2:$2,0))</f>
        <v>0</v>
      </c>
      <c r="Q188" s="210">
        <f xml:space="preserve"> INDEX(F_Inputs!$A:$W,MATCH($C188,F_Inputs!$B:$B,0),MATCH(Q$87,F_Inputs!$2:$2,0))</f>
        <v>0</v>
      </c>
      <c r="R188" s="141"/>
      <c r="S188" s="141"/>
      <c r="T188" s="141"/>
    </row>
    <row r="189" spans="1:20" s="209" customFormat="1">
      <c r="A189" s="41"/>
      <c r="B189" s="170"/>
      <c r="C189" s="41" t="s">
        <v>418</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420</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422</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0</v>
      </c>
      <c r="N191" s="210">
        <f xml:space="preserve"> INDEX(F_Inputs!$A:$W,MATCH($C191,F_Inputs!$B:$B,0),MATCH(N$87,F_Inputs!$2:$2,0))</f>
        <v>0</v>
      </c>
      <c r="O191" s="210">
        <f xml:space="preserve"> INDEX(F_Inputs!$A:$W,MATCH($C191,F_Inputs!$B:$B,0),MATCH(O$87,F_Inputs!$2:$2,0))</f>
        <v>0</v>
      </c>
      <c r="P191" s="210">
        <f xml:space="preserve"> INDEX(F_Inputs!$A:$W,MATCH($C191,F_Inputs!$B:$B,0),MATCH(P$87,F_Inputs!$2:$2,0))</f>
        <v>0</v>
      </c>
      <c r="Q191" s="210">
        <f xml:space="preserve"> INDEX(F_Inputs!$A:$W,MATCH($C191,F_Inputs!$B:$B,0),MATCH(Q$87,F_Inputs!$2:$2,0))</f>
        <v>0</v>
      </c>
      <c r="R191" s="141"/>
      <c r="S191" s="141"/>
      <c r="T191" s="141"/>
    </row>
    <row r="192" spans="1:20" s="209" customFormat="1">
      <c r="A192" s="41"/>
      <c r="B192" s="170"/>
      <c r="C192" s="41" t="s">
        <v>424</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426</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0</v>
      </c>
      <c r="N193" s="210">
        <f xml:space="preserve"> INDEX(F_Inputs!$A:$W,MATCH($C193,F_Inputs!$B:$B,0),MATCH(N$87,F_Inputs!$2:$2,0))</f>
        <v>0</v>
      </c>
      <c r="O193" s="210">
        <f xml:space="preserve"> INDEX(F_Inputs!$A:$W,MATCH($C193,F_Inputs!$B:$B,0),MATCH(O$87,F_Inputs!$2:$2,0))</f>
        <v>0</v>
      </c>
      <c r="P193" s="210">
        <f xml:space="preserve"> INDEX(F_Inputs!$A:$W,MATCH($C193,F_Inputs!$B:$B,0),MATCH(P$87,F_Inputs!$2:$2,0))</f>
        <v>0</v>
      </c>
      <c r="Q193" s="210">
        <f xml:space="preserve"> INDEX(F_Inputs!$A:$W,MATCH($C193,F_Inputs!$B:$B,0),MATCH(Q$87,F_Inputs!$2:$2,0))</f>
        <v>0</v>
      </c>
      <c r="R193" s="141"/>
      <c r="S193" s="141"/>
      <c r="T193" s="141"/>
    </row>
    <row r="194" spans="1:20" s="209" customFormat="1">
      <c r="A194" s="41"/>
      <c r="B194" s="170"/>
      <c r="C194" s="41" t="s">
        <v>428</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0</v>
      </c>
      <c r="O194" s="210">
        <f xml:space="preserve"> INDEX(F_Inputs!$A:$W,MATCH($C194,F_Inputs!$B:$B,0),MATCH(O$87,F_Inputs!$2:$2,0))</f>
        <v>0</v>
      </c>
      <c r="P194" s="210">
        <f xml:space="preserve"> INDEX(F_Inputs!$A:$W,MATCH($C194,F_Inputs!$B:$B,0),MATCH(P$87,F_Inputs!$2:$2,0))</f>
        <v>0</v>
      </c>
      <c r="Q194" s="210">
        <f xml:space="preserve"> INDEX(F_Inputs!$A:$W,MATCH($C194,F_Inputs!$B:$B,0),MATCH(Q$87,F_Inputs!$2:$2,0))</f>
        <v>0</v>
      </c>
      <c r="R194" s="141"/>
      <c r="S194" s="141"/>
      <c r="T194" s="141"/>
    </row>
    <row r="195" spans="1:20" s="209" customFormat="1">
      <c r="A195" s="41"/>
      <c r="B195" s="170"/>
      <c r="C195" s="41" t="s">
        <v>430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v>
      </c>
      <c r="O195" s="210">
        <f xml:space="preserve"> INDEX(F_Inputs!$A:$W,MATCH($C195,F_Inputs!$B:$B,0),MATCH(O$87,F_Inputs!$2:$2,0))</f>
        <v>0</v>
      </c>
      <c r="P195" s="210">
        <f xml:space="preserve"> INDEX(F_Inputs!$A:$W,MATCH($C195,F_Inputs!$B:$B,0),MATCH(P$87,F_Inputs!$2:$2,0))</f>
        <v>0</v>
      </c>
      <c r="Q195" s="210">
        <f xml:space="preserve"> INDEX(F_Inputs!$A:$W,MATCH($C195,F_Inputs!$B:$B,0),MATCH(Q$87,F_Inputs!$2:$2,0))</f>
        <v>0</v>
      </c>
      <c r="R195" s="141"/>
      <c r="S195" s="141"/>
      <c r="T195" s="141"/>
    </row>
    <row r="196" spans="1:20" s="209" customFormat="1">
      <c r="A196" s="41"/>
      <c r="B196" s="170"/>
      <c r="C196" s="41" t="s">
        <v>432</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0</v>
      </c>
      <c r="N196" s="210">
        <f xml:space="preserve"> INDEX(F_Inputs!$A:$W,MATCH($C196,F_Inputs!$B:$B,0),MATCH(N$87,F_Inputs!$2:$2,0))</f>
        <v>0</v>
      </c>
      <c r="O196" s="210">
        <f xml:space="preserve"> INDEX(F_Inputs!$A:$W,MATCH($C196,F_Inputs!$B:$B,0),MATCH(O$87,F_Inputs!$2:$2,0))</f>
        <v>0</v>
      </c>
      <c r="P196" s="210">
        <f xml:space="preserve"> INDEX(F_Inputs!$A:$W,MATCH($C196,F_Inputs!$B:$B,0),MATCH(P$87,F_Inputs!$2:$2,0))</f>
        <v>0</v>
      </c>
      <c r="Q196" s="210">
        <f xml:space="preserve"> INDEX(F_Inputs!$A:$W,MATCH($C196,F_Inputs!$B:$B,0),MATCH(Q$87,F_Inputs!$2:$2,0))</f>
        <v>0</v>
      </c>
      <c r="R196" s="141"/>
      <c r="S196" s="141"/>
      <c r="T196" s="141"/>
    </row>
    <row r="197" spans="1:20" s="209" customFormat="1">
      <c r="A197" s="41"/>
      <c r="B197" s="170"/>
      <c r="C197" s="41" t="s">
        <v>434</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0</v>
      </c>
      <c r="N197" s="210">
        <f xml:space="preserve"> INDEX(F_Inputs!$A:$W,MATCH($C197,F_Inputs!$B:$B,0),MATCH(N$87,F_Inputs!$2:$2,0))</f>
        <v>0</v>
      </c>
      <c r="O197" s="210">
        <f xml:space="preserve"> INDEX(F_Inputs!$A:$W,MATCH($C197,F_Inputs!$B:$B,0),MATCH(O$87,F_Inputs!$2:$2,0))</f>
        <v>0</v>
      </c>
      <c r="P197" s="210">
        <f xml:space="preserve"> INDEX(F_Inputs!$A:$W,MATCH($C197,F_Inputs!$B:$B,0),MATCH(P$87,F_Inputs!$2:$2,0))</f>
        <v>0</v>
      </c>
      <c r="Q197" s="210">
        <f xml:space="preserve"> INDEX(F_Inputs!$A:$W,MATCH($C197,F_Inputs!$B:$B,0),MATCH(Q$87,F_Inputs!$2:$2,0))</f>
        <v>0</v>
      </c>
      <c r="R197" s="141"/>
      <c r="S197" s="141"/>
      <c r="T197" s="141"/>
    </row>
    <row r="198" spans="1:20" s="209" customFormat="1">
      <c r="A198" s="41"/>
      <c r="B198" s="170"/>
      <c r="C198" s="41" t="s">
        <v>436</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0</v>
      </c>
      <c r="N198" s="210">
        <f xml:space="preserve"> INDEX(F_Inputs!$A:$W,MATCH($C198,F_Inputs!$B:$B,0),MATCH(N$87,F_Inputs!$2:$2,0))</f>
        <v>0</v>
      </c>
      <c r="O198" s="210">
        <f xml:space="preserve"> INDEX(F_Inputs!$A:$W,MATCH($C198,F_Inputs!$B:$B,0),MATCH(O$87,F_Inputs!$2:$2,0))</f>
        <v>0</v>
      </c>
      <c r="P198" s="210">
        <f xml:space="preserve"> INDEX(F_Inputs!$A:$W,MATCH($C198,F_Inputs!$B:$B,0),MATCH(P$87,F_Inputs!$2:$2,0))</f>
        <v>0</v>
      </c>
      <c r="Q198" s="210">
        <f xml:space="preserve"> INDEX(F_Inputs!$A:$W,MATCH($C198,F_Inputs!$B:$B,0),MATCH(Q$87,F_Inputs!$2:$2,0))</f>
        <v>0</v>
      </c>
      <c r="R198" s="141"/>
      <c r="S198" s="141"/>
      <c r="T198" s="141"/>
    </row>
    <row r="199" spans="1:20" s="209" customFormat="1">
      <c r="A199" s="41"/>
      <c r="B199" s="170"/>
      <c r="C199" s="41" t="s">
        <v>438</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0</v>
      </c>
      <c r="N199" s="210">
        <f xml:space="preserve"> INDEX(F_Inputs!$A:$W,MATCH($C199,F_Inputs!$B:$B,0),MATCH(N$87,F_Inputs!$2:$2,0))</f>
        <v>0</v>
      </c>
      <c r="O199" s="210">
        <f xml:space="preserve"> INDEX(F_Inputs!$A:$W,MATCH($C199,F_Inputs!$B:$B,0),MATCH(O$87,F_Inputs!$2:$2,0))</f>
        <v>0</v>
      </c>
      <c r="P199" s="210">
        <f xml:space="preserve"> INDEX(F_Inputs!$A:$W,MATCH($C199,F_Inputs!$B:$B,0),MATCH(P$87,F_Inputs!$2:$2,0))</f>
        <v>0</v>
      </c>
      <c r="Q199" s="210">
        <f xml:space="preserve"> INDEX(F_Inputs!$A:$W,MATCH($C199,F_Inputs!$B:$B,0),MATCH(Q$87,F_Inputs!$2:$2,0))</f>
        <v>0</v>
      </c>
      <c r="R199" s="141"/>
      <c r="S199" s="141"/>
      <c r="T199" s="141"/>
    </row>
    <row r="200" spans="1:20" s="209" customFormat="1">
      <c r="A200" s="41"/>
      <c r="B200" s="170"/>
      <c r="C200" s="41" t="s">
        <v>440</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0</v>
      </c>
      <c r="N200" s="210">
        <f xml:space="preserve"> INDEX(F_Inputs!$A:$W,MATCH($C200,F_Inputs!$B:$B,0),MATCH(N$87,F_Inputs!$2:$2,0))</f>
        <v>0</v>
      </c>
      <c r="O200" s="210">
        <f xml:space="preserve"> INDEX(F_Inputs!$A:$W,MATCH($C200,F_Inputs!$B:$B,0),MATCH(O$87,F_Inputs!$2:$2,0))</f>
        <v>0</v>
      </c>
      <c r="P200" s="210">
        <f xml:space="preserve"> INDEX(F_Inputs!$A:$W,MATCH($C200,F_Inputs!$B:$B,0),MATCH(P$87,F_Inputs!$2:$2,0))</f>
        <v>0</v>
      </c>
      <c r="Q200" s="210">
        <f xml:space="preserve"> INDEX(F_Inputs!$A:$W,MATCH($C200,F_Inputs!$B:$B,0),MATCH(Q$87,F_Inputs!$2:$2,0))</f>
        <v>0</v>
      </c>
      <c r="R200" s="141"/>
      <c r="S200" s="141"/>
      <c r="T200" s="141"/>
    </row>
    <row r="201" spans="1:20" s="209" customFormat="1">
      <c r="A201" s="41"/>
      <c r="B201" s="170"/>
      <c r="C201" s="41" t="s">
        <v>442</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0</v>
      </c>
      <c r="N201" s="210">
        <f xml:space="preserve"> INDEX(F_Inputs!$A:$W,MATCH($C201,F_Inputs!$B:$B,0),MATCH(N$87,F_Inputs!$2:$2,0))</f>
        <v>0</v>
      </c>
      <c r="O201" s="210">
        <f xml:space="preserve"> INDEX(F_Inputs!$A:$W,MATCH($C201,F_Inputs!$B:$B,0),MATCH(O$87,F_Inputs!$2:$2,0))</f>
        <v>0</v>
      </c>
      <c r="P201" s="210">
        <f xml:space="preserve"> INDEX(F_Inputs!$A:$W,MATCH($C201,F_Inputs!$B:$B,0),MATCH(P$87,F_Inputs!$2:$2,0))</f>
        <v>0</v>
      </c>
      <c r="Q201" s="210">
        <f xml:space="preserve"> INDEX(F_Inputs!$A:$W,MATCH($C201,F_Inputs!$B:$B,0),MATCH(Q$87,F_Inputs!$2:$2,0))</f>
        <v>0</v>
      </c>
      <c r="R201" s="141"/>
      <c r="S201" s="141"/>
      <c r="T201" s="141"/>
    </row>
    <row r="202" spans="1:20" s="283" customFormat="1">
      <c r="A202" s="256"/>
      <c r="B202" s="257"/>
      <c r="C202" s="41" t="s">
        <v>469</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0</v>
      </c>
      <c r="N202" s="286">
        <f xml:space="preserve"> INDEX(F_Inputs!$A:$W,MATCH($C202,F_Inputs!$B:$B,0),MATCH(N$87,F_Inputs!$2:$2,0))</f>
        <v>0</v>
      </c>
      <c r="O202" s="286">
        <f xml:space="preserve"> INDEX(F_Inputs!$A:$W,MATCH($C202,F_Inputs!$B:$B,0),MATCH(O$87,F_Inputs!$2:$2,0))</f>
        <v>0</v>
      </c>
      <c r="P202" s="286">
        <f xml:space="preserve"> INDEX(F_Inputs!$A:$W,MATCH($C202,F_Inputs!$B:$B,0),MATCH(P$87,F_Inputs!$2:$2,0))</f>
        <v>0</v>
      </c>
      <c r="Q202" s="286">
        <f xml:space="preserve"> INDEX(F_Inputs!$A:$W,MATCH($C202,F_Inputs!$B:$B,0),MATCH(Q$87,F_Inputs!$2:$2,0))</f>
        <v>0</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599</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600</v>
      </c>
      <c r="F206" s="34"/>
      <c r="G206" s="34" t="s">
        <v>446</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601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602</v>
      </c>
      <c r="F210" s="34"/>
      <c r="G210" s="34" t="s">
        <v>446</v>
      </c>
      <c r="H210" s="34"/>
      <c r="I210" s="34"/>
      <c r="J210" s="300"/>
      <c r="K210" s="300"/>
      <c r="L210" s="300"/>
      <c r="M210" s="299">
        <v>0.69040000000000001</v>
      </c>
      <c r="N210" s="384">
        <f xml:space="preserve"> M211</f>
        <v>0.69530000000000003</v>
      </c>
      <c r="O210" s="384">
        <f t="shared" ref="O210:Q210" si="0" xml:space="preserve"> N211</f>
        <v>0.69720000000000004</v>
      </c>
      <c r="P210" s="384">
        <f t="shared" si="0"/>
        <v>0</v>
      </c>
      <c r="Q210" s="384">
        <f t="shared" si="0"/>
        <v>0</v>
      </c>
      <c r="R210" s="34"/>
      <c r="S210" s="34"/>
      <c r="T210" s="34"/>
    </row>
    <row r="211" spans="1:20" s="33" customFormat="1">
      <c r="A211" s="34"/>
      <c r="B211" s="42"/>
      <c r="C211" s="34"/>
      <c r="D211" s="34"/>
      <c r="E211" s="34" t="s">
        <v>603</v>
      </c>
      <c r="F211" s="34"/>
      <c r="G211" s="34" t="s">
        <v>446</v>
      </c>
      <c r="H211" s="34"/>
      <c r="I211" s="34"/>
      <c r="J211" s="300"/>
      <c r="K211" s="300"/>
      <c r="L211" s="300"/>
      <c r="M211" s="299">
        <v>0.69530000000000003</v>
      </c>
      <c r="N211" s="299">
        <v>0.69720000000000004</v>
      </c>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604</v>
      </c>
      <c r="F213" s="34"/>
      <c r="G213" s="34" t="s">
        <v>446</v>
      </c>
      <c r="H213" s="34"/>
      <c r="I213" s="34"/>
      <c r="J213" s="300"/>
      <c r="K213" s="300"/>
      <c r="L213" s="300"/>
      <c r="M213" s="302">
        <f xml:space="preserve"> IF( AND(M210 &lt;&gt; 0, M211 &lt;&gt; 0), SUM(M210:M211) / 2, 0)</f>
        <v>0.69284999999999997</v>
      </c>
      <c r="N213" s="302">
        <f t="shared" ref="N213:Q213" si="1" xml:space="preserve"> IF( AND(N210 &lt;&gt; 0, N211 &lt;&gt; 0), SUM(N210:N211) / 2, 0)</f>
        <v>0.69625000000000004</v>
      </c>
      <c r="O213" s="302">
        <f t="shared" si="1"/>
        <v>0</v>
      </c>
      <c r="P213" s="302">
        <f t="shared" si="1"/>
        <v>0</v>
      </c>
      <c r="Q213" s="302">
        <f t="shared" si="1"/>
        <v>0</v>
      </c>
      <c r="R213" s="34"/>
      <c r="S213" s="34"/>
      <c r="T213" s="34"/>
    </row>
    <row r="214" spans="1:20" s="33" customFormat="1">
      <c r="A214" s="34"/>
      <c r="B214" s="42"/>
      <c r="C214" s="34"/>
      <c r="D214" s="34"/>
      <c r="E214" s="34" t="s">
        <v>605</v>
      </c>
      <c r="F214" s="34"/>
      <c r="G214" s="34" t="s">
        <v>446</v>
      </c>
      <c r="H214" s="34"/>
      <c r="I214" s="34"/>
      <c r="J214" s="300"/>
      <c r="K214" s="300"/>
      <c r="L214" s="300"/>
      <c r="M214" s="302">
        <f t="shared" ref="M214:Q214" si="2" xml:space="preserve"> IF( AND(M210 &lt;&gt; 0, M211 &lt;&gt; 0), 1 - M213, 0)</f>
        <v>0.30715000000000003</v>
      </c>
      <c r="N214" s="302">
        <f t="shared" si="2"/>
        <v>0.30374999999999996</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606</v>
      </c>
      <c r="F218" s="47">
        <v>42826</v>
      </c>
      <c r="G218" s="36" t="s">
        <v>607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608</v>
      </c>
      <c r="F220" s="47">
        <v>43921</v>
      </c>
      <c r="G220" s="36" t="s">
        <v>607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609</v>
      </c>
      <c r="F222" s="47">
        <v>43921</v>
      </c>
      <c r="G222" s="36" t="s">
        <v>607</v>
      </c>
      <c r="H222" s="34"/>
      <c r="I222" s="34"/>
      <c r="J222" s="34"/>
      <c r="K222" s="34"/>
      <c r="L222" s="34"/>
      <c r="M222" s="34"/>
      <c r="N222" s="34"/>
      <c r="O222" s="34"/>
      <c r="P222" s="34"/>
      <c r="Q222" s="34"/>
      <c r="R222" s="34"/>
      <c r="S222" s="34"/>
      <c r="T222" s="34"/>
    </row>
    <row r="223" spans="1:20" s="37" customFormat="1" ht="15">
      <c r="A223" s="34"/>
      <c r="B223" s="42"/>
      <c r="C223" s="34"/>
      <c r="D223" s="34"/>
      <c r="E223" s="36" t="s">
        <v>610</v>
      </c>
      <c r="F223" s="48">
        <v>5</v>
      </c>
      <c r="G223" s="49" t="s">
        <v>611</v>
      </c>
      <c r="H223" s="34"/>
      <c r="I223" s="34"/>
      <c r="J223" s="34"/>
      <c r="K223" s="34"/>
      <c r="L223" s="34"/>
      <c r="M223" s="34"/>
      <c r="N223" s="34"/>
      <c r="O223" s="34"/>
      <c r="P223" s="34"/>
      <c r="Q223" s="34"/>
      <c r="R223" s="34"/>
      <c r="S223" s="34"/>
      <c r="T223" s="34"/>
    </row>
    <row r="224" spans="1:20" s="37" customFormat="1">
      <c r="A224" s="34"/>
      <c r="B224" s="42"/>
      <c r="C224" s="34"/>
      <c r="D224" s="34"/>
      <c r="E224" s="36" t="s">
        <v>612</v>
      </c>
      <c r="F224" s="50">
        <f>DATE(YEAR(F222)+F223,MONTH(F222),DAY(F222))</f>
        <v>45747</v>
      </c>
      <c r="G224" s="36" t="s">
        <v>607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613</v>
      </c>
      <c r="F226" s="47">
        <v>44286</v>
      </c>
      <c r="G226" s="36" t="s">
        <v>607</v>
      </c>
      <c r="H226" s="34"/>
      <c r="I226" s="34"/>
      <c r="J226" s="34"/>
      <c r="K226" s="34"/>
      <c r="L226" s="34"/>
      <c r="M226" s="34"/>
      <c r="N226" s="34"/>
      <c r="O226" s="34"/>
      <c r="P226" s="34"/>
      <c r="Q226" s="34"/>
      <c r="R226" s="34"/>
      <c r="S226" s="34"/>
      <c r="T226" s="34"/>
    </row>
    <row r="227" spans="1:20" s="37" customFormat="1">
      <c r="A227" s="34"/>
      <c r="B227" s="42"/>
      <c r="C227" s="34"/>
      <c r="D227" s="34"/>
      <c r="E227" s="36" t="s">
        <v>614</v>
      </c>
      <c r="F227" s="47">
        <v>45747</v>
      </c>
      <c r="G227" s="36" t="s">
        <v>607</v>
      </c>
      <c r="H227" s="34"/>
      <c r="I227" s="34"/>
      <c r="J227" s="34"/>
      <c r="K227" s="34"/>
      <c r="L227" s="34"/>
      <c r="M227" s="34"/>
      <c r="N227" s="34"/>
      <c r="O227" s="34"/>
      <c r="P227" s="34"/>
      <c r="Q227" s="34"/>
      <c r="R227" s="34"/>
      <c r="S227" s="34"/>
      <c r="T227" s="34"/>
    </row>
    <row r="228" spans="1:20" s="37" customFormat="1">
      <c r="A228" s="34"/>
      <c r="B228" s="42"/>
      <c r="C228" s="34"/>
      <c r="D228" s="34"/>
      <c r="E228" s="36" t="s">
        <v>615</v>
      </c>
      <c r="F228" s="48">
        <v>2018</v>
      </c>
      <c r="G228" s="36" t="s">
        <v>616</v>
      </c>
      <c r="H228" s="34"/>
      <c r="I228" s="34"/>
      <c r="J228" s="34"/>
      <c r="K228" s="34"/>
      <c r="L228" s="34"/>
      <c r="M228" s="34"/>
      <c r="N228" s="34"/>
      <c r="O228" s="34"/>
      <c r="P228" s="34"/>
      <c r="Q228" s="34"/>
      <c r="R228" s="34"/>
      <c r="S228" s="34"/>
      <c r="T228" s="34"/>
    </row>
    <row r="229" spans="1:20" s="37" customFormat="1">
      <c r="A229" s="34"/>
      <c r="B229" s="42"/>
      <c r="C229" s="34"/>
      <c r="D229" s="34"/>
      <c r="E229" s="36" t="s">
        <v>617</v>
      </c>
      <c r="F229" s="48">
        <v>3</v>
      </c>
      <c r="G229" s="36" t="s">
        <v>618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F13">
    <cfRule type="cellIs" dxfId="92" priority="1" stopIfTrue="1" operator="notEqual">
      <formula>0</formula>
    </cfRule>
    <cfRule type="cellIs" dxfId="91" priority="2" stopIfTrue="1" operator="equal">
      <formula>""</formula>
    </cfRule>
  </conditionalFormatting>
  <conditionalFormatting sqref="J3:T3">
    <cfRule type="cellIs" dxfId="90" priority="3" operator="equal">
      <formula>"Post-Fcst"</formula>
    </cfRule>
    <cfRule type="cellIs" dxfId="89" priority="4" operator="equal">
      <formula>"Forecast"</formula>
    </cfRule>
    <cfRule type="cellIs" dxfId="88" priority="5" operator="equal">
      <formula>"Pre Fcst"</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457" t="str">
        <f>Inp!$F$10</f>
        <v>Northumbrian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619</v>
      </c>
    </row>
    <row r="8" spans="1:79" hidden="1" outlineLevel="1"/>
    <row r="9" spans="1:79" s="92" customFormat="1" hidden="1" outlineLevel="1">
      <c r="A9" s="11"/>
      <c r="B9" s="12" t="s">
        <v>620</v>
      </c>
      <c r="C9" s="13"/>
      <c r="D9" s="14"/>
      <c r="E9" s="91"/>
      <c r="G9" s="93"/>
    </row>
    <row r="10" spans="1:79" s="98" customFormat="1" hidden="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623</v>
      </c>
      <c r="F11" s="70">
        <f xml:space="preserve"> MAX(J10:Q10)</f>
        <v>8</v>
      </c>
      <c r="G11" s="70" t="s">
        <v>624</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Inp!E$218</f>
        <v>First date of time ruler</v>
      </c>
      <c r="F16" s="109">
        <f>Inp!F$218</f>
        <v>42826</v>
      </c>
      <c r="G16" s="108" t="str">
        <f>Inp!G$218</f>
        <v>date</v>
      </c>
    </row>
    <row r="17" spans="1:79" s="111" customFormat="1" hidden="1" outlineLevel="1">
      <c r="A17" s="104"/>
      <c r="B17" s="105"/>
      <c r="C17" s="106"/>
      <c r="D17" s="107"/>
      <c r="E17" s="84" t="s">
        <v>627</v>
      </c>
      <c r="F17" s="111">
        <f xml:space="preserve"> DATE(YEAR(F16), MONTH(F16), 1)</f>
        <v>42826</v>
      </c>
      <c r="G17" s="111" t="s">
        <v>628</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629</v>
      </c>
      <c r="G21" s="116" t="s">
        <v>607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630</v>
      </c>
      <c r="F22" s="118"/>
      <c r="G22" s="119" t="s">
        <v>607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537</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87" priority="7" stopIfTrue="1" operator="notEqual">
      <formula>0</formula>
    </cfRule>
    <cfRule type="cellIs" dxfId="86" priority="8" stopIfTrue="1" operator="equal">
      <formula>""</formula>
    </cfRule>
  </conditionalFormatting>
  <conditionalFormatting sqref="J3:CA3">
    <cfRule type="cellIs" dxfId="85" priority="1" operator="equal">
      <formula>"Post-Fcst"</formula>
    </cfRule>
    <cfRule type="cellIs" dxfId="84" priority="2" operator="equal">
      <formula>"Forecast"</formula>
    </cfRule>
    <cfRule type="cellIs" dxfId="83"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7"/>
      <c r="C1" s="79"/>
      <c r="D1" s="53"/>
      <c r="E1" s="53"/>
      <c r="F1" s="53"/>
      <c r="G1" s="53"/>
      <c r="H1" s="54" t="str">
        <f>Inp!$F$10</f>
        <v>Northumbrian Water</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1</v>
      </c>
      <c r="P14" s="192">
        <f t="shared" si="3"/>
        <v>0</v>
      </c>
      <c r="Q14" s="192">
        <f t="shared" si="3"/>
        <v>0</v>
      </c>
    </row>
    <row r="15" spans="1:20">
      <c r="A15" s="67"/>
      <c r="B15" s="176"/>
      <c r="C15" s="86"/>
      <c r="D15" s="83"/>
      <c r="E15" s="84"/>
      <c r="F15" s="70"/>
      <c r="G15" s="70"/>
    </row>
    <row r="16" spans="1:20" s="33" customFormat="1" collapsed="1">
      <c r="A16" s="33" t="s">
        <v>659</v>
      </c>
      <c r="B16" s="168"/>
    </row>
    <row r="17" spans="1:20" s="36" customFormat="1" ht="15" hidden="1" outlineLevel="1">
      <c r="A17" s="46"/>
      <c r="B17" s="71"/>
      <c r="C17" s="42"/>
      <c r="D17" s="43"/>
      <c r="H17" s="49"/>
    </row>
    <row r="18" spans="1:20" s="141" customFormat="1" hidden="1" outlineLevel="1" collapsed="1">
      <c r="A18" s="193"/>
      <c r="B18" s="180" t="s">
        <v>660</v>
      </c>
      <c r="C18" s="170"/>
      <c r="D18" s="171"/>
    </row>
    <row r="19" spans="1:20" s="187" customFormat="1" hidden="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hidden="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hidden="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hidden="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hidden="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hidden="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hidden="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hidden="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hidden="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hidden="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hidden="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hidden="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hidden="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hidden="1" outlineLevel="1">
      <c r="A32" s="193"/>
      <c r="B32" s="180"/>
      <c r="C32" s="170"/>
      <c r="D32" s="171"/>
    </row>
    <row r="33" spans="1:20" s="141" customFormat="1" hidden="1" outlineLevel="1">
      <c r="A33" s="193"/>
      <c r="B33" s="180" t="s">
        <v>662</v>
      </c>
      <c r="C33" s="170"/>
      <c r="D33" s="171"/>
    </row>
    <row r="34" spans="1:20" s="182" customFormat="1" hidden="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hidden="1" outlineLevel="1">
      <c r="A35" s="67"/>
      <c r="B35" s="176"/>
      <c r="C35" s="86"/>
      <c r="D35" s="83"/>
      <c r="E35" s="84"/>
      <c r="F35" s="70"/>
      <c r="G35" s="70"/>
    </row>
    <row r="36" spans="1:20" s="141" customFormat="1" hidden="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hidden="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hidden="1" outlineLevel="1">
      <c r="A50" s="193"/>
      <c r="B50" s="180"/>
      <c r="C50" s="170"/>
      <c r="D50" s="171"/>
    </row>
    <row r="51" spans="1:20" s="141" customFormat="1" hidden="1" outlineLevel="1">
      <c r="A51" s="193"/>
      <c r="B51" s="180" t="s">
        <v>665</v>
      </c>
      <c r="C51" s="170"/>
      <c r="D51" s="171"/>
    </row>
    <row r="52" spans="1:20" s="182" customFormat="1" hidden="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ollapsed="1">
      <c r="A54" s="33" t="s">
        <v>666</v>
      </c>
      <c r="B54" s="168"/>
    </row>
    <row r="55" spans="1:20" s="182" customFormat="1" hidden="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hidden="1" outlineLevel="1" collapsed="1">
      <c r="A56" s="193"/>
      <c r="B56" s="180" t="s">
        <v>660</v>
      </c>
      <c r="C56" s="170"/>
      <c r="D56" s="171"/>
    </row>
    <row r="57" spans="1:20" s="141" customFormat="1" hidden="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hidden="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hidden="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hidden="1" outlineLevel="2">
      <c r="A60" s="193"/>
      <c r="B60" s="180"/>
      <c r="C60" s="170"/>
      <c r="D60" s="171"/>
      <c r="J60" s="197"/>
    </row>
    <row r="61" spans="1:20" s="141" customFormat="1" hidden="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hidden="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hidden="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hidden="1" outlineLevel="1">
      <c r="A64" s="193"/>
      <c r="B64" s="180"/>
      <c r="C64" s="170"/>
      <c r="D64" s="171"/>
    </row>
    <row r="65" spans="1:20" s="141" customFormat="1" hidden="1" outlineLevel="1" collapsed="1">
      <c r="A65" s="193"/>
      <c r="B65" s="180" t="s">
        <v>662</v>
      </c>
      <c r="C65" s="170"/>
      <c r="D65" s="171"/>
    </row>
    <row r="66" spans="1:20" s="182" customFormat="1" hidden="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hidden="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hidden="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hidden="1" outlineLevel="2">
      <c r="A69" s="193"/>
      <c r="B69" s="180"/>
      <c r="C69" s="170"/>
      <c r="D69" s="171"/>
    </row>
    <row r="70" spans="1:20" s="182" customFormat="1" hidden="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hidden="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hidden="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hidden="1" outlineLevel="2">
      <c r="A73" s="193"/>
      <c r="B73" s="180"/>
      <c r="C73" s="170"/>
      <c r="D73" s="171"/>
      <c r="E73" s="200"/>
      <c r="J73" s="205"/>
      <c r="K73" s="205"/>
      <c r="L73" s="205"/>
      <c r="M73" s="205"/>
      <c r="N73" s="205"/>
      <c r="O73" s="205"/>
      <c r="P73" s="205"/>
      <c r="Q73" s="205"/>
    </row>
    <row r="74" spans="1:20" s="141" customFormat="1" hidden="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hidden="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hidden="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hidden="1" outlineLevel="1">
      <c r="A77" s="193"/>
      <c r="B77" s="180"/>
      <c r="C77" s="170"/>
      <c r="D77" s="171"/>
    </row>
    <row r="78" spans="1:20" s="141" customFormat="1" hidden="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hidden="1" outlineLevel="1">
      <c r="A86" s="193"/>
      <c r="B86" s="180"/>
      <c r="C86" s="170"/>
      <c r="D86" s="171"/>
    </row>
    <row r="87" spans="1:20" s="141" customFormat="1" hidden="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hidden="1" outlineLevel="1">
      <c r="A99" s="198"/>
      <c r="B99" s="199"/>
      <c r="C99" s="199"/>
      <c r="D99" s="198"/>
      <c r="E99" s="196"/>
      <c r="G99" s="196"/>
      <c r="J99" s="196"/>
      <c r="K99" s="196"/>
      <c r="L99" s="196"/>
      <c r="M99" s="196"/>
      <c r="N99" s="196"/>
      <c r="O99" s="196"/>
      <c r="P99" s="196"/>
      <c r="Q99" s="196"/>
      <c r="R99" s="196"/>
      <c r="S99" s="196"/>
      <c r="T99" s="196"/>
    </row>
    <row r="100" spans="1:20" s="200" customFormat="1" hidden="1" outlineLevel="1" collapsed="1">
      <c r="A100" s="198"/>
      <c r="B100" s="199" t="s">
        <v>679</v>
      </c>
      <c r="C100" s="199"/>
      <c r="D100" s="198"/>
      <c r="E100" s="196"/>
      <c r="G100" s="196"/>
      <c r="J100" s="196"/>
      <c r="K100" s="196"/>
      <c r="L100" s="196"/>
      <c r="M100" s="196"/>
      <c r="N100" s="196"/>
      <c r="O100" s="196"/>
      <c r="P100" s="196"/>
      <c r="Q100" s="196"/>
      <c r="R100" s="196"/>
      <c r="S100" s="196"/>
      <c r="T100" s="196"/>
    </row>
    <row r="101" spans="1:20" s="200" customFormat="1" hidden="1" outlineLevel="2">
      <c r="A101" s="198"/>
      <c r="B101" s="199"/>
      <c r="C101" s="199"/>
      <c r="D101" s="198"/>
      <c r="E101" s="196"/>
      <c r="G101" s="196"/>
      <c r="J101" s="196"/>
      <c r="K101" s="196"/>
      <c r="L101" s="196"/>
      <c r="M101" s="196"/>
      <c r="N101" s="196"/>
      <c r="O101" s="196"/>
      <c r="P101" s="196"/>
      <c r="Q101" s="196"/>
      <c r="R101" s="196"/>
      <c r="S101" s="196"/>
      <c r="T101" s="196"/>
    </row>
    <row r="102" spans="1:20" s="200" customFormat="1" hidden="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hidden="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hidden="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hidden="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hidden="1" outlineLevel="2">
      <c r="A106" s="198"/>
      <c r="B106" s="199"/>
      <c r="C106" s="199"/>
      <c r="D106" s="198"/>
      <c r="E106" s="196"/>
      <c r="G106" s="196"/>
      <c r="J106" s="196"/>
      <c r="K106" s="196"/>
      <c r="L106" s="196"/>
      <c r="M106" s="196"/>
      <c r="N106" s="196"/>
      <c r="O106" s="196"/>
      <c r="P106" s="196"/>
      <c r="Q106" s="196"/>
      <c r="R106" s="196"/>
      <c r="S106" s="196"/>
      <c r="T106" s="196"/>
    </row>
    <row r="107" spans="1:20" s="200" customFormat="1" hidden="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hidden="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hidden="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hidden="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hidden="1" outlineLevel="2">
      <c r="A111" s="198"/>
      <c r="B111" s="199"/>
      <c r="C111" s="199"/>
      <c r="D111" s="198"/>
      <c r="E111" s="196"/>
      <c r="G111" s="196"/>
      <c r="J111" s="196"/>
      <c r="K111" s="196"/>
      <c r="L111" s="196"/>
      <c r="M111" s="196"/>
      <c r="N111" s="196"/>
      <c r="O111" s="196"/>
      <c r="P111" s="196"/>
      <c r="Q111" s="196"/>
      <c r="R111" s="196"/>
      <c r="S111" s="196"/>
      <c r="T111" s="196"/>
    </row>
    <row r="112" spans="1:20" s="200" customFormat="1" hidden="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hidden="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hidden="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hidden="1" outlineLevel="2">
      <c r="A115" s="198"/>
      <c r="B115" s="199"/>
      <c r="C115" s="199"/>
      <c r="D115" s="198"/>
      <c r="E115" s="196"/>
      <c r="G115" s="196"/>
      <c r="J115" s="196"/>
      <c r="K115" s="196"/>
      <c r="L115" s="196"/>
      <c r="M115" s="196"/>
      <c r="N115" s="196"/>
      <c r="O115" s="196"/>
      <c r="P115" s="196"/>
      <c r="Q115" s="196"/>
      <c r="R115" s="196"/>
      <c r="S115" s="196"/>
      <c r="T115" s="196"/>
    </row>
    <row r="116" spans="1:20" s="200" customFormat="1" hidden="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hidden="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hidden="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hidden="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hidden="1" outlineLevel="2">
      <c r="A120" s="198"/>
      <c r="B120" s="199"/>
      <c r="C120" s="199"/>
      <c r="D120" s="198"/>
      <c r="E120" s="196"/>
      <c r="G120" s="196"/>
      <c r="J120" s="196"/>
      <c r="K120" s="196"/>
      <c r="L120" s="196"/>
      <c r="M120" s="196"/>
      <c r="N120" s="196"/>
      <c r="O120" s="196"/>
      <c r="P120" s="196"/>
      <c r="Q120" s="196"/>
      <c r="R120" s="196"/>
      <c r="S120" s="196"/>
      <c r="T120" s="196"/>
    </row>
    <row r="121" spans="1:20" s="200" customFormat="1" hidden="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hidden="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hidden="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hidden="1" outlineLevel="2">
      <c r="A124" s="198"/>
      <c r="B124" s="199"/>
      <c r="C124" s="199"/>
      <c r="D124" s="198"/>
      <c r="E124" s="196"/>
      <c r="G124" s="196"/>
      <c r="J124" s="196"/>
      <c r="K124" s="196"/>
      <c r="L124" s="196"/>
      <c r="M124" s="196"/>
      <c r="N124" s="196"/>
      <c r="O124" s="196"/>
      <c r="P124" s="196"/>
      <c r="Q124" s="196"/>
      <c r="R124" s="196"/>
      <c r="S124" s="196"/>
      <c r="T124" s="196"/>
    </row>
    <row r="125" spans="1:20" s="200" customFormat="1" hidden="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hidden="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hidden="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hidden="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ollapsed="1">
      <c r="A130" s="33" t="s">
        <v>686</v>
      </c>
      <c r="B130" s="168"/>
    </row>
    <row r="131" spans="1:20" s="36" customFormat="1" ht="15" hidden="1" outlineLevel="1">
      <c r="A131" s="46"/>
      <c r="B131" s="71"/>
      <c r="C131" s="42"/>
      <c r="D131" s="43"/>
      <c r="H131" s="49"/>
    </row>
    <row r="132" spans="1:20" s="141" customFormat="1" hidden="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334.6</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337.1</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340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343.2</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345.2</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347.6</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356.2</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358.3</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360.4</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360.3</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364.5</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367.2</v>
      </c>
      <c r="P144" s="181">
        <f xml:space="preserve"> Inp!P$69</f>
        <v>0</v>
      </c>
      <c r="Q144" s="181">
        <f xml:space="preserve"> Inp!Q$69</f>
        <v>0</v>
      </c>
      <c r="R144" s="181"/>
      <c r="S144" s="181"/>
      <c r="T144" s="181"/>
    </row>
    <row r="145" spans="1:20" s="141" customFormat="1" hidden="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141">
        <f t="shared" ref="O145" si="84" xml:space="preserve"> SUM(O133:O144) / 12</f>
        <v>351.2166666666667</v>
      </c>
      <c r="P145" s="141">
        <f t="shared" ref="P145" si="85" xml:space="preserve"> SUM(P133:P144) / 12</f>
        <v>0</v>
      </c>
      <c r="Q145" s="141">
        <f t="shared" ref="Q145" si="86" xml:space="preserve"> SUM(Q133:Q144) / 12</f>
        <v>0</v>
      </c>
      <c r="R145" s="196"/>
      <c r="S145" s="196"/>
      <c r="T145" s="196"/>
    </row>
    <row r="146" spans="1:20" s="141" customFormat="1" hidden="1" outlineLevel="1">
      <c r="A146" s="193"/>
      <c r="B146" s="180"/>
      <c r="C146" s="170"/>
      <c r="D146" s="171"/>
    </row>
    <row r="147" spans="1:20" s="141" customFormat="1" hidden="1" outlineLevel="1">
      <c r="A147" s="193"/>
      <c r="B147" s="180" t="s">
        <v>689</v>
      </c>
      <c r="C147" s="170"/>
      <c r="D147" s="171"/>
    </row>
    <row r="148" spans="1:20" s="182" customFormat="1" hidden="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367.2</v>
      </c>
      <c r="P148" s="181">
        <f xml:space="preserve"> Inp!P$69</f>
        <v>0</v>
      </c>
      <c r="Q148" s="181">
        <f xml:space="preserve"> Inp!Q$69</f>
        <v>0</v>
      </c>
      <c r="R148" s="181"/>
      <c r="S148" s="181"/>
      <c r="T148" s="181"/>
    </row>
    <row r="149" spans="1:20" hidden="1" outlineLevel="1">
      <c r="A149" s="67"/>
      <c r="B149" s="176"/>
      <c r="C149" s="86"/>
      <c r="D149" s="83"/>
      <c r="E149" s="84"/>
      <c r="F149" s="70"/>
      <c r="G149" s="70"/>
    </row>
    <row r="150" spans="1:20" s="141" customFormat="1" hidden="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119</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119.7</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120.5</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121.2</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121.8</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122.3</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124.3</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124.8</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125.3</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124.8</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126</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126.8</v>
      </c>
      <c r="P162" s="181">
        <f>Inp!P$83</f>
        <v>0</v>
      </c>
      <c r="Q162" s="181">
        <f>Inp!Q$83</f>
        <v>0</v>
      </c>
      <c r="R162" s="181"/>
      <c r="S162" s="181"/>
      <c r="T162" s="181"/>
    </row>
    <row r="163" spans="1:20" s="141" customFormat="1" hidden="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141">
        <f t="shared" ref="O163" si="92" xml:space="preserve"> SUM(O151:O162) / 12</f>
        <v>123.04166666666664</v>
      </c>
      <c r="P163" s="141">
        <f t="shared" ref="P163" si="93" xml:space="preserve"> SUM(P151:P162) / 12</f>
        <v>0</v>
      </c>
      <c r="Q163" s="141">
        <f t="shared" ref="Q163" si="94" xml:space="preserve"> SUM(Q151:Q162) / 12</f>
        <v>0</v>
      </c>
      <c r="R163" s="196"/>
      <c r="S163" s="196"/>
      <c r="T163" s="196"/>
    </row>
    <row r="164" spans="1:20" s="141" customFormat="1" hidden="1" outlineLevel="1">
      <c r="A164" s="193"/>
      <c r="B164" s="180"/>
      <c r="C164" s="170"/>
      <c r="D164" s="171"/>
    </row>
    <row r="165" spans="1:20" s="141" customFormat="1" hidden="1" outlineLevel="1">
      <c r="A165" s="193"/>
      <c r="B165" s="180" t="s">
        <v>692</v>
      </c>
      <c r="C165" s="170"/>
      <c r="D165" s="171"/>
    </row>
    <row r="166" spans="1:20" s="182" customFormat="1" hidden="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126.8</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ollapsed="1">
      <c r="A168" s="33" t="s">
        <v>693</v>
      </c>
      <c r="B168" s="168"/>
    </row>
    <row r="169" spans="1:20" s="208" customFormat="1" hidden="1" outlineLevel="1">
      <c r="A169" s="179"/>
      <c r="B169" s="180"/>
      <c r="C169" s="170"/>
      <c r="D169" s="171"/>
      <c r="E169" s="181"/>
      <c r="F169" s="181"/>
      <c r="G169" s="181"/>
      <c r="H169" s="181"/>
      <c r="I169" s="181"/>
      <c r="J169" s="181"/>
    </row>
    <row r="170" spans="1:20" s="208" customFormat="1" hidden="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351.2166666666667</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1.1287393877714991</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351.2166666666667</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1.2775773742762739</v>
      </c>
      <c r="P177" s="205">
        <f t="shared" si="122"/>
        <v>0</v>
      </c>
      <c r="Q177" s="205">
        <f t="shared" si="122"/>
        <v>0</v>
      </c>
    </row>
    <row r="178" spans="1:20" s="208" customFormat="1" hidden="1" outlineLevel="1">
      <c r="A178" s="193"/>
      <c r="B178" s="180"/>
      <c r="C178" s="170"/>
      <c r="D178" s="171"/>
      <c r="E178" s="141"/>
      <c r="F178" s="141"/>
      <c r="G178" s="141"/>
      <c r="H178" s="141"/>
      <c r="I178" s="141"/>
      <c r="J178" s="141"/>
    </row>
    <row r="179" spans="1:20" s="208" customFormat="1" hidden="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367.2</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1.1350850077279753</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367.2</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1.3194394538268055</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351.2166666666667</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367.2</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1.3357179665949255</v>
      </c>
      <c r="P190" s="205">
        <f t="shared" ref="P190" si="135">IF(AND(P189&lt;&gt;0,P188&lt;&gt;0),P189/$J188,0)</f>
        <v>0</v>
      </c>
      <c r="Q190" s="205">
        <f t="shared" ref="Q190" si="136">IF(AND(Q189&lt;&gt;0,Q188&lt;&gt;0),Q189/$J188,0)</f>
        <v>0</v>
      </c>
    </row>
    <row r="191" spans="1:20" s="208" customFormat="1" hidden="1" outlineLevel="1">
      <c r="A191" s="193"/>
      <c r="B191" s="180"/>
      <c r="C191" s="170"/>
      <c r="D191" s="171"/>
      <c r="E191" s="141"/>
      <c r="F191" s="141"/>
      <c r="G191" s="141"/>
      <c r="H191" s="141"/>
      <c r="I191" s="141"/>
      <c r="J191" s="141"/>
    </row>
    <row r="192" spans="1:20" s="208" customFormat="1" hidden="1" outlineLevel="1" collapsed="1">
      <c r="A192" s="193"/>
      <c r="B192" s="180" t="s">
        <v>699</v>
      </c>
      <c r="C192" s="170"/>
      <c r="D192" s="171"/>
      <c r="E192" s="141"/>
      <c r="F192" s="141"/>
      <c r="G192" s="141"/>
      <c r="H192" s="141"/>
      <c r="I192" s="141"/>
      <c r="J192" s="141"/>
    </row>
    <row r="193" spans="1:20" s="208" customFormat="1" hidden="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123.04166666666664</v>
      </c>
      <c r="P193" s="141">
        <f t="shared" si="142"/>
        <v>0</v>
      </c>
      <c r="Q193" s="141">
        <f t="shared" si="142"/>
        <v>0</v>
      </c>
    </row>
    <row r="194" spans="1:20" s="208" customFormat="1" hidden="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hidden="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1.0877412700751434</v>
      </c>
      <c r="P195" s="215">
        <f t="shared" si="149"/>
        <v>0</v>
      </c>
      <c r="Q195" s="215">
        <f t="shared" si="149"/>
        <v>0</v>
      </c>
    </row>
    <row r="196" spans="1:20" s="208" customFormat="1" hidden="1" outlineLevel="2">
      <c r="A196" s="193"/>
      <c r="B196" s="180"/>
      <c r="C196" s="170"/>
      <c r="D196" s="171"/>
      <c r="E196" s="200"/>
      <c r="F196" s="200"/>
      <c r="G196" s="200"/>
      <c r="H196" s="200"/>
      <c r="I196" s="200"/>
      <c r="J196" s="205"/>
    </row>
    <row r="197" spans="1:20" s="208" customFormat="1" hidden="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123.04166666666664</v>
      </c>
      <c r="P197" s="141">
        <f t="shared" si="150"/>
        <v>0</v>
      </c>
      <c r="Q197" s="141">
        <f t="shared" si="150"/>
        <v>0</v>
      </c>
    </row>
    <row r="198" spans="1:20" s="208" customFormat="1" hidden="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hidden="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1.1806332960179113</v>
      </c>
      <c r="P199" s="215">
        <f t="shared" si="153"/>
        <v>0</v>
      </c>
      <c r="Q199" s="215">
        <f t="shared" si="153"/>
        <v>0</v>
      </c>
    </row>
    <row r="200" spans="1:20" s="208" customFormat="1" hidden="1" outlineLevel="1">
      <c r="A200" s="193"/>
      <c r="B200" s="180"/>
      <c r="C200" s="170"/>
      <c r="D200" s="171"/>
      <c r="E200" s="141"/>
      <c r="F200" s="141"/>
      <c r="G200" s="141"/>
      <c r="H200" s="141"/>
      <c r="I200" s="141"/>
      <c r="J200" s="141"/>
    </row>
    <row r="201" spans="1:20" s="208" customFormat="1" hidden="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126.8</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1.0884120171673819</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126.8</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1.2064700285442436</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123.04166666666664</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126.8</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1.2166959859267552</v>
      </c>
      <c r="P212" s="215">
        <f t="shared" ref="P212" si="166">IF(AND(P211&lt;&gt;0,P210&lt;&gt;0),P211/$J210,0)</f>
        <v>0</v>
      </c>
      <c r="Q212" s="215">
        <f t="shared" ref="Q212" si="167">IF(AND(Q211&lt;&gt;0,Q210&lt;&gt;0),Q211/$J210,0)</f>
        <v>0</v>
      </c>
    </row>
    <row r="213" spans="1:20" s="200" customFormat="1" hidden="1" outlineLevel="1">
      <c r="A213" s="198"/>
      <c r="B213" s="199"/>
      <c r="C213" s="199"/>
      <c r="D213" s="198"/>
      <c r="E213" s="196"/>
      <c r="G213" s="196"/>
      <c r="J213" s="196"/>
      <c r="K213" s="196"/>
      <c r="L213" s="196"/>
      <c r="M213" s="196"/>
      <c r="N213" s="196"/>
      <c r="O213" s="196"/>
      <c r="P213" s="196"/>
      <c r="Q213" s="196"/>
      <c r="R213" s="196"/>
      <c r="S213" s="196"/>
      <c r="T213" s="196"/>
    </row>
    <row r="214" spans="1:20" s="200" customFormat="1" hidden="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367.2</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351.2166666666667</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126.8</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123.04166666666664</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1.0877412700751434</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1.1287393877714991</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1.1287393877714991</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1.1287393877714991</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1.0877412700751434</v>
      </c>
      <c r="P240" s="267">
        <f t="shared" si="214"/>
        <v>0</v>
      </c>
      <c r="Q240" s="267">
        <f t="shared" si="214"/>
        <v>0</v>
      </c>
      <c r="R240" s="196"/>
      <c r="S240" s="196"/>
      <c r="T240" s="196"/>
    </row>
    <row r="241" spans="1:20" s="214" customFormat="1" hidden="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4.099811769635564E-2</v>
      </c>
      <c r="P241" s="276">
        <f t="shared" ref="P241" si="220" xml:space="preserve"> P239 - P240</f>
        <v>0</v>
      </c>
      <c r="Q241" s="276">
        <f t="shared" ref="Q241" si="221" xml:space="preserve"> Q239 - Q240</f>
        <v>0</v>
      </c>
      <c r="R241" s="275"/>
      <c r="S241" s="275"/>
      <c r="T241" s="275"/>
    </row>
    <row r="242" spans="1:20" s="200" customFormat="1" hidden="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82" priority="1" operator="equal">
      <formula>"Post-Fcst"</formula>
    </cfRule>
    <cfRule type="cellIs" dxfId="81" priority="2" operator="equal">
      <formula>"Forecast"</formula>
    </cfRule>
    <cfRule type="cellIs" dxfId="80"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9845F4BF469FA46B8BA99ECB10DE873" ma:contentTypeVersion="4" ma:contentTypeDescription="Create a new document." ma:contentTypeScope="" ma:versionID="ad0518fe90928de56ea882fbfdfd62ee">
  <xsd:schema xmlns:xsd="http://www.w3.org/2001/XMLSchema" xmlns:xs="http://www.w3.org/2001/XMLSchema" xmlns:p="http://schemas.microsoft.com/office/2006/metadata/properties" xmlns:ns2="26cae94e-98b3-4ad9-8726-1919ab96bf4c" xmlns:ns3="e60c395b-6be6-4532-9802-a883f79582ce" targetNamespace="http://schemas.microsoft.com/office/2006/metadata/properties" ma:root="true" ma:fieldsID="0a2d494d45932edabe507b49f686ec53" ns2:_="" ns3:_="">
    <xsd:import namespace="26cae94e-98b3-4ad9-8726-1919ab96bf4c"/>
    <xsd:import namespace="e60c395b-6be6-4532-9802-a883f79582c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cae94e-98b3-4ad9-8726-1919ab96bf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0c395b-6be6-4532-9802-a883f79582c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CD587D1-FCD7-40C1-8420-A96AAAD88818}"/>
</file>

<file path=customXml/itemProps2.xml><?xml version="1.0" encoding="utf-8"?>
<ds:datastoreItem xmlns:ds="http://schemas.openxmlformats.org/officeDocument/2006/customXml" ds:itemID="{EF7CA67D-4FB0-497E-B3FE-089F602C32A0}"/>
</file>

<file path=customXml/itemProps3.xml><?xml version="1.0" encoding="utf-8"?>
<ds:datastoreItem xmlns:ds="http://schemas.openxmlformats.org/officeDocument/2006/customXml" ds:itemID="{32867784-49BF-4239-9263-C42E37521AE4}"/>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Mark Jones</cp:lastModifiedBy>
  <cp:revision/>
  <dcterms:created xsi:type="dcterms:W3CDTF">2019-03-11T14:22:05Z</dcterms:created>
  <dcterms:modified xsi:type="dcterms:W3CDTF">2023-05-04T12:01:08Z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0x01010009845F4BF469FA46B8BA99ECB10DE873</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y fmtid="{D5CDD505-2E9C-101B-9397-08002B2CF9AE}" pid="217" name="ComplianceAssetId">
    <vt:lpwstr/>
  </property>
  <property fmtid="{D5CDD505-2E9C-101B-9397-08002B2CF9AE}" pid="218" name="xd_Signature">
    <vt:bool>false</vt:bool>
  </property>
  <property fmtid="{D5CDD505-2E9C-101B-9397-08002B2CF9AE}" pid="219" name="TriggerFlowInfo">
    <vt:lpwstr/>
  </property>
  <property fmtid="{D5CDD505-2E9C-101B-9397-08002B2CF9AE}" pid="220" name="xd_ProgID">
    <vt:lpwstr/>
  </property>
  <property fmtid="{D5CDD505-2E9C-101B-9397-08002B2CF9AE}" pid="221" name="TemplateUrl">
    <vt:lpwstr/>
  </property>
  <property fmtid="{D5CDD505-2E9C-101B-9397-08002B2CF9AE}" pid="222" name="_ExtendedDescription">
    <vt:lpwstr/>
  </property>
  <property fmtid="{D5CDD505-2E9C-101B-9397-08002B2CF9AE}" pid="223" name="GUID">
    <vt:lpwstr>71dfc96a-fb35-48aa-968b-208e8c2c6838</vt:lpwstr>
  </property>
</Properties>
</file>